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team.duke-energy.com/sites/OHKYRegDiscovery/KY/2021 IRP/Discovery/STAFF POST HEARING DR/"/>
    </mc:Choice>
  </mc:AlternateContent>
  <xr:revisionPtr revIDLastSave="0" documentId="13_ncr:1_{6381B446-2E9D-48ED-AB2E-88990BF2B9A6}" xr6:coauthVersionLast="47" xr6:coauthVersionMax="47" xr10:uidLastSave="{00000000-0000-0000-0000-000000000000}"/>
  <bookViews>
    <workbookView xWindow="-108" yWindow="-108" windowWidth="23256" windowHeight="12576" activeTab="3" xr2:uid="{00000000-000D-0000-FFFF-FFFF00000000}"/>
  </bookViews>
  <sheets>
    <sheet name="Common" sheetId="2" r:id="rId1"/>
    <sheet name="Asset Specific Inputs" sheetId="27" r:id="rId2"/>
    <sheet name="Analysis_w AFUDC" sheetId="28" r:id="rId3"/>
    <sheet name="Analysis_w NO AFUDC" sheetId="29" r:id="rId4"/>
  </sheets>
  <definedNames>
    <definedName name="Active_Case">'Asset Specific Inputs'!$I$12</definedName>
    <definedName name="afudc">Common!$F$26</definedName>
    <definedName name="afudc_debt">Common!$E$4</definedName>
    <definedName name="afudc_equity">Common!$E$5</definedName>
    <definedName name="base_year">Common!$E$13</definedName>
    <definedName name="cap_int">Common!$E$6</definedName>
    <definedName name="disc_rate">Common!$E$3</definedName>
    <definedName name="fed_tax_rate">Common!$E$12</definedName>
    <definedName name="infl">Common!$E$10</definedName>
    <definedName name="insur">Common!$E$9</definedName>
    <definedName name="prop_tax">Common!$E$8</definedName>
    <definedName name="region">Common!$E$14</definedName>
    <definedName name="Results">'Asset Specific Inputs'!$I$77</definedName>
    <definedName name="state_tax_rate">Common!$E$11</definedName>
    <definedName name="tax_dep_rates">Common!$B$37:$BS$44</definedName>
    <definedName name="Tax_Rate">Common!$E$7</definedName>
    <definedName name="total_cases">'Asset Specific Inputs'!$J$7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6" i="27" l="1"/>
  <c r="L76" i="27" s="1"/>
  <c r="M76" i="27" s="1"/>
  <c r="N76" i="27" s="1"/>
  <c r="O76" i="27" s="1"/>
  <c r="P76" i="27" s="1"/>
  <c r="Q76" i="27" s="1"/>
  <c r="R76" i="27" s="1"/>
  <c r="S76" i="27" s="1"/>
  <c r="T76" i="27" s="1"/>
  <c r="U76" i="27" s="1"/>
  <c r="V76" i="27" s="1"/>
  <c r="W76" i="27" s="1"/>
  <c r="X76" i="27" s="1"/>
  <c r="Y76" i="27" s="1"/>
  <c r="Z76" i="27" s="1"/>
  <c r="AA76" i="27" s="1"/>
  <c r="AB76" i="27" s="1"/>
  <c r="AC76" i="27" s="1"/>
  <c r="AD76" i="27" s="1"/>
  <c r="AE76" i="27" s="1"/>
  <c r="AF76" i="27" s="1"/>
  <c r="AG76" i="27" s="1"/>
  <c r="BT70" i="27"/>
  <c r="BS70" i="27"/>
  <c r="BR70" i="27"/>
  <c r="BQ70" i="27"/>
  <c r="BP70" i="27"/>
  <c r="BO70" i="27"/>
  <c r="BN70" i="27"/>
  <c r="BM70" i="27"/>
  <c r="BL70" i="27"/>
  <c r="BK70" i="27"/>
  <c r="BJ70" i="27"/>
  <c r="BI70" i="27"/>
  <c r="BH70" i="27"/>
  <c r="BG70" i="27"/>
  <c r="BF70" i="27"/>
  <c r="BE70" i="27"/>
  <c r="BD70" i="27"/>
  <c r="BC70" i="27"/>
  <c r="BB70" i="27"/>
  <c r="BA70" i="27"/>
  <c r="AZ70" i="27"/>
  <c r="AY70" i="27"/>
  <c r="AX70" i="27"/>
  <c r="AW70" i="27"/>
  <c r="AV70" i="27"/>
  <c r="AU70" i="27"/>
  <c r="AT70" i="27"/>
  <c r="AS70" i="27"/>
  <c r="AR70" i="27"/>
  <c r="AQ70" i="27"/>
  <c r="AP70" i="27"/>
  <c r="AO70" i="27"/>
  <c r="AN70" i="27"/>
  <c r="AM70" i="27"/>
  <c r="AL70" i="27"/>
  <c r="AK70" i="27"/>
  <c r="AJ70" i="27"/>
  <c r="AI70" i="27"/>
  <c r="AH70" i="27"/>
  <c r="AG70" i="27"/>
  <c r="AF70" i="27"/>
  <c r="AE70" i="27"/>
  <c r="AD70" i="27"/>
  <c r="AC70" i="27"/>
  <c r="AB70" i="27"/>
  <c r="AA70" i="27"/>
  <c r="Z70" i="27"/>
  <c r="Y70" i="27"/>
  <c r="X70" i="27"/>
  <c r="W70" i="27"/>
  <c r="V70" i="27"/>
  <c r="U70" i="27"/>
  <c r="T70" i="27"/>
  <c r="S70" i="27"/>
  <c r="R70" i="27"/>
  <c r="Q70" i="27"/>
  <c r="P70" i="27"/>
  <c r="O70" i="27"/>
  <c r="N70" i="27"/>
  <c r="M70" i="27"/>
  <c r="L70" i="27"/>
  <c r="K70" i="27"/>
  <c r="J70" i="27"/>
  <c r="BT69" i="27"/>
  <c r="BS69" i="27"/>
  <c r="BR69" i="27"/>
  <c r="BQ69" i="27"/>
  <c r="BP69" i="27"/>
  <c r="BO69" i="27"/>
  <c r="BN69" i="27"/>
  <c r="BM69" i="27"/>
  <c r="BL69" i="27"/>
  <c r="BK69" i="27"/>
  <c r="BJ69" i="27"/>
  <c r="BI69" i="27"/>
  <c r="BH69" i="27"/>
  <c r="BG69" i="27"/>
  <c r="BF69" i="27"/>
  <c r="BE69" i="27"/>
  <c r="BD69" i="27"/>
  <c r="BC69" i="27"/>
  <c r="BB69" i="27"/>
  <c r="BA69" i="27"/>
  <c r="AZ69" i="27"/>
  <c r="AY69" i="27"/>
  <c r="AX69" i="27"/>
  <c r="AW69" i="27"/>
  <c r="AV69" i="27"/>
  <c r="AU69" i="27"/>
  <c r="AT69" i="27"/>
  <c r="AS69" i="27"/>
  <c r="AR69" i="27"/>
  <c r="AQ69" i="27"/>
  <c r="AP69" i="27"/>
  <c r="AO69" i="27"/>
  <c r="AN69" i="27"/>
  <c r="AM69" i="27"/>
  <c r="AL69" i="27"/>
  <c r="AK69" i="27"/>
  <c r="AJ69" i="27"/>
  <c r="AI69" i="27"/>
  <c r="AH69" i="27"/>
  <c r="AG69" i="27"/>
  <c r="AF69" i="27"/>
  <c r="AE69" i="27"/>
  <c r="AD69" i="27"/>
  <c r="AC69" i="27"/>
  <c r="AB69" i="27"/>
  <c r="AA69" i="27"/>
  <c r="Z69" i="27"/>
  <c r="Y69" i="27"/>
  <c r="X69" i="27"/>
  <c r="W69" i="27"/>
  <c r="V69" i="27"/>
  <c r="U69" i="27"/>
  <c r="T69" i="27"/>
  <c r="S69" i="27"/>
  <c r="R69" i="27"/>
  <c r="Q69" i="27"/>
  <c r="P69" i="27"/>
  <c r="O69" i="27"/>
  <c r="N69" i="27"/>
  <c r="M69" i="27"/>
  <c r="L69" i="27"/>
  <c r="K69" i="27"/>
  <c r="J69" i="27"/>
  <c r="BT68" i="27"/>
  <c r="BS68" i="27"/>
  <c r="BR68" i="27"/>
  <c r="BQ68" i="27"/>
  <c r="BP68" i="27"/>
  <c r="BO68" i="27"/>
  <c r="BN68" i="27"/>
  <c r="BM68" i="27"/>
  <c r="BL68" i="27"/>
  <c r="BK68" i="27"/>
  <c r="BJ68" i="27"/>
  <c r="BI68" i="27"/>
  <c r="BH68" i="27"/>
  <c r="BG68" i="27"/>
  <c r="BF68" i="27"/>
  <c r="BE68" i="27"/>
  <c r="BD68" i="27"/>
  <c r="BC68" i="27"/>
  <c r="BB68" i="27"/>
  <c r="BA68" i="27"/>
  <c r="AZ68" i="27"/>
  <c r="AY68" i="27"/>
  <c r="AX68" i="27"/>
  <c r="AW68" i="27"/>
  <c r="AV68" i="27"/>
  <c r="AU68" i="27"/>
  <c r="AT68" i="27"/>
  <c r="AS68" i="27"/>
  <c r="AR68" i="27"/>
  <c r="AQ68" i="27"/>
  <c r="AP68" i="27"/>
  <c r="AO68" i="27"/>
  <c r="AN68" i="27"/>
  <c r="AM68" i="27"/>
  <c r="AL68" i="27"/>
  <c r="AK68" i="27"/>
  <c r="AJ68" i="27"/>
  <c r="AI68" i="27"/>
  <c r="AH68" i="27"/>
  <c r="AG68" i="27"/>
  <c r="AF68" i="27"/>
  <c r="AE68" i="27"/>
  <c r="AD68" i="27"/>
  <c r="AC68" i="27"/>
  <c r="AB68" i="27"/>
  <c r="AA68" i="27"/>
  <c r="Z68" i="27"/>
  <c r="Y68" i="27"/>
  <c r="X68" i="27"/>
  <c r="W68" i="27"/>
  <c r="V68" i="27"/>
  <c r="U68" i="27"/>
  <c r="T68" i="27"/>
  <c r="S68" i="27"/>
  <c r="R68" i="27"/>
  <c r="Q68" i="27"/>
  <c r="P68" i="27"/>
  <c r="O68" i="27"/>
  <c r="N68" i="27"/>
  <c r="M68" i="27"/>
  <c r="L68" i="27"/>
  <c r="K68" i="27"/>
  <c r="J68" i="27"/>
  <c r="BT67" i="27"/>
  <c r="BS67" i="27"/>
  <c r="BR67" i="27"/>
  <c r="BQ67" i="27"/>
  <c r="BP67" i="27"/>
  <c r="BO67" i="27"/>
  <c r="BN67" i="27"/>
  <c r="BM67" i="27"/>
  <c r="BL67" i="27"/>
  <c r="BK67" i="27"/>
  <c r="BJ67" i="27"/>
  <c r="BI67" i="27"/>
  <c r="BH67" i="27"/>
  <c r="BG67" i="27"/>
  <c r="BF67" i="27"/>
  <c r="BE67" i="27"/>
  <c r="BD67" i="27"/>
  <c r="BC67" i="27"/>
  <c r="BB67" i="27"/>
  <c r="BA67" i="27"/>
  <c r="AZ67" i="27"/>
  <c r="AY67" i="27"/>
  <c r="AX67" i="27"/>
  <c r="AW67" i="27"/>
  <c r="AV67" i="27"/>
  <c r="AU67" i="27"/>
  <c r="AT67" i="27"/>
  <c r="AS67" i="27"/>
  <c r="AR67" i="27"/>
  <c r="AQ67" i="27"/>
  <c r="AP67" i="27"/>
  <c r="AO67" i="27"/>
  <c r="AN67" i="27"/>
  <c r="AM67" i="27"/>
  <c r="AL67" i="27"/>
  <c r="AK67" i="27"/>
  <c r="AJ67" i="27"/>
  <c r="AI67" i="27"/>
  <c r="AH67" i="27"/>
  <c r="AG67" i="27"/>
  <c r="AF67" i="27"/>
  <c r="AE67" i="27"/>
  <c r="AD67" i="27"/>
  <c r="AC67" i="27"/>
  <c r="AB67" i="27"/>
  <c r="AA67" i="27"/>
  <c r="Z67" i="27"/>
  <c r="Y67" i="27"/>
  <c r="X67" i="27"/>
  <c r="W67" i="27"/>
  <c r="V67" i="27"/>
  <c r="U67" i="27"/>
  <c r="T67" i="27"/>
  <c r="S67" i="27"/>
  <c r="R67" i="27"/>
  <c r="Q67" i="27"/>
  <c r="P67" i="27"/>
  <c r="O67" i="27"/>
  <c r="N67" i="27"/>
  <c r="M67" i="27"/>
  <c r="L67" i="27"/>
  <c r="K67" i="27"/>
  <c r="J67" i="27"/>
  <c r="BT66" i="27"/>
  <c r="BS66" i="27"/>
  <c r="BR66" i="27"/>
  <c r="BQ66" i="27"/>
  <c r="BP66" i="27"/>
  <c r="BO66" i="27"/>
  <c r="BN66" i="27"/>
  <c r="BM66" i="27"/>
  <c r="BL66" i="27"/>
  <c r="BK66" i="27"/>
  <c r="BJ66" i="27"/>
  <c r="BI66" i="27"/>
  <c r="BH66" i="27"/>
  <c r="BG66" i="27"/>
  <c r="BF66" i="27"/>
  <c r="BE66" i="27"/>
  <c r="BD66" i="27"/>
  <c r="BC66" i="27"/>
  <c r="BB66" i="27"/>
  <c r="BA66" i="27"/>
  <c r="AZ66" i="27"/>
  <c r="AY66" i="27"/>
  <c r="AX66" i="27"/>
  <c r="AW66" i="27"/>
  <c r="AV66" i="27"/>
  <c r="AU66" i="27"/>
  <c r="AT66" i="27"/>
  <c r="AS66" i="27"/>
  <c r="AR66" i="27"/>
  <c r="AQ66" i="27"/>
  <c r="AP66" i="27"/>
  <c r="AO66" i="27"/>
  <c r="AN66" i="27"/>
  <c r="AM66" i="27"/>
  <c r="AL66" i="27"/>
  <c r="AK66" i="27"/>
  <c r="AJ66" i="27"/>
  <c r="AI66" i="27"/>
  <c r="AH66" i="27"/>
  <c r="AG66" i="27"/>
  <c r="AF66" i="27"/>
  <c r="AE66" i="27"/>
  <c r="AD66" i="27"/>
  <c r="AC66" i="27"/>
  <c r="AB66" i="27"/>
  <c r="AA66" i="27"/>
  <c r="Z66" i="27"/>
  <c r="Y66" i="27"/>
  <c r="X66" i="27"/>
  <c r="W66" i="27"/>
  <c r="V66" i="27"/>
  <c r="U66" i="27"/>
  <c r="T66" i="27"/>
  <c r="S66" i="27"/>
  <c r="R66" i="27"/>
  <c r="Q66" i="27"/>
  <c r="P66" i="27"/>
  <c r="O66" i="27"/>
  <c r="N66" i="27"/>
  <c r="M66" i="27"/>
  <c r="L66" i="27"/>
  <c r="K66" i="27"/>
  <c r="J66" i="27"/>
  <c r="BT65" i="27"/>
  <c r="BS65" i="27"/>
  <c r="BR65" i="27"/>
  <c r="BQ65" i="27"/>
  <c r="BP65" i="27"/>
  <c r="BO65" i="27"/>
  <c r="BN65" i="27"/>
  <c r="BM65" i="27"/>
  <c r="BL65" i="27"/>
  <c r="BK65" i="27"/>
  <c r="BJ65" i="27"/>
  <c r="BI65" i="27"/>
  <c r="BH65" i="27"/>
  <c r="BG65" i="27"/>
  <c r="BF65" i="27"/>
  <c r="BE65" i="27"/>
  <c r="BD65" i="27"/>
  <c r="BC65" i="27"/>
  <c r="BB65" i="27"/>
  <c r="BA65" i="27"/>
  <c r="AZ65" i="27"/>
  <c r="AY65" i="27"/>
  <c r="AX65" i="27"/>
  <c r="AW65" i="27"/>
  <c r="AV65" i="27"/>
  <c r="AU65" i="27"/>
  <c r="AT65" i="27"/>
  <c r="AS65" i="27"/>
  <c r="AR65" i="27"/>
  <c r="AQ65" i="27"/>
  <c r="AP65" i="27"/>
  <c r="AO65" i="27"/>
  <c r="AN65" i="27"/>
  <c r="AM65" i="27"/>
  <c r="AL65" i="27"/>
  <c r="AK65" i="27"/>
  <c r="AJ65" i="27"/>
  <c r="AI65" i="27"/>
  <c r="AH65" i="27"/>
  <c r="AG65" i="27"/>
  <c r="AF65" i="27"/>
  <c r="AE65" i="27"/>
  <c r="AD65" i="27"/>
  <c r="AC65" i="27"/>
  <c r="AB65" i="27"/>
  <c r="AA65" i="27"/>
  <c r="Z65" i="27"/>
  <c r="Y65" i="27"/>
  <c r="X65" i="27"/>
  <c r="W65" i="27"/>
  <c r="V65" i="27"/>
  <c r="U65" i="27"/>
  <c r="T65" i="27"/>
  <c r="S65" i="27"/>
  <c r="R65" i="27"/>
  <c r="Q65" i="27"/>
  <c r="P65" i="27"/>
  <c r="O65" i="27"/>
  <c r="N65" i="27"/>
  <c r="M65" i="27"/>
  <c r="L65" i="27"/>
  <c r="K65" i="27"/>
  <c r="J65" i="27"/>
  <c r="BT64" i="27"/>
  <c r="BS64" i="27"/>
  <c r="BR64" i="27"/>
  <c r="BQ64" i="27"/>
  <c r="BP64" i="27"/>
  <c r="BO64" i="27"/>
  <c r="BN64" i="27"/>
  <c r="BM64" i="27"/>
  <c r="BL64" i="27"/>
  <c r="BK64" i="27"/>
  <c r="BJ64" i="27"/>
  <c r="BI64" i="27"/>
  <c r="BH64" i="27"/>
  <c r="BG64" i="27"/>
  <c r="BF64" i="27"/>
  <c r="BE64" i="27"/>
  <c r="BD64" i="27"/>
  <c r="BC64" i="27"/>
  <c r="BB64" i="27"/>
  <c r="BA64" i="27"/>
  <c r="AZ64" i="27"/>
  <c r="AY64" i="27"/>
  <c r="AX64" i="27"/>
  <c r="AW64" i="27"/>
  <c r="AV64" i="27"/>
  <c r="AU64" i="27"/>
  <c r="AT64" i="27"/>
  <c r="AS64" i="27"/>
  <c r="AR64" i="27"/>
  <c r="AQ64" i="27"/>
  <c r="AP64" i="27"/>
  <c r="AO64" i="27"/>
  <c r="AN64" i="27"/>
  <c r="AM64" i="27"/>
  <c r="AL64" i="27"/>
  <c r="AK64" i="27"/>
  <c r="AJ64" i="27"/>
  <c r="AI64" i="27"/>
  <c r="AH64" i="27"/>
  <c r="AG64" i="27"/>
  <c r="AF64" i="27"/>
  <c r="AE64" i="27"/>
  <c r="AD64" i="27"/>
  <c r="AC64" i="27"/>
  <c r="AB64" i="27"/>
  <c r="AA64" i="27"/>
  <c r="Z64" i="27"/>
  <c r="Y64" i="27"/>
  <c r="X64" i="27"/>
  <c r="W64" i="27"/>
  <c r="V64" i="27"/>
  <c r="U64" i="27"/>
  <c r="T64" i="27"/>
  <c r="S64" i="27"/>
  <c r="R64" i="27"/>
  <c r="Q64" i="27"/>
  <c r="P64" i="27"/>
  <c r="O64" i="27"/>
  <c r="N64" i="27"/>
  <c r="M64" i="27"/>
  <c r="L64" i="27"/>
  <c r="K64" i="27"/>
  <c r="J64" i="27"/>
  <c r="BT63" i="27"/>
  <c r="BS63" i="27"/>
  <c r="BR63" i="27"/>
  <c r="BQ63" i="27"/>
  <c r="BP63" i="27"/>
  <c r="BO63" i="27"/>
  <c r="BN63" i="27"/>
  <c r="BM63" i="27"/>
  <c r="BL63" i="27"/>
  <c r="BK63" i="27"/>
  <c r="BJ63" i="27"/>
  <c r="BI63" i="27"/>
  <c r="BH63" i="27"/>
  <c r="BG63" i="27"/>
  <c r="BF63" i="27"/>
  <c r="BE63" i="27"/>
  <c r="BD63" i="27"/>
  <c r="BC63" i="27"/>
  <c r="BB63" i="27"/>
  <c r="BA63" i="27"/>
  <c r="AZ63" i="27"/>
  <c r="AY63" i="27"/>
  <c r="AX63" i="27"/>
  <c r="AW63" i="27"/>
  <c r="AV63" i="27"/>
  <c r="AU63" i="27"/>
  <c r="AT63" i="27"/>
  <c r="AS63" i="27"/>
  <c r="AR63" i="27"/>
  <c r="AQ63" i="27"/>
  <c r="AP63" i="27"/>
  <c r="AO63" i="27"/>
  <c r="AN63" i="27"/>
  <c r="AM63" i="27"/>
  <c r="AL63" i="27"/>
  <c r="AK63" i="27"/>
  <c r="AJ63" i="27"/>
  <c r="AI63" i="27"/>
  <c r="AH63" i="27"/>
  <c r="AG63" i="27"/>
  <c r="AF63" i="27"/>
  <c r="AE63" i="27"/>
  <c r="AD63" i="27"/>
  <c r="AC63" i="27"/>
  <c r="AB63" i="27"/>
  <c r="AA63" i="27"/>
  <c r="Z63" i="27"/>
  <c r="Y63" i="27"/>
  <c r="X63" i="27"/>
  <c r="W63" i="27"/>
  <c r="V63" i="27"/>
  <c r="U63" i="27"/>
  <c r="T63" i="27"/>
  <c r="S63" i="27"/>
  <c r="R63" i="27"/>
  <c r="Q63" i="27"/>
  <c r="P63" i="27"/>
  <c r="O63" i="27"/>
  <c r="N63" i="27"/>
  <c r="M63" i="27"/>
  <c r="L63" i="27"/>
  <c r="K63" i="27"/>
  <c r="J63" i="27"/>
  <c r="BT62" i="27"/>
  <c r="BS62" i="27"/>
  <c r="BR62" i="27"/>
  <c r="BQ62" i="27"/>
  <c r="BP62" i="27"/>
  <c r="BO62" i="27"/>
  <c r="BN62" i="27"/>
  <c r="BM62" i="27"/>
  <c r="BL62" i="27"/>
  <c r="BK62" i="27"/>
  <c r="BJ62" i="27"/>
  <c r="BI62" i="27"/>
  <c r="BH62" i="27"/>
  <c r="BG62" i="27"/>
  <c r="BF62" i="27"/>
  <c r="BE62" i="27"/>
  <c r="BD62" i="27"/>
  <c r="BC62" i="27"/>
  <c r="BB62" i="27"/>
  <c r="BA62" i="27"/>
  <c r="AZ62" i="27"/>
  <c r="AY62" i="27"/>
  <c r="AX62" i="27"/>
  <c r="AW62" i="27"/>
  <c r="AV62" i="27"/>
  <c r="AU62" i="27"/>
  <c r="AT62" i="27"/>
  <c r="AS62" i="27"/>
  <c r="AR62" i="27"/>
  <c r="AQ62" i="27"/>
  <c r="AP62" i="27"/>
  <c r="AO62" i="27"/>
  <c r="AN62" i="27"/>
  <c r="AM62" i="27"/>
  <c r="AL62" i="27"/>
  <c r="AK62" i="27"/>
  <c r="AJ62" i="27"/>
  <c r="AI62" i="27"/>
  <c r="AH62" i="27"/>
  <c r="AG62" i="27"/>
  <c r="AF62" i="27"/>
  <c r="AE62" i="27"/>
  <c r="AD62" i="27"/>
  <c r="AC62" i="27"/>
  <c r="AB62" i="27"/>
  <c r="AA62" i="27"/>
  <c r="Z62" i="27"/>
  <c r="Y62" i="27"/>
  <c r="X62" i="27"/>
  <c r="W62" i="27"/>
  <c r="V62" i="27"/>
  <c r="U62" i="27"/>
  <c r="T62" i="27"/>
  <c r="S62" i="27"/>
  <c r="R62" i="27"/>
  <c r="Q62" i="27"/>
  <c r="P62" i="27"/>
  <c r="O62" i="27"/>
  <c r="N62" i="27"/>
  <c r="M62" i="27"/>
  <c r="L62" i="27"/>
  <c r="K62" i="27"/>
  <c r="J62" i="27"/>
  <c r="BT61" i="27"/>
  <c r="BS61" i="27"/>
  <c r="BR61" i="27"/>
  <c r="BQ61" i="27"/>
  <c r="BP61" i="27"/>
  <c r="BO61" i="27"/>
  <c r="BN61" i="27"/>
  <c r="BM61" i="27"/>
  <c r="BL61" i="27"/>
  <c r="BK61" i="27"/>
  <c r="BJ61" i="27"/>
  <c r="BI61" i="27"/>
  <c r="BH61" i="27"/>
  <c r="BG61" i="27"/>
  <c r="BF61" i="27"/>
  <c r="BE61" i="27"/>
  <c r="BD61" i="27"/>
  <c r="BC61" i="27"/>
  <c r="BB61" i="27"/>
  <c r="BA61" i="27"/>
  <c r="AZ61" i="27"/>
  <c r="AY61" i="27"/>
  <c r="AX61" i="27"/>
  <c r="AW61" i="27"/>
  <c r="AV61" i="27"/>
  <c r="AU61" i="27"/>
  <c r="AT61" i="27"/>
  <c r="AS61" i="27"/>
  <c r="AR61" i="27"/>
  <c r="AQ61" i="27"/>
  <c r="AP61" i="27"/>
  <c r="AO61" i="27"/>
  <c r="AN61" i="27"/>
  <c r="AM61" i="27"/>
  <c r="AL61" i="27"/>
  <c r="AK61" i="27"/>
  <c r="AJ61" i="27"/>
  <c r="AI61" i="27"/>
  <c r="AH61" i="27"/>
  <c r="AG61" i="27"/>
  <c r="AF61" i="27"/>
  <c r="AE61" i="27"/>
  <c r="AD61" i="27"/>
  <c r="AC61" i="27"/>
  <c r="AB61" i="27"/>
  <c r="AA61" i="27"/>
  <c r="Z61" i="27"/>
  <c r="Y61" i="27"/>
  <c r="X61" i="27"/>
  <c r="W61" i="27"/>
  <c r="V61" i="27"/>
  <c r="U61" i="27"/>
  <c r="T61" i="27"/>
  <c r="S61" i="27"/>
  <c r="R61" i="27"/>
  <c r="Q61" i="27"/>
  <c r="P61" i="27"/>
  <c r="O61" i="27"/>
  <c r="N61" i="27"/>
  <c r="M61" i="27"/>
  <c r="L61" i="27"/>
  <c r="K61" i="27"/>
  <c r="J61" i="27"/>
  <c r="BT60" i="27"/>
  <c r="BS60" i="27"/>
  <c r="BR60" i="27"/>
  <c r="BQ60" i="27"/>
  <c r="BP60" i="27"/>
  <c r="BO60" i="27"/>
  <c r="BN60" i="27"/>
  <c r="BM60" i="27"/>
  <c r="BL60" i="27"/>
  <c r="BK60" i="27"/>
  <c r="BJ60" i="27"/>
  <c r="BI60" i="27"/>
  <c r="BH60" i="27"/>
  <c r="BG60" i="27"/>
  <c r="BF60" i="27"/>
  <c r="BE60" i="27"/>
  <c r="BD60" i="27"/>
  <c r="BC60" i="27"/>
  <c r="BB60" i="27"/>
  <c r="BA60" i="27"/>
  <c r="AZ60" i="27"/>
  <c r="AY60" i="27"/>
  <c r="AX60" i="27"/>
  <c r="AW60" i="27"/>
  <c r="AV60" i="27"/>
  <c r="AU60" i="27"/>
  <c r="AT60" i="27"/>
  <c r="AS60" i="27"/>
  <c r="AR60" i="27"/>
  <c r="AQ60" i="27"/>
  <c r="AP60" i="27"/>
  <c r="AO60" i="27"/>
  <c r="AN60" i="27"/>
  <c r="AM60" i="27"/>
  <c r="AL60" i="27"/>
  <c r="AK60" i="27"/>
  <c r="AJ60" i="27"/>
  <c r="AI60" i="27"/>
  <c r="AH60" i="27"/>
  <c r="AG60" i="27"/>
  <c r="AF60" i="27"/>
  <c r="AE60" i="27"/>
  <c r="AD60" i="27"/>
  <c r="AC60" i="27"/>
  <c r="AB60" i="27"/>
  <c r="AA60" i="27"/>
  <c r="Z60" i="27"/>
  <c r="Y60" i="27"/>
  <c r="X60" i="27"/>
  <c r="W60" i="27"/>
  <c r="V60" i="27"/>
  <c r="U60" i="27"/>
  <c r="T60" i="27"/>
  <c r="S60" i="27"/>
  <c r="R60" i="27"/>
  <c r="Q60" i="27"/>
  <c r="P60" i="27"/>
  <c r="O60" i="27"/>
  <c r="N60" i="27"/>
  <c r="M60" i="27"/>
  <c r="L60" i="27"/>
  <c r="K60" i="27"/>
  <c r="J60" i="27"/>
  <c r="BT59" i="27"/>
  <c r="BS59" i="27"/>
  <c r="BR59" i="27"/>
  <c r="BQ59" i="27"/>
  <c r="BP59" i="27"/>
  <c r="BO59" i="27"/>
  <c r="BN59" i="27"/>
  <c r="BM59" i="27"/>
  <c r="BL59" i="27"/>
  <c r="BK59" i="27"/>
  <c r="BJ59" i="27"/>
  <c r="BI59" i="27"/>
  <c r="BH59" i="27"/>
  <c r="BG59" i="27"/>
  <c r="BF59" i="27"/>
  <c r="BE59" i="27"/>
  <c r="BD59" i="27"/>
  <c r="BC59" i="27"/>
  <c r="BB59" i="27"/>
  <c r="BA59" i="27"/>
  <c r="AZ59" i="27"/>
  <c r="AY59" i="27"/>
  <c r="AX59" i="27"/>
  <c r="AW59" i="27"/>
  <c r="AV59" i="27"/>
  <c r="AU59" i="27"/>
  <c r="AT59" i="27"/>
  <c r="AS59" i="27"/>
  <c r="AR59" i="27"/>
  <c r="AQ59" i="27"/>
  <c r="AP59" i="27"/>
  <c r="AO59" i="27"/>
  <c r="AN59" i="27"/>
  <c r="AM59" i="27"/>
  <c r="AL59" i="27"/>
  <c r="AK59" i="27"/>
  <c r="AJ59" i="27"/>
  <c r="AI59" i="27"/>
  <c r="AH59" i="27"/>
  <c r="AG59" i="27"/>
  <c r="AF59" i="27"/>
  <c r="AE59" i="27"/>
  <c r="AD59" i="27"/>
  <c r="AC59" i="27"/>
  <c r="AB59" i="27"/>
  <c r="AA59" i="27"/>
  <c r="Z59" i="27"/>
  <c r="Y59" i="27"/>
  <c r="X59" i="27"/>
  <c r="W59" i="27"/>
  <c r="V59" i="27"/>
  <c r="U59" i="27"/>
  <c r="T59" i="27"/>
  <c r="S59" i="27"/>
  <c r="R59" i="27"/>
  <c r="Q59" i="27"/>
  <c r="P59" i="27"/>
  <c r="O59" i="27"/>
  <c r="N59" i="27"/>
  <c r="M59" i="27"/>
  <c r="L59" i="27"/>
  <c r="K59" i="27"/>
  <c r="J59" i="27"/>
  <c r="BT58" i="27"/>
  <c r="BS58" i="27"/>
  <c r="BR58" i="27"/>
  <c r="BQ58" i="27"/>
  <c r="BP58" i="27"/>
  <c r="BO58" i="27"/>
  <c r="BN58" i="27"/>
  <c r="BM58" i="27"/>
  <c r="BL58" i="27"/>
  <c r="BK58" i="27"/>
  <c r="BJ58" i="27"/>
  <c r="BI58" i="27"/>
  <c r="BH58" i="27"/>
  <c r="BG58" i="27"/>
  <c r="BF58" i="27"/>
  <c r="BE58" i="27"/>
  <c r="BD58" i="27"/>
  <c r="BC58" i="27"/>
  <c r="BB58" i="27"/>
  <c r="BA58" i="27"/>
  <c r="AZ58" i="27"/>
  <c r="AY58" i="27"/>
  <c r="AX58" i="27"/>
  <c r="AW58" i="27"/>
  <c r="AV58" i="27"/>
  <c r="AU58" i="27"/>
  <c r="AT58" i="27"/>
  <c r="AS58" i="27"/>
  <c r="AR58" i="27"/>
  <c r="AQ58" i="27"/>
  <c r="AP58" i="27"/>
  <c r="AO58" i="27"/>
  <c r="AN58" i="27"/>
  <c r="AM58" i="27"/>
  <c r="AL58" i="27"/>
  <c r="AK58" i="27"/>
  <c r="AJ58" i="27"/>
  <c r="AI58" i="27"/>
  <c r="AH58" i="27"/>
  <c r="AG58" i="27"/>
  <c r="AF58" i="27"/>
  <c r="AE58" i="27"/>
  <c r="AD58" i="27"/>
  <c r="AC58" i="27"/>
  <c r="AB58" i="27"/>
  <c r="AA58" i="27"/>
  <c r="Z58" i="27"/>
  <c r="Y58" i="27"/>
  <c r="X58" i="27"/>
  <c r="W58" i="27"/>
  <c r="V58" i="27"/>
  <c r="U58" i="27"/>
  <c r="T58" i="27"/>
  <c r="S58" i="27"/>
  <c r="R58" i="27"/>
  <c r="Q58" i="27"/>
  <c r="P58" i="27"/>
  <c r="O58" i="27"/>
  <c r="N58" i="27"/>
  <c r="M58" i="27"/>
  <c r="L58" i="27"/>
  <c r="K58" i="27"/>
  <c r="J58" i="27"/>
  <c r="BT57" i="27"/>
  <c r="BS57" i="27"/>
  <c r="BR57" i="27"/>
  <c r="BQ57" i="27"/>
  <c r="BP57" i="27"/>
  <c r="BO57" i="27"/>
  <c r="BN57" i="27"/>
  <c r="BM57" i="27"/>
  <c r="BL57" i="27"/>
  <c r="BK57" i="27"/>
  <c r="BJ57" i="27"/>
  <c r="BI57" i="27"/>
  <c r="BH57" i="27"/>
  <c r="BG57" i="27"/>
  <c r="BF57" i="27"/>
  <c r="BE57" i="27"/>
  <c r="BD57" i="27"/>
  <c r="BC57" i="27"/>
  <c r="BB57" i="27"/>
  <c r="BA57" i="27"/>
  <c r="AZ57" i="27"/>
  <c r="AY57" i="27"/>
  <c r="AX57" i="27"/>
  <c r="AW57" i="27"/>
  <c r="AV57" i="27"/>
  <c r="AU57" i="27"/>
  <c r="AT57" i="27"/>
  <c r="AS57" i="27"/>
  <c r="AR57" i="27"/>
  <c r="AQ57" i="27"/>
  <c r="AP57" i="27"/>
  <c r="AO57" i="27"/>
  <c r="AN57" i="27"/>
  <c r="AM57" i="27"/>
  <c r="AL57" i="27"/>
  <c r="AK57" i="27"/>
  <c r="AJ57" i="27"/>
  <c r="AI57" i="27"/>
  <c r="AH57" i="27"/>
  <c r="AG57" i="27"/>
  <c r="AF57" i="27"/>
  <c r="AE57" i="27"/>
  <c r="AD57" i="27"/>
  <c r="AC57" i="27"/>
  <c r="AB57" i="27"/>
  <c r="AA57" i="27"/>
  <c r="Z57" i="27"/>
  <c r="Y57" i="27"/>
  <c r="X57" i="27"/>
  <c r="W57" i="27"/>
  <c r="V57" i="27"/>
  <c r="U57" i="27"/>
  <c r="T57" i="27"/>
  <c r="S57" i="27"/>
  <c r="R57" i="27"/>
  <c r="Q57" i="27"/>
  <c r="P57" i="27"/>
  <c r="O57" i="27"/>
  <c r="N57" i="27"/>
  <c r="M57" i="27"/>
  <c r="L57" i="27"/>
  <c r="K57" i="27"/>
  <c r="J57" i="27"/>
  <c r="BT56" i="27"/>
  <c r="BS56" i="27"/>
  <c r="BR56" i="27"/>
  <c r="BQ56" i="27"/>
  <c r="BP56" i="27"/>
  <c r="BO56" i="27"/>
  <c r="BN56" i="27"/>
  <c r="BM56" i="27"/>
  <c r="BL56" i="27"/>
  <c r="BK56" i="27"/>
  <c r="BJ56" i="27"/>
  <c r="BI56" i="27"/>
  <c r="BH56" i="27"/>
  <c r="BG56" i="27"/>
  <c r="BF56" i="27"/>
  <c r="BE56" i="27"/>
  <c r="BD56" i="27"/>
  <c r="BC56" i="27"/>
  <c r="BB56" i="27"/>
  <c r="BA56" i="27"/>
  <c r="AZ56" i="27"/>
  <c r="AY56" i="27"/>
  <c r="AX56" i="27"/>
  <c r="AW56" i="27"/>
  <c r="AV56" i="27"/>
  <c r="AU56" i="27"/>
  <c r="AT56" i="27"/>
  <c r="AS56" i="27"/>
  <c r="AR56" i="27"/>
  <c r="AQ56" i="27"/>
  <c r="AP56" i="27"/>
  <c r="AO56" i="27"/>
  <c r="AN56" i="27"/>
  <c r="AM56" i="27"/>
  <c r="AL56" i="27"/>
  <c r="AK56" i="27"/>
  <c r="AJ56" i="27"/>
  <c r="AI56" i="27"/>
  <c r="AH56" i="27"/>
  <c r="AG56" i="27"/>
  <c r="AF56" i="27"/>
  <c r="AE56" i="27"/>
  <c r="AD56" i="27"/>
  <c r="AC56" i="27"/>
  <c r="AB56" i="27"/>
  <c r="AA56" i="27"/>
  <c r="Z56" i="27"/>
  <c r="Y56" i="27"/>
  <c r="X56" i="27"/>
  <c r="W56" i="27"/>
  <c r="V56" i="27"/>
  <c r="U56" i="27"/>
  <c r="T56" i="27"/>
  <c r="S56" i="27"/>
  <c r="R56" i="27"/>
  <c r="Q56" i="27"/>
  <c r="P56" i="27"/>
  <c r="O56" i="27"/>
  <c r="N56" i="27"/>
  <c r="M56" i="27"/>
  <c r="L56" i="27"/>
  <c r="K56" i="27"/>
  <c r="J56" i="27"/>
  <c r="K12" i="27"/>
  <c r="L12" i="27" s="1"/>
  <c r="M12" i="27" s="1"/>
  <c r="N12" i="27" s="1"/>
  <c r="O12" i="27" s="1"/>
  <c r="P12" i="27" s="1"/>
  <c r="Q12" i="27" s="1"/>
  <c r="R12" i="27" s="1"/>
  <c r="S12" i="27" s="1"/>
  <c r="T12" i="27" s="1"/>
  <c r="U12" i="27" s="1"/>
  <c r="V12" i="27" s="1"/>
  <c r="W12" i="27" s="1"/>
  <c r="X12" i="27" s="1"/>
  <c r="Y12" i="27" s="1"/>
  <c r="Z12" i="27" s="1"/>
  <c r="AA12" i="27" s="1"/>
  <c r="AB12" i="27" s="1"/>
  <c r="AC12" i="27" s="1"/>
  <c r="AD12" i="27" s="1"/>
  <c r="AE12" i="27" s="1"/>
  <c r="AF12" i="27" s="1"/>
  <c r="AG12" i="27" s="1"/>
  <c r="AH12" i="27" s="1"/>
  <c r="AI12" i="27" s="1"/>
  <c r="AJ12" i="27" s="1"/>
  <c r="AK12" i="27" s="1"/>
  <c r="AL12" i="27" s="1"/>
  <c r="AM12" i="27" s="1"/>
  <c r="AN12" i="27" s="1"/>
  <c r="AO12" i="27" s="1"/>
  <c r="AP12" i="27" s="1"/>
  <c r="AQ12" i="27" s="1"/>
  <c r="AR12" i="27" s="1"/>
  <c r="AS12" i="27" s="1"/>
  <c r="AT12" i="27" s="1"/>
  <c r="AU12" i="27" s="1"/>
  <c r="AV12" i="27" s="1"/>
  <c r="AW12" i="27" s="1"/>
  <c r="AX12" i="27" s="1"/>
  <c r="AY12" i="27" s="1"/>
  <c r="AZ12" i="27" s="1"/>
  <c r="BA12" i="27" s="1"/>
  <c r="BB12" i="27" s="1"/>
  <c r="BC12" i="27" s="1"/>
  <c r="BD12" i="27" s="1"/>
  <c r="BE12" i="27" s="1"/>
  <c r="BF12" i="27" s="1"/>
  <c r="BG12" i="27" s="1"/>
  <c r="BH12" i="27" s="1"/>
  <c r="BI12" i="27" s="1"/>
  <c r="BJ12" i="27" s="1"/>
  <c r="BK12" i="27" s="1"/>
  <c r="BL12" i="27" s="1"/>
  <c r="BM12" i="27" s="1"/>
  <c r="BN12" i="27" s="1"/>
  <c r="BO12" i="27" s="1"/>
  <c r="BP12" i="27" s="1"/>
  <c r="BQ12" i="27" s="1"/>
  <c r="BR12" i="27" s="1"/>
  <c r="BS12" i="27" s="1"/>
  <c r="BT12" i="27" s="1"/>
  <c r="AM76" i="27" l="1"/>
  <c r="AN76" i="27" s="1"/>
  <c r="AO76" i="27" s="1"/>
  <c r="AP76" i="27" s="1"/>
  <c r="AQ76" i="27" s="1"/>
  <c r="AR76" i="27" s="1"/>
  <c r="AS76" i="27" s="1"/>
  <c r="AT76" i="27" s="1"/>
  <c r="AU76" i="27" s="1"/>
  <c r="AV76" i="27" s="1"/>
  <c r="AW76" i="27" s="1"/>
  <c r="AX76" i="27" s="1"/>
  <c r="AY76" i="27" s="1"/>
  <c r="AZ76" i="27" s="1"/>
  <c r="BA76" i="27" s="1"/>
  <c r="BB76" i="27" s="1"/>
  <c r="BC76" i="27" s="1"/>
  <c r="BD76" i="27" s="1"/>
  <c r="BE76" i="27" s="1"/>
  <c r="BF76" i="27" s="1"/>
  <c r="BG76" i="27" s="1"/>
  <c r="BH76" i="27" s="1"/>
  <c r="BI76" i="27" s="1"/>
  <c r="BJ76" i="27" s="1"/>
  <c r="BK76" i="27" s="1"/>
  <c r="BL76" i="27" s="1"/>
  <c r="BM76" i="27" s="1"/>
  <c r="BN76" i="27" s="1"/>
  <c r="BO76" i="27" s="1"/>
  <c r="BP76" i="27" s="1"/>
  <c r="BQ76" i="27" s="1"/>
  <c r="BR76" i="27" s="1"/>
  <c r="BS76" i="27" s="1"/>
  <c r="BT76" i="27" s="1"/>
  <c r="AH76" i="27"/>
  <c r="AI76" i="27" s="1"/>
  <c r="AJ76" i="27" s="1"/>
  <c r="AK76" i="27" s="1"/>
  <c r="AL76" i="27" s="1"/>
  <c r="BU12" i="27" l="1"/>
  <c r="BV12" i="27" s="1"/>
  <c r="BW12" i="27" s="1"/>
  <c r="BX12" i="27" s="1"/>
  <c r="BY12" i="27" s="1"/>
  <c r="BZ12" i="27" s="1"/>
  <c r="CA12" i="27" s="1"/>
  <c r="CB12" i="27" s="1"/>
  <c r="CC12" i="27" s="1"/>
  <c r="CD12" i="27" s="1"/>
  <c r="CE12" i="27" s="1"/>
  <c r="CF12" i="27" s="1"/>
  <c r="CG12" i="27" s="1"/>
  <c r="CH12" i="27" s="1"/>
  <c r="CI12" i="27" s="1"/>
  <c r="CJ12" i="27" s="1"/>
  <c r="CK12" i="27" s="1"/>
  <c r="CL12" i="27" s="1"/>
  <c r="CM12" i="27" s="1"/>
  <c r="CN12" i="27" s="1"/>
  <c r="CO12" i="27" s="1"/>
  <c r="CP12" i="27" s="1"/>
  <c r="CQ12" i="27" s="1"/>
  <c r="CR12" i="27" s="1"/>
  <c r="CS12" i="27" s="1"/>
  <c r="CT12" i="27" s="1"/>
  <c r="CU12" i="27" s="1"/>
  <c r="CV12" i="27" s="1"/>
  <c r="CW12" i="27" s="1"/>
  <c r="CX12" i="27" s="1"/>
  <c r="CY12" i="27" s="1"/>
  <c r="CZ12" i="27" s="1"/>
  <c r="DA12" i="27" s="1"/>
  <c r="DB12" i="27" s="1"/>
  <c r="DC12" i="27" s="1"/>
  <c r="DD12" i="27" s="1"/>
  <c r="DE12" i="27" s="1"/>
  <c r="DF12" i="27" s="1"/>
  <c r="DG12" i="27" s="1"/>
  <c r="DH12" i="27" s="1"/>
  <c r="DI12" i="27" s="1"/>
  <c r="E22" i="2" l="1"/>
  <c r="K38" i="29" l="1"/>
  <c r="A17" i="29" l="1"/>
  <c r="A17" i="28"/>
  <c r="F47" i="29"/>
  <c r="F47" i="28"/>
  <c r="J38" i="28"/>
  <c r="J38" i="29"/>
  <c r="J7" i="27" l="1"/>
  <c r="K38" i="28" l="1"/>
  <c r="A216" i="28" l="1"/>
  <c r="A215" i="28"/>
  <c r="A214" i="28"/>
  <c r="A213" i="28"/>
  <c r="J212" i="28"/>
  <c r="A212" i="28"/>
  <c r="A211" i="28"/>
  <c r="A210" i="28"/>
  <c r="A209" i="28"/>
  <c r="A208" i="28"/>
  <c r="A207" i="28"/>
  <c r="J206" i="28"/>
  <c r="A206" i="28"/>
  <c r="A205" i="28"/>
  <c r="A204" i="28"/>
  <c r="A203" i="28"/>
  <c r="A202" i="28"/>
  <c r="A201" i="28"/>
  <c r="A200" i="28"/>
  <c r="A199" i="28"/>
  <c r="A198" i="28"/>
  <c r="A197" i="28"/>
  <c r="A196" i="28"/>
  <c r="A195" i="28"/>
  <c r="A194" i="28"/>
  <c r="A193" i="28"/>
  <c r="A192" i="28"/>
  <c r="A191" i="28"/>
  <c r="A190" i="28"/>
  <c r="A189" i="28"/>
  <c r="BX188" i="28"/>
  <c r="BW188" i="28"/>
  <c r="BV188" i="28"/>
  <c r="BU188" i="28"/>
  <c r="BT188" i="28"/>
  <c r="BS188" i="28"/>
  <c r="BR188" i="28"/>
  <c r="BQ188" i="28"/>
  <c r="BP188" i="28"/>
  <c r="BO188" i="28"/>
  <c r="BN188" i="28"/>
  <c r="BM188" i="28"/>
  <c r="BL188" i="28"/>
  <c r="BK188" i="28"/>
  <c r="BJ188" i="28"/>
  <c r="BI188" i="28"/>
  <c r="BH188" i="28"/>
  <c r="BG188" i="28"/>
  <c r="BF188" i="28"/>
  <c r="BE188" i="28"/>
  <c r="BD188" i="28"/>
  <c r="BC188" i="28"/>
  <c r="BB188" i="28"/>
  <c r="BA188" i="28"/>
  <c r="AZ188" i="28"/>
  <c r="AY188" i="28"/>
  <c r="AX188" i="28"/>
  <c r="AW188" i="28"/>
  <c r="AV188" i="28"/>
  <c r="AU188" i="28"/>
  <c r="AT188" i="28"/>
  <c r="AS188" i="28"/>
  <c r="AR188" i="28"/>
  <c r="AQ188" i="28"/>
  <c r="AP188" i="28"/>
  <c r="AO188" i="28"/>
  <c r="AN188" i="28"/>
  <c r="AM188" i="28"/>
  <c r="AL188" i="28"/>
  <c r="AK188" i="28"/>
  <c r="AJ188" i="28"/>
  <c r="AI188" i="28"/>
  <c r="AH188" i="28"/>
  <c r="AG188" i="28"/>
  <c r="AF188" i="28"/>
  <c r="AE188" i="28"/>
  <c r="AD188" i="28"/>
  <c r="AC188" i="28"/>
  <c r="AB188" i="28"/>
  <c r="AA188" i="28"/>
  <c r="Z188" i="28"/>
  <c r="Y188" i="28"/>
  <c r="X188" i="28"/>
  <c r="W188" i="28"/>
  <c r="V188" i="28"/>
  <c r="U188" i="28"/>
  <c r="T188" i="28"/>
  <c r="S188" i="28"/>
  <c r="R188" i="28"/>
  <c r="Q188" i="28"/>
  <c r="P188" i="28"/>
  <c r="O188" i="28"/>
  <c r="N188" i="28"/>
  <c r="M188" i="28"/>
  <c r="L188" i="28"/>
  <c r="K188" i="28"/>
  <c r="J188"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J129"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F104" i="28"/>
  <c r="AE104" i="28"/>
  <c r="AD104" i="28"/>
  <c r="AC104" i="28"/>
  <c r="AB104" i="28"/>
  <c r="AA104" i="28"/>
  <c r="Z104" i="28"/>
  <c r="A104" i="28"/>
  <c r="J103"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L68" i="28"/>
  <c r="L69" i="28" s="1"/>
  <c r="L70" i="28" s="1"/>
  <c r="L71" i="28" s="1"/>
  <c r="A68" i="28"/>
  <c r="A67" i="28"/>
  <c r="A66" i="28"/>
  <c r="A65" i="28"/>
  <c r="A64" i="28"/>
  <c r="A62" i="28"/>
  <c r="A61" i="28"/>
  <c r="A60" i="28"/>
  <c r="A59" i="28"/>
  <c r="A57" i="28"/>
  <c r="A56" i="28"/>
  <c r="A55" i="28"/>
  <c r="A54" i="28"/>
  <c r="A53" i="28"/>
  <c r="A52" i="28"/>
  <c r="A51" i="28"/>
  <c r="A50" i="28"/>
  <c r="A49" i="28"/>
  <c r="A48" i="28"/>
  <c r="A47" i="28"/>
  <c r="A46" i="28"/>
  <c r="A45" i="28"/>
  <c r="A44" i="28"/>
  <c r="A43" i="28"/>
  <c r="A42" i="28"/>
  <c r="A41" i="28"/>
  <c r="A40" i="28"/>
  <c r="A39" i="28"/>
  <c r="L38" i="28"/>
  <c r="M38" i="28" s="1"/>
  <c r="N38" i="28" s="1"/>
  <c r="O38" i="28" s="1"/>
  <c r="P38" i="28" s="1"/>
  <c r="Q38" i="28" s="1"/>
  <c r="R38" i="28" s="1"/>
  <c r="S38" i="28" s="1"/>
  <c r="T38" i="28" s="1"/>
  <c r="U38" i="28" s="1"/>
  <c r="V38" i="28" s="1"/>
  <c r="W38" i="28" s="1"/>
  <c r="X38" i="28" s="1"/>
  <c r="Y38" i="28" s="1"/>
  <c r="A38" i="28"/>
  <c r="A37" i="28"/>
  <c r="A36" i="28"/>
  <c r="A35" i="28"/>
  <c r="A34" i="28"/>
  <c r="A33" i="28"/>
  <c r="A32" i="28"/>
  <c r="A31" i="28"/>
  <c r="A30" i="28"/>
  <c r="A28" i="28"/>
  <c r="A27" i="28"/>
  <c r="A26" i="28"/>
  <c r="A25" i="28"/>
  <c r="A24" i="28"/>
  <c r="A23" i="28"/>
  <c r="A22" i="28"/>
  <c r="A21" i="28"/>
  <c r="A20" i="28"/>
  <c r="A19" i="28"/>
  <c r="A18" i="28"/>
  <c r="A16" i="28"/>
  <c r="A15" i="28"/>
  <c r="B1" i="28"/>
  <c r="A228" i="29"/>
  <c r="A227" i="29"/>
  <c r="A226" i="29"/>
  <c r="A225" i="29"/>
  <c r="A224" i="29"/>
  <c r="A223" i="29"/>
  <c r="A222" i="29"/>
  <c r="A221" i="29"/>
  <c r="A220" i="29"/>
  <c r="A219" i="29"/>
  <c r="A218" i="29"/>
  <c r="A217" i="29"/>
  <c r="A216" i="29"/>
  <c r="A215" i="29"/>
  <c r="A214" i="29"/>
  <c r="A213" i="29"/>
  <c r="J212" i="29"/>
  <c r="A212" i="29"/>
  <c r="A211" i="29"/>
  <c r="A210" i="29"/>
  <c r="A209" i="29"/>
  <c r="A208" i="29"/>
  <c r="A207" i="29"/>
  <c r="J206" i="29"/>
  <c r="A206" i="29"/>
  <c r="A205" i="29"/>
  <c r="A204" i="29"/>
  <c r="A203" i="29"/>
  <c r="A202" i="29"/>
  <c r="A201" i="29"/>
  <c r="A200" i="29"/>
  <c r="A199" i="29"/>
  <c r="A198" i="29"/>
  <c r="A197" i="29"/>
  <c r="A196" i="29"/>
  <c r="A195" i="29"/>
  <c r="A194" i="29"/>
  <c r="A193" i="29"/>
  <c r="A192" i="29"/>
  <c r="A191" i="29"/>
  <c r="A190" i="29"/>
  <c r="A189"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J144" i="29"/>
  <c r="A144" i="29"/>
  <c r="A143" i="29"/>
  <c r="A142" i="29"/>
  <c r="A141" i="29"/>
  <c r="A140" i="29"/>
  <c r="A139" i="29"/>
  <c r="A138" i="29"/>
  <c r="A137" i="29"/>
  <c r="A136" i="29"/>
  <c r="A135" i="29"/>
  <c r="A134" i="29"/>
  <c r="A133" i="29"/>
  <c r="A132" i="29"/>
  <c r="A131" i="29"/>
  <c r="A130" i="29"/>
  <c r="K129" i="29"/>
  <c r="A129" i="29"/>
  <c r="A128" i="29"/>
  <c r="AF127" i="29"/>
  <c r="AE127" i="29"/>
  <c r="AD127" i="29"/>
  <c r="AC127" i="29"/>
  <c r="AB127" i="29"/>
  <c r="AA127" i="29"/>
  <c r="Z127" i="29"/>
  <c r="Y127" i="29"/>
  <c r="X127" i="29"/>
  <c r="W127" i="29"/>
  <c r="V127" i="29"/>
  <c r="U127" i="29"/>
  <c r="T127" i="29"/>
  <c r="S127" i="29"/>
  <c r="R127" i="29"/>
  <c r="Q127" i="29"/>
  <c r="P127" i="29"/>
  <c r="O127"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F104" i="29"/>
  <c r="AF106" i="29" s="1"/>
  <c r="AF112" i="29" s="1"/>
  <c r="AE104" i="29"/>
  <c r="AE106" i="29" s="1"/>
  <c r="AE112" i="29" s="1"/>
  <c r="AE138" i="29" s="1"/>
  <c r="AD104" i="29"/>
  <c r="AD106" i="29" s="1"/>
  <c r="AD112" i="29" s="1"/>
  <c r="AC104" i="29"/>
  <c r="AC106" i="29" s="1"/>
  <c r="AC112" i="29" s="1"/>
  <c r="AB104" i="29"/>
  <c r="AB106" i="29" s="1"/>
  <c r="AB112" i="29" s="1"/>
  <c r="AA104" i="29"/>
  <c r="AA106" i="29" s="1"/>
  <c r="AA112" i="29" s="1"/>
  <c r="Z104" i="29"/>
  <c r="Z106" i="29" s="1"/>
  <c r="Z112" i="29" s="1"/>
  <c r="Y104" i="29"/>
  <c r="Y106" i="29" s="1"/>
  <c r="Y112" i="29" s="1"/>
  <c r="X104" i="29"/>
  <c r="X106" i="29" s="1"/>
  <c r="X112" i="29" s="1"/>
  <c r="W104" i="29"/>
  <c r="W106" i="29" s="1"/>
  <c r="W112" i="29" s="1"/>
  <c r="W138" i="29" s="1"/>
  <c r="V104" i="29"/>
  <c r="V106" i="29" s="1"/>
  <c r="V112" i="29" s="1"/>
  <c r="U104" i="29"/>
  <c r="U106" i="29" s="1"/>
  <c r="U112" i="29" s="1"/>
  <c r="T104" i="29"/>
  <c r="T106" i="29" s="1"/>
  <c r="T112" i="29" s="1"/>
  <c r="S104" i="29"/>
  <c r="S106" i="29" s="1"/>
  <c r="S112" i="29" s="1"/>
  <c r="R104" i="29"/>
  <c r="R106" i="29" s="1"/>
  <c r="R112" i="29" s="1"/>
  <c r="Q104" i="29"/>
  <c r="Q106" i="29" s="1"/>
  <c r="Q112" i="29" s="1"/>
  <c r="P104" i="29"/>
  <c r="P106" i="29" s="1"/>
  <c r="P112" i="29" s="1"/>
  <c r="O104" i="29"/>
  <c r="O106" i="29" s="1"/>
  <c r="O112" i="29" s="1"/>
  <c r="O138" i="29" s="1"/>
  <c r="N104" i="29"/>
  <c r="N106" i="29" s="1"/>
  <c r="N112" i="29" s="1"/>
  <c r="M104" i="29"/>
  <c r="M106" i="29" s="1"/>
  <c r="M112" i="29" s="1"/>
  <c r="L104" i="29"/>
  <c r="L106" i="29" s="1"/>
  <c r="L112" i="29" s="1"/>
  <c r="A104" i="29"/>
  <c r="K103" i="29"/>
  <c r="K127" i="29" s="1"/>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L68" i="29"/>
  <c r="A68" i="29"/>
  <c r="A67" i="29"/>
  <c r="A66" i="29"/>
  <c r="A65" i="29"/>
  <c r="A64" i="29"/>
  <c r="A62" i="29"/>
  <c r="A61" i="29"/>
  <c r="A60" i="29"/>
  <c r="A59"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30" i="29"/>
  <c r="A28" i="29"/>
  <c r="A27" i="29"/>
  <c r="A26" i="29"/>
  <c r="A25" i="29"/>
  <c r="A24" i="29"/>
  <c r="A23" i="29"/>
  <c r="A22" i="29"/>
  <c r="A21" i="29"/>
  <c r="A20" i="29"/>
  <c r="A19" i="29"/>
  <c r="A18" i="29"/>
  <c r="A16" i="29"/>
  <c r="A15" i="29"/>
  <c r="B1" i="29"/>
  <c r="O125" i="29" l="1"/>
  <c r="AE125" i="29"/>
  <c r="L72" i="28"/>
  <c r="K103" i="28"/>
  <c r="J127" i="28"/>
  <c r="J110" i="28"/>
  <c r="J105" i="28"/>
  <c r="T138" i="29"/>
  <c r="T125" i="29"/>
  <c r="M138" i="29"/>
  <c r="M125" i="29"/>
  <c r="AC138" i="29"/>
  <c r="AC125" i="29"/>
  <c r="N138" i="29"/>
  <c r="N125" i="29"/>
  <c r="V138" i="29"/>
  <c r="V125" i="29"/>
  <c r="AD125" i="29"/>
  <c r="AD138" i="29"/>
  <c r="U138" i="29"/>
  <c r="U125" i="29"/>
  <c r="P125" i="29"/>
  <c r="P138" i="29"/>
  <c r="Y125" i="29"/>
  <c r="Y138" i="29"/>
  <c r="AB138" i="29"/>
  <c r="AB125" i="29"/>
  <c r="AF125" i="29"/>
  <c r="AF138" i="29"/>
  <c r="R138" i="29"/>
  <c r="R125" i="29"/>
  <c r="L138" i="29"/>
  <c r="L125" i="29"/>
  <c r="X138" i="29"/>
  <c r="X125" i="29"/>
  <c r="S125" i="29"/>
  <c r="S138" i="29"/>
  <c r="AA125" i="29"/>
  <c r="AA138" i="29"/>
  <c r="Q125" i="29"/>
  <c r="Q138" i="29"/>
  <c r="Z125" i="29"/>
  <c r="Z138" i="29"/>
  <c r="L69" i="29"/>
  <c r="L103" i="29"/>
  <c r="K110" i="29"/>
  <c r="W125" i="29"/>
  <c r="J189" i="29"/>
  <c r="J173" i="29"/>
  <c r="K144" i="29"/>
  <c r="L73" i="28" l="1"/>
  <c r="K105" i="28"/>
  <c r="K127" i="28"/>
  <c r="K110" i="28"/>
  <c r="L103" i="28"/>
  <c r="L110" i="29"/>
  <c r="M103" i="29"/>
  <c r="L127" i="29"/>
  <c r="K189" i="29"/>
  <c r="K173" i="29"/>
  <c r="L144" i="29"/>
  <c r="L70" i="29"/>
  <c r="L74" i="28" l="1"/>
  <c r="L105" i="28"/>
  <c r="L110" i="28"/>
  <c r="L127" i="28"/>
  <c r="M103" i="28"/>
  <c r="L189" i="29"/>
  <c r="L173" i="29"/>
  <c r="M144" i="29"/>
  <c r="M110" i="29"/>
  <c r="N103" i="29"/>
  <c r="M127" i="29"/>
  <c r="L71" i="29"/>
  <c r="M110" i="28" l="1"/>
  <c r="N103" i="28"/>
  <c r="M127" i="28"/>
  <c r="M105" i="28"/>
  <c r="L75" i="28"/>
  <c r="M189" i="29"/>
  <c r="M173" i="29"/>
  <c r="N144" i="29"/>
  <c r="L72" i="29"/>
  <c r="N110" i="29"/>
  <c r="O103" i="29"/>
  <c r="N127" i="29"/>
  <c r="N105" i="28" l="1"/>
  <c r="N127" i="28"/>
  <c r="O103" i="28"/>
  <c r="N110" i="28"/>
  <c r="L76" i="28"/>
  <c r="P103" i="29"/>
  <c r="O110" i="29"/>
  <c r="N189" i="29"/>
  <c r="N173" i="29"/>
  <c r="O144" i="29"/>
  <c r="L73" i="29"/>
  <c r="L77" i="28" l="1"/>
  <c r="O105" i="28"/>
  <c r="O127" i="28" s="1"/>
  <c r="P103" i="28"/>
  <c r="O110" i="28"/>
  <c r="O173" i="29"/>
  <c r="O189" i="29"/>
  <c r="P144" i="29"/>
  <c r="L74" i="29"/>
  <c r="P110" i="29"/>
  <c r="Q103" i="29"/>
  <c r="L78" i="28" l="1"/>
  <c r="P110" i="28"/>
  <c r="Q103" i="28"/>
  <c r="P105" i="28"/>
  <c r="P127" i="28" s="1"/>
  <c r="R103" i="29"/>
  <c r="Q110" i="29"/>
  <c r="P173" i="29"/>
  <c r="P189" i="29"/>
  <c r="Q144" i="29"/>
  <c r="L75" i="29"/>
  <c r="R103" i="28" l="1"/>
  <c r="Q110" i="28"/>
  <c r="Q105" i="28"/>
  <c r="Q127" i="28" s="1"/>
  <c r="L79" i="28"/>
  <c r="L76" i="29"/>
  <c r="Q189" i="29"/>
  <c r="Q173" i="29"/>
  <c r="R144" i="29"/>
  <c r="R110" i="29"/>
  <c r="S103" i="29"/>
  <c r="L80" i="28" l="1"/>
  <c r="S103" i="28"/>
  <c r="R110" i="28"/>
  <c r="R105" i="28"/>
  <c r="R127" i="28" s="1"/>
  <c r="L77" i="29"/>
  <c r="S110" i="29"/>
  <c r="T103" i="29"/>
  <c r="R189" i="29"/>
  <c r="R173" i="29"/>
  <c r="S144" i="29"/>
  <c r="H144" i="27"/>
  <c r="H125" i="27"/>
  <c r="H106" i="27"/>
  <c r="H107" i="27" l="1"/>
  <c r="H145" i="27"/>
  <c r="H126" i="27"/>
  <c r="S105" i="28"/>
  <c r="S127" i="28" s="1"/>
  <c r="S110" i="28"/>
  <c r="T103" i="28"/>
  <c r="L81" i="28"/>
  <c r="T110" i="29"/>
  <c r="U103" i="29"/>
  <c r="S189" i="29"/>
  <c r="S173" i="29"/>
  <c r="T144" i="29"/>
  <c r="L78" i="29"/>
  <c r="I17" i="27"/>
  <c r="G17" i="28" l="1"/>
  <c r="H127" i="27"/>
  <c r="H146" i="27"/>
  <c r="H108" i="27"/>
  <c r="T105" i="28"/>
  <c r="T127" i="28" s="1"/>
  <c r="T110" i="28"/>
  <c r="U103" i="28"/>
  <c r="L82" i="28"/>
  <c r="U144" i="29"/>
  <c r="T189" i="29"/>
  <c r="T173" i="29"/>
  <c r="G17" i="29"/>
  <c r="L79" i="29"/>
  <c r="U110" i="29"/>
  <c r="V103" i="29"/>
  <c r="I16" i="27"/>
  <c r="I18" i="27"/>
  <c r="L61" i="28" l="1"/>
  <c r="G16" i="28"/>
  <c r="L60" i="28" s="1"/>
  <c r="M60" i="28" s="1"/>
  <c r="G18" i="28"/>
  <c r="L62" i="28" s="1"/>
  <c r="M62" i="28" s="1"/>
  <c r="H109" i="27"/>
  <c r="H147" i="27"/>
  <c r="H128" i="27"/>
  <c r="U110" i="28"/>
  <c r="U105" i="28"/>
  <c r="U127" i="28" s="1"/>
  <c r="V103" i="28"/>
  <c r="L83" i="28"/>
  <c r="V110" i="29"/>
  <c r="W103" i="29"/>
  <c r="L61" i="29"/>
  <c r="U189" i="29"/>
  <c r="U173" i="29"/>
  <c r="V144" i="29"/>
  <c r="G18" i="29"/>
  <c r="L62" i="29" s="1"/>
  <c r="M62" i="29" s="1"/>
  <c r="G16" i="29"/>
  <c r="L60" i="29" s="1"/>
  <c r="M60" i="29" s="1"/>
  <c r="L80" i="29"/>
  <c r="H129" i="27" l="1"/>
  <c r="H148" i="27"/>
  <c r="H110" i="27"/>
  <c r="V105" i="28"/>
  <c r="V127" i="28" s="1"/>
  <c r="V110" i="28"/>
  <c r="W103" i="28"/>
  <c r="V173" i="29"/>
  <c r="V189" i="29"/>
  <c r="W144" i="29"/>
  <c r="W110" i="29"/>
  <c r="X103" i="29"/>
  <c r="L81" i="29"/>
  <c r="H111" i="27" l="1"/>
  <c r="H149" i="27"/>
  <c r="H130" i="27"/>
  <c r="W110" i="28"/>
  <c r="W105" i="28"/>
  <c r="W127" i="28" s="1"/>
  <c r="X103" i="28"/>
  <c r="L82" i="29"/>
  <c r="X110" i="29"/>
  <c r="Y103" i="29"/>
  <c r="W189" i="29"/>
  <c r="W173" i="29"/>
  <c r="X144" i="29"/>
  <c r="H131" i="27" l="1"/>
  <c r="H150" i="27"/>
  <c r="H112" i="27"/>
  <c r="X110" i="28"/>
  <c r="Y103" i="28"/>
  <c r="X105" i="28"/>
  <c r="X127" i="28" s="1"/>
  <c r="X189" i="29"/>
  <c r="X173" i="29"/>
  <c r="Y144" i="29"/>
  <c r="Z103" i="29"/>
  <c r="Y110" i="29"/>
  <c r="L83" i="29"/>
  <c r="H113" i="27" l="1"/>
  <c r="H151" i="27"/>
  <c r="H132" i="27"/>
  <c r="Y105" i="28"/>
  <c r="Y127" i="28" s="1"/>
  <c r="Y110" i="28"/>
  <c r="Z103" i="28"/>
  <c r="Y189" i="29"/>
  <c r="Y173" i="29"/>
  <c r="Z144" i="29"/>
  <c r="AA103" i="29"/>
  <c r="Z110" i="29"/>
  <c r="H152" i="27" l="1"/>
  <c r="H133" i="27"/>
  <c r="H114" i="27"/>
  <c r="AA103" i="28"/>
  <c r="Z105" i="28"/>
  <c r="Z110" i="28"/>
  <c r="Z189" i="29"/>
  <c r="Z173" i="29"/>
  <c r="AA144" i="29"/>
  <c r="AA110" i="29"/>
  <c r="AB103" i="29"/>
  <c r="H115" i="27" l="1"/>
  <c r="H134" i="27"/>
  <c r="H153" i="27"/>
  <c r="Z127" i="28"/>
  <c r="Z106" i="28"/>
  <c r="Z112" i="28" s="1"/>
  <c r="AA105" i="28"/>
  <c r="AA110" i="28"/>
  <c r="AB103" i="28"/>
  <c r="AA189" i="29"/>
  <c r="AA173" i="29"/>
  <c r="AB144" i="29"/>
  <c r="AB110" i="29"/>
  <c r="AC103" i="29"/>
  <c r="H154" i="27" l="1"/>
  <c r="H135" i="27"/>
  <c r="H116" i="27"/>
  <c r="AA127" i="28"/>
  <c r="AA106" i="28"/>
  <c r="AA112" i="28" s="1"/>
  <c r="Z125" i="28"/>
  <c r="Z138" i="28"/>
  <c r="AC103" i="28"/>
  <c r="AB110" i="28"/>
  <c r="AB105" i="28"/>
  <c r="AB189" i="29"/>
  <c r="AB173" i="29"/>
  <c r="AC144" i="29"/>
  <c r="AC110" i="29"/>
  <c r="AD103" i="29"/>
  <c r="H117" i="27" l="1"/>
  <c r="H136" i="27"/>
  <c r="H155" i="27"/>
  <c r="AA138" i="28"/>
  <c r="AA125" i="28"/>
  <c r="AD103" i="28"/>
  <c r="AC110" i="28"/>
  <c r="AC105" i="28"/>
  <c r="AB127" i="28"/>
  <c r="AB106" i="28"/>
  <c r="AB112" i="28" s="1"/>
  <c r="AD110" i="29"/>
  <c r="AE103" i="29"/>
  <c r="AC189" i="29"/>
  <c r="AC173" i="29"/>
  <c r="AD144" i="29"/>
  <c r="H137" i="27" l="1"/>
  <c r="H156" i="27"/>
  <c r="H118" i="27"/>
  <c r="AC127" i="28"/>
  <c r="AC106" i="28"/>
  <c r="AC112" i="28" s="1"/>
  <c r="AB125" i="28"/>
  <c r="AB138" i="28"/>
  <c r="AD105" i="28"/>
  <c r="AD110" i="28"/>
  <c r="AE103" i="28"/>
  <c r="AD173" i="29"/>
  <c r="AD189" i="29"/>
  <c r="AE144" i="29"/>
  <c r="AF103" i="29"/>
  <c r="AF110" i="29" s="1"/>
  <c r="AE110" i="29"/>
  <c r="H119" i="27" l="1"/>
  <c r="H157" i="27"/>
  <c r="H138" i="27"/>
  <c r="AD127" i="28"/>
  <c r="AD106" i="28"/>
  <c r="AD112" i="28" s="1"/>
  <c r="AC138" i="28"/>
  <c r="AC125" i="28"/>
  <c r="AE105" i="28"/>
  <c r="AF103" i="28"/>
  <c r="AE110" i="28"/>
  <c r="AE173" i="29"/>
  <c r="AE189" i="29"/>
  <c r="AF144" i="29"/>
  <c r="H158" i="27" l="1"/>
  <c r="H139" i="27"/>
  <c r="H120" i="27"/>
  <c r="AE127" i="28"/>
  <c r="AE106" i="28"/>
  <c r="AE112" i="28" s="1"/>
  <c r="AD138" i="28"/>
  <c r="AD125" i="28"/>
  <c r="AF110" i="28"/>
  <c r="AF105" i="28"/>
  <c r="AF173" i="29"/>
  <c r="AF189" i="29"/>
  <c r="AG144" i="29"/>
  <c r="H121" i="27" l="1"/>
  <c r="H140" i="27"/>
  <c r="H159" i="27"/>
  <c r="AE138" i="28"/>
  <c r="AE125" i="28"/>
  <c r="AF127" i="28"/>
  <c r="AF106" i="28"/>
  <c r="AF112" i="28" s="1"/>
  <c r="AG189" i="29"/>
  <c r="AG173" i="29"/>
  <c r="AH144" i="29"/>
  <c r="AF138" i="28" l="1"/>
  <c r="AF125" i="28"/>
  <c r="AH189" i="29"/>
  <c r="AH173" i="29"/>
  <c r="AI144" i="29"/>
  <c r="AI189" i="29" l="1"/>
  <c r="AI173" i="29"/>
  <c r="AJ144" i="29"/>
  <c r="AJ189" i="29" l="1"/>
  <c r="AK144" i="29"/>
  <c r="AJ173" i="29"/>
  <c r="I33" i="27"/>
  <c r="I34" i="27"/>
  <c r="I35" i="27"/>
  <c r="G33" i="28" l="1"/>
  <c r="G35" i="28"/>
  <c r="G34" i="28"/>
  <c r="G34" i="29"/>
  <c r="G35" i="29"/>
  <c r="G33" i="29"/>
  <c r="AK189" i="29"/>
  <c r="AK173" i="29"/>
  <c r="AL144" i="29"/>
  <c r="I79" i="27"/>
  <c r="AL189" i="29" l="1"/>
  <c r="AL173" i="29"/>
  <c r="AM144" i="29"/>
  <c r="AM189" i="29" l="1"/>
  <c r="AM173" i="29"/>
  <c r="AN144" i="29"/>
  <c r="I38" i="27"/>
  <c r="K39" i="29" s="1"/>
  <c r="K104" i="29" s="1"/>
  <c r="K106" i="29" s="1"/>
  <c r="K112" i="29" s="1"/>
  <c r="K138" i="29" l="1"/>
  <c r="G112" i="29"/>
  <c r="H49" i="29" s="1"/>
  <c r="AN189" i="29"/>
  <c r="AN173" i="29"/>
  <c r="AO144" i="29"/>
  <c r="AO189" i="29" l="1"/>
  <c r="AO173" i="29"/>
  <c r="AP144" i="29"/>
  <c r="AP189" i="29" l="1"/>
  <c r="AP173" i="29"/>
  <c r="AQ144" i="29"/>
  <c r="AQ189" i="29" l="1"/>
  <c r="AQ173" i="29"/>
  <c r="AR144" i="29"/>
  <c r="AR189" i="29" l="1"/>
  <c r="AR173" i="29"/>
  <c r="AS144" i="29"/>
  <c r="AS189" i="29" l="1"/>
  <c r="AS173" i="29"/>
  <c r="AT144" i="29"/>
  <c r="AT189" i="29" l="1"/>
  <c r="AU144" i="29"/>
  <c r="AT173" i="29"/>
  <c r="AU173" i="29" l="1"/>
  <c r="AU189" i="29"/>
  <c r="AV144" i="29"/>
  <c r="AV173" i="29" l="1"/>
  <c r="AV189" i="29"/>
  <c r="AW144" i="29"/>
  <c r="AW189" i="29" l="1"/>
  <c r="AW173" i="29"/>
  <c r="AX144" i="29"/>
  <c r="AX189" i="29" l="1"/>
  <c r="AX173" i="29"/>
  <c r="AY144" i="29"/>
  <c r="AY189" i="29" l="1"/>
  <c r="AY173" i="29"/>
  <c r="AZ144" i="29"/>
  <c r="BA144" i="29" l="1"/>
  <c r="AZ173" i="29"/>
  <c r="AZ189" i="29"/>
  <c r="BA189" i="29" l="1"/>
  <c r="BA173" i="29"/>
  <c r="BB144" i="29"/>
  <c r="BB173" i="29" l="1"/>
  <c r="BB189" i="29"/>
  <c r="BC144" i="29"/>
  <c r="BC189" i="29" l="1"/>
  <c r="BC173" i="29"/>
  <c r="BD144" i="29"/>
  <c r="BD189" i="29" l="1"/>
  <c r="BD173" i="29"/>
  <c r="BE144" i="29"/>
  <c r="BE189" i="29" l="1"/>
  <c r="BE173" i="29"/>
  <c r="BF144" i="29"/>
  <c r="BF189" i="29" l="1"/>
  <c r="BF173" i="29"/>
  <c r="BG144" i="29"/>
  <c r="BG189" i="29" l="1"/>
  <c r="BG173" i="29"/>
  <c r="BH144" i="29"/>
  <c r="BH189" i="29" l="1"/>
  <c r="BH173" i="29"/>
  <c r="BI144" i="29"/>
  <c r="BI189" i="29" l="1"/>
  <c r="BI173" i="29"/>
  <c r="BJ144" i="29"/>
  <c r="BJ173" i="29" l="1"/>
  <c r="BJ189" i="29"/>
  <c r="BK144" i="29"/>
  <c r="BK173" i="29" l="1"/>
  <c r="BK189" i="29"/>
  <c r="BL144" i="29"/>
  <c r="BL173" i="29" l="1"/>
  <c r="BL189" i="29"/>
  <c r="BM144" i="29"/>
  <c r="I80" i="27"/>
  <c r="I13" i="27"/>
  <c r="I25" i="27"/>
  <c r="I28" i="27"/>
  <c r="I29" i="27"/>
  <c r="I77" i="27" l="1"/>
  <c r="G25" i="28"/>
  <c r="G29" i="28"/>
  <c r="G28" i="28"/>
  <c r="G28" i="29"/>
  <c r="G29" i="29"/>
  <c r="BM189" i="29"/>
  <c r="BM173" i="29"/>
  <c r="BN144" i="29"/>
  <c r="G25" i="29"/>
  <c r="I96" i="27"/>
  <c r="I95" i="27"/>
  <c r="BI158" i="28" l="1"/>
  <c r="BQ158" i="28"/>
  <c r="BA158" i="28"/>
  <c r="AH158" i="28"/>
  <c r="S158" i="28"/>
  <c r="AD158" i="28"/>
  <c r="K158" i="28"/>
  <c r="BR158" i="28"/>
  <c r="BS158" i="28"/>
  <c r="AO158" i="28"/>
  <c r="BP158" i="28"/>
  <c r="AY158" i="28"/>
  <c r="AP158" i="28"/>
  <c r="BF158" i="28"/>
  <c r="BG158" i="28"/>
  <c r="P158" i="28"/>
  <c r="BO158" i="28"/>
  <c r="X158" i="28"/>
  <c r="Y158" i="28"/>
  <c r="BX158" i="28"/>
  <c r="BH158" i="28"/>
  <c r="AL158" i="28"/>
  <c r="BL158" i="28"/>
  <c r="BN158" i="28"/>
  <c r="BM158" i="28"/>
  <c r="AX158" i="28"/>
  <c r="BU158" i="28"/>
  <c r="BE158" i="28"/>
  <c r="M158" i="28"/>
  <c r="V158" i="28"/>
  <c r="W158" i="28"/>
  <c r="U158" i="28"/>
  <c r="BW158" i="28"/>
  <c r="AA158" i="28"/>
  <c r="J158" i="28"/>
  <c r="Q158" i="28"/>
  <c r="BB158" i="28"/>
  <c r="T158" i="28"/>
  <c r="AE158" i="28"/>
  <c r="AJ158" i="28"/>
  <c r="AK158" i="28"/>
  <c r="L158" i="28"/>
  <c r="AV158" i="28"/>
  <c r="AM158" i="28"/>
  <c r="AB158" i="28"/>
  <c r="BT158" i="28"/>
  <c r="AG158" i="28"/>
  <c r="AN158" i="28"/>
  <c r="AT158" i="28"/>
  <c r="AS158" i="28"/>
  <c r="AZ158" i="28"/>
  <c r="BJ158" i="28"/>
  <c r="R158" i="28"/>
  <c r="BK158" i="28"/>
  <c r="BV158" i="28"/>
  <c r="AC158" i="28"/>
  <c r="AF158" i="28"/>
  <c r="AQ158" i="28"/>
  <c r="AI158" i="28"/>
  <c r="Z158" i="28"/>
  <c r="O158" i="28"/>
  <c r="AU158" i="28"/>
  <c r="BD158" i="28"/>
  <c r="N158" i="28"/>
  <c r="AR158" i="28"/>
  <c r="AW158" i="28"/>
  <c r="BC158" i="28"/>
  <c r="BR158" i="29"/>
  <c r="BJ158" i="29"/>
  <c r="BB158" i="29"/>
  <c r="AT158" i="29"/>
  <c r="AL158" i="29"/>
  <c r="AD158" i="29"/>
  <c r="V158" i="29"/>
  <c r="N158" i="29"/>
  <c r="BQ158" i="29"/>
  <c r="BI158" i="29"/>
  <c r="BA158" i="29"/>
  <c r="AS158" i="29"/>
  <c r="AK158" i="29"/>
  <c r="AC158" i="29"/>
  <c r="U158" i="29"/>
  <c r="M158" i="29"/>
  <c r="BX158" i="29"/>
  <c r="BP158" i="29"/>
  <c r="BH158" i="29"/>
  <c r="AZ158" i="29"/>
  <c r="AR158" i="29"/>
  <c r="AJ158" i="29"/>
  <c r="AB158" i="29"/>
  <c r="BN158" i="29"/>
  <c r="BC158" i="29"/>
  <c r="AO158" i="29"/>
  <c r="AA158" i="29"/>
  <c r="Q158" i="29"/>
  <c r="BM158" i="29"/>
  <c r="AY158" i="29"/>
  <c r="AN158" i="29"/>
  <c r="Z158" i="29"/>
  <c r="P158" i="29"/>
  <c r="BW158" i="29"/>
  <c r="BL158" i="29"/>
  <c r="AX158" i="29"/>
  <c r="AM158" i="29"/>
  <c r="Y158" i="29"/>
  <c r="O158" i="29"/>
  <c r="BS158" i="29"/>
  <c r="BE158" i="29"/>
  <c r="AQ158" i="29"/>
  <c r="AF158" i="29"/>
  <c r="S158" i="29"/>
  <c r="BF158" i="29"/>
  <c r="AG158" i="29"/>
  <c r="J158" i="29"/>
  <c r="AV158" i="29"/>
  <c r="BD158" i="29"/>
  <c r="AE158" i="29"/>
  <c r="W158" i="29"/>
  <c r="BV158" i="29"/>
  <c r="AW158" i="29"/>
  <c r="X158" i="29"/>
  <c r="BU158" i="29"/>
  <c r="BK158" i="29"/>
  <c r="AI158" i="29"/>
  <c r="L158" i="29"/>
  <c r="AH158" i="29"/>
  <c r="K158" i="29"/>
  <c r="BO158" i="29"/>
  <c r="T158" i="29"/>
  <c r="BT158" i="29"/>
  <c r="R158" i="29"/>
  <c r="BG158" i="29"/>
  <c r="AU158" i="29"/>
  <c r="AP158" i="29"/>
  <c r="BN189" i="29"/>
  <c r="BN173" i="29"/>
  <c r="BO144" i="29"/>
  <c r="I26" i="27"/>
  <c r="I70" i="27"/>
  <c r="I69" i="27"/>
  <c r="I68" i="27"/>
  <c r="I67" i="27"/>
  <c r="I66" i="27"/>
  <c r="I65" i="27"/>
  <c r="I64" i="27"/>
  <c r="I63" i="27"/>
  <c r="I62" i="27"/>
  <c r="I61" i="27"/>
  <c r="I60" i="27"/>
  <c r="I59" i="27"/>
  <c r="I58" i="27"/>
  <c r="I57" i="27"/>
  <c r="I56" i="27"/>
  <c r="I53" i="27"/>
  <c r="I52" i="27"/>
  <c r="I51" i="27"/>
  <c r="I50" i="27"/>
  <c r="I49" i="27"/>
  <c r="I48" i="27"/>
  <c r="I47" i="27"/>
  <c r="I46" i="27"/>
  <c r="I45" i="27"/>
  <c r="I44" i="27"/>
  <c r="I43" i="27"/>
  <c r="I42" i="27"/>
  <c r="I41" i="27"/>
  <c r="I40" i="27"/>
  <c r="I39" i="27"/>
  <c r="I32" i="27"/>
  <c r="I31" i="27"/>
  <c r="I30" i="27"/>
  <c r="I27" i="27"/>
  <c r="I24" i="27"/>
  <c r="I23" i="27"/>
  <c r="I22" i="27"/>
  <c r="I21" i="27"/>
  <c r="I20" i="27"/>
  <c r="I19" i="27"/>
  <c r="I14" i="27"/>
  <c r="I15" i="27"/>
  <c r="A228" i="28"/>
  <c r="A227" i="28"/>
  <c r="A226" i="28"/>
  <c r="A225" i="28"/>
  <c r="A224" i="28"/>
  <c r="A223" i="28"/>
  <c r="A222" i="28"/>
  <c r="A221" i="28"/>
  <c r="A220" i="28"/>
  <c r="A219" i="28"/>
  <c r="A218" i="28"/>
  <c r="A217" i="28"/>
  <c r="G24" i="28" l="1"/>
  <c r="Q39" i="28"/>
  <c r="Q41" i="28" s="1"/>
  <c r="G22" i="28"/>
  <c r="L39" i="28"/>
  <c r="L41" i="28" s="1"/>
  <c r="T39" i="28"/>
  <c r="M40" i="28"/>
  <c r="U40" i="28"/>
  <c r="M39" i="28"/>
  <c r="M41" i="28" s="1"/>
  <c r="U39" i="28"/>
  <c r="U41" i="28" s="1"/>
  <c r="N40" i="28"/>
  <c r="V40" i="28"/>
  <c r="V39" i="28"/>
  <c r="V41" i="28" s="1"/>
  <c r="W40" i="28"/>
  <c r="N39" i="28"/>
  <c r="N41" i="28" s="1"/>
  <c r="O40" i="28"/>
  <c r="G15" i="28"/>
  <c r="H53" i="28" s="1"/>
  <c r="G27" i="28"/>
  <c r="O39" i="28"/>
  <c r="O41" i="28" s="1"/>
  <c r="W39" i="28"/>
  <c r="W41" i="28" s="1"/>
  <c r="P40" i="28"/>
  <c r="X40" i="28"/>
  <c r="G14" i="28"/>
  <c r="G30" i="28"/>
  <c r="P39" i="28"/>
  <c r="X39" i="28"/>
  <c r="X41" i="28" s="1"/>
  <c r="Q40" i="28"/>
  <c r="Y40" i="28"/>
  <c r="G26" i="28"/>
  <c r="AO159" i="28" s="1"/>
  <c r="G23" i="28"/>
  <c r="G19" i="28"/>
  <c r="AF130" i="28" s="1"/>
  <c r="R40" i="28"/>
  <c r="R39" i="28"/>
  <c r="S40" i="28"/>
  <c r="G31" i="28"/>
  <c r="Y39" i="28"/>
  <c r="Y41" i="28" s="1"/>
  <c r="G20" i="28"/>
  <c r="AQ145" i="28" s="1"/>
  <c r="G32" i="28"/>
  <c r="K40" i="28"/>
  <c r="G21" i="28"/>
  <c r="S39" i="28"/>
  <c r="S41" i="28" s="1"/>
  <c r="L40" i="28"/>
  <c r="T40" i="28"/>
  <c r="I102" i="27"/>
  <c r="K39" i="28"/>
  <c r="J104" i="28" s="1"/>
  <c r="G24" i="29"/>
  <c r="G15" i="29"/>
  <c r="H53" i="29" s="1"/>
  <c r="O49" i="29" s="1"/>
  <c r="G30" i="29"/>
  <c r="G19" i="29"/>
  <c r="G20" i="29"/>
  <c r="G32" i="29"/>
  <c r="G27" i="29"/>
  <c r="BO189" i="29"/>
  <c r="BO173" i="29"/>
  <c r="BP144" i="29"/>
  <c r="G31" i="29"/>
  <c r="G21" i="29"/>
  <c r="G23" i="29"/>
  <c r="G14" i="29"/>
  <c r="G26" i="29"/>
  <c r="G22" i="29"/>
  <c r="I82" i="27"/>
  <c r="I94" i="27"/>
  <c r="I93" i="27"/>
  <c r="I92" i="27"/>
  <c r="I91" i="27"/>
  <c r="I90" i="27"/>
  <c r="I89" i="27"/>
  <c r="I88" i="27"/>
  <c r="I81" i="27"/>
  <c r="I78" i="27"/>
  <c r="Q104" i="28" l="1"/>
  <c r="Q106" i="28" s="1"/>
  <c r="Q112" i="28" s="1"/>
  <c r="Q130" i="28" s="1"/>
  <c r="P104" i="28"/>
  <c r="P106" i="28" s="1"/>
  <c r="P112" i="28" s="1"/>
  <c r="P138" i="28" s="1"/>
  <c r="N104" i="28"/>
  <c r="N106" i="28" s="1"/>
  <c r="N112" i="28" s="1"/>
  <c r="N138" i="28" s="1"/>
  <c r="AB130" i="28"/>
  <c r="T104" i="28"/>
  <c r="T106" i="28" s="1"/>
  <c r="T112" i="28" s="1"/>
  <c r="T138" i="28" s="1"/>
  <c r="T41" i="28"/>
  <c r="S104" i="28"/>
  <c r="S106" i="28" s="1"/>
  <c r="S112" i="28" s="1"/>
  <c r="S130" i="28" s="1"/>
  <c r="W104" i="28"/>
  <c r="W106" i="28" s="1"/>
  <c r="W112" i="28" s="1"/>
  <c r="W130" i="28" s="1"/>
  <c r="AD130" i="28"/>
  <c r="AC130" i="28"/>
  <c r="X104" i="28"/>
  <c r="X106" i="28" s="1"/>
  <c r="X112" i="28" s="1"/>
  <c r="X138" i="28" s="1"/>
  <c r="AA130" i="28"/>
  <c r="Z130" i="28"/>
  <c r="AE130" i="28"/>
  <c r="BR157" i="28"/>
  <c r="BT213" i="28"/>
  <c r="BT193" i="28" s="1"/>
  <c r="Y104" i="28"/>
  <c r="Y106" i="28" s="1"/>
  <c r="Y112" i="28" s="1"/>
  <c r="Y138" i="28" s="1"/>
  <c r="BR205" i="28"/>
  <c r="BV205" i="28"/>
  <c r="BW157" i="28"/>
  <c r="BX213" i="28"/>
  <c r="BX193" i="28" s="1"/>
  <c r="BT151" i="28"/>
  <c r="BT168" i="28" s="1"/>
  <c r="BU151" i="28"/>
  <c r="BU168" i="28" s="1"/>
  <c r="BX211" i="28"/>
  <c r="BS213" i="28"/>
  <c r="BS193" i="28" s="1"/>
  <c r="Z159" i="28"/>
  <c r="AI159" i="28"/>
  <c r="BR151" i="28"/>
  <c r="BR168" i="28" s="1"/>
  <c r="BV211" i="28"/>
  <c r="BW213" i="28"/>
  <c r="BW193" i="28" s="1"/>
  <c r="W159" i="28"/>
  <c r="BX157" i="28"/>
  <c r="BU205" i="28"/>
  <c r="BU211" i="28"/>
  <c r="S159" i="28"/>
  <c r="AN159" i="28"/>
  <c r="BV213" i="28"/>
  <c r="BV193" i="28" s="1"/>
  <c r="AX159" i="28"/>
  <c r="AW159" i="28"/>
  <c r="AF159" i="28"/>
  <c r="BE159" i="28"/>
  <c r="AM159" i="28"/>
  <c r="BT159" i="28"/>
  <c r="AC159" i="28"/>
  <c r="BS151" i="28"/>
  <c r="BS168" i="28" s="1"/>
  <c r="BW151" i="28"/>
  <c r="BW168" i="28" s="1"/>
  <c r="BV151" i="28"/>
  <c r="BV168" i="28" s="1"/>
  <c r="BU213" i="28"/>
  <c r="BU193" i="28" s="1"/>
  <c r="AP159" i="28"/>
  <c r="N159" i="28"/>
  <c r="BV157" i="28"/>
  <c r="BX151" i="28"/>
  <c r="BX168" i="28" s="1"/>
  <c r="BW205" i="28"/>
  <c r="BS205" i="28"/>
  <c r="BR211" i="28"/>
  <c r="K159" i="28"/>
  <c r="BV159" i="28"/>
  <c r="V104" i="28"/>
  <c r="V106" i="28" s="1"/>
  <c r="V112" i="28" s="1"/>
  <c r="V130" i="28" s="1"/>
  <c r="BS157" i="28"/>
  <c r="BT157" i="28"/>
  <c r="BU157" i="28"/>
  <c r="BW211" i="28"/>
  <c r="BT211" i="28"/>
  <c r="BX205" i="28"/>
  <c r="BT205" i="28"/>
  <c r="BR213" i="28"/>
  <c r="BR193" i="28" s="1"/>
  <c r="L104" i="28"/>
  <c r="L106" i="28" s="1"/>
  <c r="L112" i="28" s="1"/>
  <c r="L138" i="28" s="1"/>
  <c r="R41" i="28"/>
  <c r="T145" i="28"/>
  <c r="BS145" i="28"/>
  <c r="AV145" i="28"/>
  <c r="BS211" i="28"/>
  <c r="AT145" i="28"/>
  <c r="R104" i="28"/>
  <c r="R106" i="28" s="1"/>
  <c r="R112" i="28" s="1"/>
  <c r="R130" i="28" s="1"/>
  <c r="AG145" i="28"/>
  <c r="AK145" i="28"/>
  <c r="Q145" i="28"/>
  <c r="AF145" i="28"/>
  <c r="T159" i="28"/>
  <c r="BL159" i="28"/>
  <c r="BC159" i="28"/>
  <c r="BB159" i="28"/>
  <c r="AA159" i="28"/>
  <c r="AR159" i="28"/>
  <c r="BG159" i="28"/>
  <c r="BM159" i="28"/>
  <c r="AX145" i="28"/>
  <c r="Z145" i="28"/>
  <c r="N145" i="28"/>
  <c r="BK145" i="28"/>
  <c r="BJ145" i="28"/>
  <c r="AH159" i="28"/>
  <c r="AB159" i="28"/>
  <c r="BX159" i="28"/>
  <c r="BN159" i="28"/>
  <c r="AL159" i="28"/>
  <c r="BA159" i="28"/>
  <c r="BP159" i="28"/>
  <c r="BU159" i="28"/>
  <c r="O104" i="28"/>
  <c r="O106" i="28" s="1"/>
  <c r="O112" i="28" s="1"/>
  <c r="O138" i="28" s="1"/>
  <c r="W145" i="28"/>
  <c r="BM145" i="28"/>
  <c r="AR145" i="28"/>
  <c r="X145" i="28"/>
  <c r="BR145" i="28"/>
  <c r="AU159" i="28"/>
  <c r="X159" i="28"/>
  <c r="J145" i="28"/>
  <c r="AH145" i="28"/>
  <c r="BH145" i="28"/>
  <c r="P145" i="28"/>
  <c r="S145" i="28"/>
  <c r="AY159" i="28"/>
  <c r="AS159" i="28"/>
  <c r="BR159" i="28"/>
  <c r="AK159" i="28"/>
  <c r="BK159" i="28"/>
  <c r="BS159" i="28"/>
  <c r="Y159" i="28"/>
  <c r="P41" i="28"/>
  <c r="U104" i="28"/>
  <c r="U106" i="28" s="1"/>
  <c r="U112" i="28" s="1"/>
  <c r="U138" i="28" s="1"/>
  <c r="BU145" i="28"/>
  <c r="AN145" i="28"/>
  <c r="BX145" i="28"/>
  <c r="Y145" i="28"/>
  <c r="M104" i="28"/>
  <c r="M106" i="28" s="1"/>
  <c r="M112" i="28" s="1"/>
  <c r="M138" i="28" s="1"/>
  <c r="BQ159" i="28"/>
  <c r="U159" i="28"/>
  <c r="BJ159" i="28"/>
  <c r="Q159" i="28"/>
  <c r="BO159" i="28"/>
  <c r="AQ159" i="28"/>
  <c r="AT159" i="28"/>
  <c r="AJ159" i="28"/>
  <c r="AD159" i="28"/>
  <c r="BH159" i="28"/>
  <c r="AV159" i="28"/>
  <c r="BW159" i="28"/>
  <c r="V159" i="28"/>
  <c r="AG159" i="28"/>
  <c r="R145" i="28"/>
  <c r="BT145" i="28"/>
  <c r="AC145" i="28"/>
  <c r="BE145" i="28"/>
  <c r="BD159" i="28"/>
  <c r="BF159" i="28"/>
  <c r="AZ159" i="28"/>
  <c r="R159" i="28"/>
  <c r="BI159" i="28"/>
  <c r="AE159" i="28"/>
  <c r="BD145" i="28"/>
  <c r="U145" i="28"/>
  <c r="BI145" i="28"/>
  <c r="V145" i="28"/>
  <c r="AZ145" i="28"/>
  <c r="AP145" i="28"/>
  <c r="AY145" i="28"/>
  <c r="AO145" i="28"/>
  <c r="BF145" i="28"/>
  <c r="BC145" i="28"/>
  <c r="AS145" i="28"/>
  <c r="BN145" i="28"/>
  <c r="BA145" i="28"/>
  <c r="BG145" i="28"/>
  <c r="BV145" i="28"/>
  <c r="BO145" i="28"/>
  <c r="AW145" i="28"/>
  <c r="BQ145" i="28"/>
  <c r="AB145" i="28"/>
  <c r="AE145" i="28"/>
  <c r="AJ145" i="28"/>
  <c r="BB145" i="28"/>
  <c r="O145" i="28"/>
  <c r="L145" i="28"/>
  <c r="AU145" i="28"/>
  <c r="BL145" i="28"/>
  <c r="K145" i="28"/>
  <c r="BW145" i="28"/>
  <c r="AM145" i="28"/>
  <c r="BP145" i="28"/>
  <c r="AD145" i="28"/>
  <c r="AA145" i="28"/>
  <c r="M145" i="28"/>
  <c r="AL145" i="28"/>
  <c r="AI145" i="28"/>
  <c r="K104" i="28"/>
  <c r="K106" i="28" s="1"/>
  <c r="K112" i="28" s="1"/>
  <c r="K138" i="28" s="1"/>
  <c r="J40" i="28"/>
  <c r="K41" i="28"/>
  <c r="J106" i="28"/>
  <c r="J112" i="28" s="1"/>
  <c r="BO148" i="29"/>
  <c r="BO162" i="29" s="1"/>
  <c r="BV159" i="29"/>
  <c r="BN159" i="29"/>
  <c r="BF159" i="29"/>
  <c r="AX159" i="29"/>
  <c r="AP159" i="29"/>
  <c r="AH159" i="29"/>
  <c r="Z159" i="29"/>
  <c r="R159" i="29"/>
  <c r="J159" i="29"/>
  <c r="BU159" i="29"/>
  <c r="BM159" i="29"/>
  <c r="BE159" i="29"/>
  <c r="AW159" i="29"/>
  <c r="AO159" i="29"/>
  <c r="AG159" i="29"/>
  <c r="Y159" i="29"/>
  <c r="Q159" i="29"/>
  <c r="BT159" i="29"/>
  <c r="BL159" i="29"/>
  <c r="BD159" i="29"/>
  <c r="AV159" i="29"/>
  <c r="AN159" i="29"/>
  <c r="AF159" i="29"/>
  <c r="X159" i="29"/>
  <c r="P159" i="29"/>
  <c r="BX159" i="29"/>
  <c r="BP159" i="29"/>
  <c r="BH159" i="29"/>
  <c r="AZ159" i="29"/>
  <c r="AR159" i="29"/>
  <c r="AJ159" i="29"/>
  <c r="BQ159" i="29"/>
  <c r="BA159" i="29"/>
  <c r="AK159" i="29"/>
  <c r="V159" i="29"/>
  <c r="K159" i="29"/>
  <c r="BO159" i="29"/>
  <c r="AY159" i="29"/>
  <c r="AI159" i="29"/>
  <c r="U159" i="29"/>
  <c r="BK159" i="29"/>
  <c r="AU159" i="29"/>
  <c r="AE159" i="29"/>
  <c r="T159" i="29"/>
  <c r="BS159" i="29"/>
  <c r="BC159" i="29"/>
  <c r="AM159" i="29"/>
  <c r="AA159" i="29"/>
  <c r="M159" i="29"/>
  <c r="BR159" i="29"/>
  <c r="AL159" i="29"/>
  <c r="L159" i="29"/>
  <c r="AB159" i="29"/>
  <c r="BJ159" i="29"/>
  <c r="AD159" i="29"/>
  <c r="BI159" i="29"/>
  <c r="AC159" i="29"/>
  <c r="BG159" i="29"/>
  <c r="AS159" i="29"/>
  <c r="O159" i="29"/>
  <c r="S159" i="29"/>
  <c r="BW159" i="29"/>
  <c r="BB159" i="29"/>
  <c r="AT159" i="29"/>
  <c r="N159" i="29"/>
  <c r="AQ159" i="29"/>
  <c r="W159" i="29"/>
  <c r="O130" i="29"/>
  <c r="T130" i="29"/>
  <c r="Y130" i="29"/>
  <c r="L130" i="29"/>
  <c r="Q130" i="29"/>
  <c r="AC130" i="29"/>
  <c r="AB130" i="29"/>
  <c r="V130" i="29"/>
  <c r="AF130" i="29"/>
  <c r="S130" i="29"/>
  <c r="AD130" i="29"/>
  <c r="M130" i="29"/>
  <c r="AE130" i="29"/>
  <c r="W130" i="29"/>
  <c r="U130" i="29"/>
  <c r="N130" i="29"/>
  <c r="AA130" i="29"/>
  <c r="P130" i="29"/>
  <c r="R130" i="29"/>
  <c r="X130" i="29"/>
  <c r="Z130" i="29"/>
  <c r="K130" i="29"/>
  <c r="BP173" i="29"/>
  <c r="BP189" i="29"/>
  <c r="BQ144" i="29"/>
  <c r="BP148" i="29"/>
  <c r="BP162" i="29" s="1"/>
  <c r="K113" i="29"/>
  <c r="BV213" i="29"/>
  <c r="BV193" i="29" s="1"/>
  <c r="BV211" i="29"/>
  <c r="BU205" i="29"/>
  <c r="BU213" i="29"/>
  <c r="BU193" i="29" s="1"/>
  <c r="BU211" i="29"/>
  <c r="BT205" i="29"/>
  <c r="BR213" i="29"/>
  <c r="BR193" i="29" s="1"/>
  <c r="BR211" i="29"/>
  <c r="BX213" i="29"/>
  <c r="BX193" i="29" s="1"/>
  <c r="BX211" i="29"/>
  <c r="BW205" i="29"/>
  <c r="BT213" i="29"/>
  <c r="BT193" i="29" s="1"/>
  <c r="BX205" i="29"/>
  <c r="BS213" i="29"/>
  <c r="BS193" i="29" s="1"/>
  <c r="BV205" i="29"/>
  <c r="BS205" i="29"/>
  <c r="BT211" i="29"/>
  <c r="BW151" i="29"/>
  <c r="BW168" i="29" s="1"/>
  <c r="BV151" i="29"/>
  <c r="BV168" i="29" s="1"/>
  <c r="BU151" i="29"/>
  <c r="BU168" i="29" s="1"/>
  <c r="BS151" i="29"/>
  <c r="BS168" i="29" s="1"/>
  <c r="BX151" i="29"/>
  <c r="BX168" i="29" s="1"/>
  <c r="BT151" i="29"/>
  <c r="BT168" i="29" s="1"/>
  <c r="BW211" i="29"/>
  <c r="BR205" i="29"/>
  <c r="BS211" i="29"/>
  <c r="BW213" i="29"/>
  <c r="BW193" i="29" s="1"/>
  <c r="BR151" i="29"/>
  <c r="BR168" i="29" s="1"/>
  <c r="AD148" i="29"/>
  <c r="AD162" i="29" s="1"/>
  <c r="AF148" i="29"/>
  <c r="AF162" i="29" s="1"/>
  <c r="AG148" i="29"/>
  <c r="AG162" i="29" s="1"/>
  <c r="AI148" i="29"/>
  <c r="AI162" i="29" s="1"/>
  <c r="AJ148" i="29"/>
  <c r="AJ162" i="29" s="1"/>
  <c r="AK148" i="29"/>
  <c r="AK162" i="29" s="1"/>
  <c r="AL148" i="29"/>
  <c r="AL162" i="29" s="1"/>
  <c r="AN148" i="29"/>
  <c r="AN162" i="29" s="1"/>
  <c r="AO148" i="29"/>
  <c r="AO162" i="29" s="1"/>
  <c r="AP148" i="29"/>
  <c r="AP162" i="29" s="1"/>
  <c r="AQ148" i="29"/>
  <c r="AQ162" i="29" s="1"/>
  <c r="AS148" i="29"/>
  <c r="AS162" i="29" s="1"/>
  <c r="AT148" i="29"/>
  <c r="AT162" i="29" s="1"/>
  <c r="AU148" i="29"/>
  <c r="AU162" i="29" s="1"/>
  <c r="AV148" i="29"/>
  <c r="AV162" i="29" s="1"/>
  <c r="AX148" i="29"/>
  <c r="AX162" i="29" s="1"/>
  <c r="AY148" i="29"/>
  <c r="AY162" i="29" s="1"/>
  <c r="AZ148" i="29"/>
  <c r="AZ162" i="29" s="1"/>
  <c r="BA148" i="29"/>
  <c r="BA162" i="29" s="1"/>
  <c r="BB148" i="29"/>
  <c r="BB162" i="29" s="1"/>
  <c r="BC148" i="29"/>
  <c r="BC162" i="29" s="1"/>
  <c r="BD148" i="29"/>
  <c r="BD162" i="29" s="1"/>
  <c r="BE148" i="29"/>
  <c r="BE162" i="29" s="1"/>
  <c r="BF148" i="29"/>
  <c r="BF162" i="29" s="1"/>
  <c r="BH148" i="29"/>
  <c r="BH162" i="29" s="1"/>
  <c r="BI148" i="29"/>
  <c r="BI162" i="29" s="1"/>
  <c r="BJ148" i="29"/>
  <c r="BJ162" i="29" s="1"/>
  <c r="BK148" i="29"/>
  <c r="BK162" i="29" s="1"/>
  <c r="BL148" i="29"/>
  <c r="BL162" i="29" s="1"/>
  <c r="BM148" i="29"/>
  <c r="BM162" i="29" s="1"/>
  <c r="BV157" i="29"/>
  <c r="R157" i="29"/>
  <c r="Y157" i="29"/>
  <c r="X157" i="29"/>
  <c r="T157" i="29"/>
  <c r="AS157" i="29"/>
  <c r="K157" i="29"/>
  <c r="O157" i="29"/>
  <c r="BK157" i="29"/>
  <c r="BL157" i="29"/>
  <c r="BO157" i="29"/>
  <c r="BE157" i="29"/>
  <c r="BX157" i="29"/>
  <c r="AV157" i="29"/>
  <c r="BW157" i="29"/>
  <c r="J157" i="29"/>
  <c r="Q157" i="29"/>
  <c r="P157" i="29"/>
  <c r="L157" i="29"/>
  <c r="AC157" i="29"/>
  <c r="BS157" i="29"/>
  <c r="AE157" i="29"/>
  <c r="U157" i="29"/>
  <c r="BM157" i="29"/>
  <c r="BH157" i="29"/>
  <c r="AM157" i="29"/>
  <c r="AX157" i="29"/>
  <c r="AD157" i="29"/>
  <c r="AU157" i="29"/>
  <c r="AP157" i="29"/>
  <c r="AR157" i="29"/>
  <c r="BG157" i="29"/>
  <c r="AL157" i="29"/>
  <c r="BN157" i="29"/>
  <c r="BU157" i="29"/>
  <c r="BT157" i="29"/>
  <c r="BP157" i="29"/>
  <c r="BJ157" i="29"/>
  <c r="M157" i="29"/>
  <c r="W157" i="29"/>
  <c r="BA157" i="29"/>
  <c r="BR157" i="29"/>
  <c r="BF157" i="29"/>
  <c r="AT157" i="29"/>
  <c r="AK157" i="29"/>
  <c r="BD157" i="29"/>
  <c r="AZ157" i="29"/>
  <c r="AY157" i="29"/>
  <c r="AW157" i="29"/>
  <c r="N157" i="29"/>
  <c r="AI157" i="29"/>
  <c r="AH157" i="29"/>
  <c r="AO157" i="29"/>
  <c r="AN157" i="29"/>
  <c r="AJ157" i="29"/>
  <c r="BC157" i="29"/>
  <c r="AQ157" i="29"/>
  <c r="S157" i="29"/>
  <c r="BQ157" i="29"/>
  <c r="BN148" i="29"/>
  <c r="BN162" i="29" s="1"/>
  <c r="Z157" i="29"/>
  <c r="AG157" i="29"/>
  <c r="AF157" i="29"/>
  <c r="AB157" i="29"/>
  <c r="BI157" i="29"/>
  <c r="AA157" i="29"/>
  <c r="BB157" i="29"/>
  <c r="V157" i="29"/>
  <c r="BS145" i="29"/>
  <c r="BK145" i="29"/>
  <c r="BC145" i="29"/>
  <c r="AU145" i="29"/>
  <c r="AM145" i="29"/>
  <c r="AE145" i="29"/>
  <c r="BQ145" i="29"/>
  <c r="BI145" i="29"/>
  <c r="BA145" i="29"/>
  <c r="AS145" i="29"/>
  <c r="AK145" i="29"/>
  <c r="AC145" i="29"/>
  <c r="BU145" i="29"/>
  <c r="BM145" i="29"/>
  <c r="BE145" i="29"/>
  <c r="AW145" i="29"/>
  <c r="AO145" i="29"/>
  <c r="AG145" i="29"/>
  <c r="Y145" i="29"/>
  <c r="Q145" i="29"/>
  <c r="BX145" i="29"/>
  <c r="BL145" i="29"/>
  <c r="AY145" i="29"/>
  <c r="AL145" i="29"/>
  <c r="Z145" i="29"/>
  <c r="P145" i="29"/>
  <c r="AH145" i="29"/>
  <c r="BW145" i="29"/>
  <c r="BJ145" i="29"/>
  <c r="AX145" i="29"/>
  <c r="AJ145" i="29"/>
  <c r="X145" i="29"/>
  <c r="O145" i="29"/>
  <c r="BG145" i="29"/>
  <c r="V145" i="29"/>
  <c r="BV145" i="29"/>
  <c r="BH145" i="29"/>
  <c r="AV145" i="29"/>
  <c r="AI145" i="29"/>
  <c r="W145" i="29"/>
  <c r="N145" i="29"/>
  <c r="BT145" i="29"/>
  <c r="AT145" i="29"/>
  <c r="M145" i="29"/>
  <c r="BO145" i="29"/>
  <c r="BB145" i="29"/>
  <c r="AP145" i="29"/>
  <c r="AB145" i="29"/>
  <c r="S145" i="29"/>
  <c r="J145" i="29"/>
  <c r="AQ145" i="29"/>
  <c r="L145" i="29"/>
  <c r="BN145" i="29"/>
  <c r="BR145" i="29"/>
  <c r="AN145" i="29"/>
  <c r="K145" i="29"/>
  <c r="AD145" i="29"/>
  <c r="AA145" i="29"/>
  <c r="U145" i="29"/>
  <c r="BP145" i="29"/>
  <c r="AF145" i="29"/>
  <c r="BF145" i="29"/>
  <c r="AZ145" i="29"/>
  <c r="T145" i="29"/>
  <c r="AR145" i="29"/>
  <c r="R145" i="29"/>
  <c r="BD145" i="29"/>
  <c r="G147" i="29"/>
  <c r="G146" i="29" s="1"/>
  <c r="Q138" i="28" l="1"/>
  <c r="P130" i="28"/>
  <c r="T130" i="28"/>
  <c r="N130" i="28"/>
  <c r="H41" i="28"/>
  <c r="S138" i="28"/>
  <c r="W125" i="28"/>
  <c r="W138" i="28"/>
  <c r="X125" i="28"/>
  <c r="X130" i="28"/>
  <c r="O130" i="28"/>
  <c r="Y130" i="28"/>
  <c r="Y125" i="28"/>
  <c r="M130" i="28"/>
  <c r="U125" i="28"/>
  <c r="L130" i="28"/>
  <c r="R138" i="28"/>
  <c r="V138" i="28"/>
  <c r="V125" i="28"/>
  <c r="BX161" i="28"/>
  <c r="U130" i="28"/>
  <c r="AL161" i="28"/>
  <c r="AN160" i="28"/>
  <c r="AN199" i="28" s="1"/>
  <c r="AN200" i="28" s="1"/>
  <c r="AN201" i="28" s="1"/>
  <c r="AN191" i="28" s="1"/>
  <c r="BS160" i="28"/>
  <c r="BS199" i="28" s="1"/>
  <c r="BS200" i="28" s="1"/>
  <c r="BS201" i="28" s="1"/>
  <c r="BS191" i="28" s="1"/>
  <c r="BW160" i="28"/>
  <c r="BW199" i="28" s="1"/>
  <c r="BW200" i="28" s="1"/>
  <c r="BW201" i="28" s="1"/>
  <c r="BW191" i="28" s="1"/>
  <c r="BM160" i="28"/>
  <c r="BM199" i="28" s="1"/>
  <c r="BM200" i="28" s="1"/>
  <c r="BM201" i="28" s="1"/>
  <c r="BM191" i="28" s="1"/>
  <c r="BH160" i="28"/>
  <c r="BH199" i="28" s="1"/>
  <c r="BH200" i="28" s="1"/>
  <c r="BH201" i="28" s="1"/>
  <c r="BH191" i="28" s="1"/>
  <c r="AE160" i="28"/>
  <c r="AE199" i="28" s="1"/>
  <c r="AE200" i="28" s="1"/>
  <c r="AE201" i="28" s="1"/>
  <c r="AE191" i="28" s="1"/>
  <c r="AW160" i="28"/>
  <c r="AW199" i="28" s="1"/>
  <c r="AW200" i="28" s="1"/>
  <c r="AW201" i="28" s="1"/>
  <c r="AW191" i="28" s="1"/>
  <c r="AH161" i="28"/>
  <c r="AI160" i="28"/>
  <c r="AI199" i="28" s="1"/>
  <c r="AI200" i="28" s="1"/>
  <c r="AG161" i="28"/>
  <c r="AT161" i="28"/>
  <c r="BC161" i="28"/>
  <c r="AW161" i="28"/>
  <c r="BV160" i="28"/>
  <c r="BV199" i="28" s="1"/>
  <c r="BV200" i="28" s="1"/>
  <c r="BV201" i="28" s="1"/>
  <c r="BV191" i="28" s="1"/>
  <c r="BD161" i="28"/>
  <c r="AR160" i="28"/>
  <c r="AR199" i="28" s="1"/>
  <c r="AR200" i="28" s="1"/>
  <c r="AR201" i="28" s="1"/>
  <c r="AR191" i="28" s="1"/>
  <c r="BF160" i="28"/>
  <c r="BF199" i="28" s="1"/>
  <c r="BF200" i="28" s="1"/>
  <c r="BF201" i="28" s="1"/>
  <c r="BF191" i="28" s="1"/>
  <c r="AK160" i="28"/>
  <c r="AK199" i="28" s="1"/>
  <c r="AK200" i="28" s="1"/>
  <c r="AK201" i="28" s="1"/>
  <c r="AK191" i="28" s="1"/>
  <c r="BX160" i="28"/>
  <c r="BX199" i="28" s="1"/>
  <c r="BX200" i="28" s="1"/>
  <c r="BX201" i="28" s="1"/>
  <c r="BX191" i="28" s="1"/>
  <c r="AH160" i="28"/>
  <c r="AH199" i="28" s="1"/>
  <c r="AH200" i="28" s="1"/>
  <c r="AH201" i="28" s="1"/>
  <c r="AH191" i="28" s="1"/>
  <c r="BJ161" i="28"/>
  <c r="BA161" i="28"/>
  <c r="BN161" i="28"/>
  <c r="AR161" i="28"/>
  <c r="BJ160" i="28"/>
  <c r="BJ199" i="28" s="1"/>
  <c r="BJ200" i="28" s="1"/>
  <c r="BJ201" i="28" s="1"/>
  <c r="BJ191" i="28" s="1"/>
  <c r="AI161" i="28"/>
  <c r="BB161" i="28"/>
  <c r="AU161" i="28"/>
  <c r="AL160" i="28"/>
  <c r="AL199" i="28" s="1"/>
  <c r="AL200" i="28" s="1"/>
  <c r="AL201" i="28" s="1"/>
  <c r="AL191" i="28" s="1"/>
  <c r="BH161" i="28"/>
  <c r="AS161" i="28"/>
  <c r="BI161" i="28"/>
  <c r="AF161" i="28"/>
  <c r="AG160" i="28"/>
  <c r="AG199" i="28" s="1"/>
  <c r="AG200" i="28" s="1"/>
  <c r="AG201" i="28" s="1"/>
  <c r="AG191" i="28" s="1"/>
  <c r="BN160" i="28"/>
  <c r="BN199" i="28" s="1"/>
  <c r="BN200" i="28" s="1"/>
  <c r="BN201" i="28" s="1"/>
  <c r="BN191" i="28" s="1"/>
  <c r="BB160" i="28"/>
  <c r="BB199" i="28" s="1"/>
  <c r="BB200" i="28" s="1"/>
  <c r="BB201" i="28" s="1"/>
  <c r="BB191" i="28" s="1"/>
  <c r="BT160" i="28"/>
  <c r="BT199" i="28" s="1"/>
  <c r="BT200" i="28" s="1"/>
  <c r="BT201" i="28" s="1"/>
  <c r="BT191" i="28" s="1"/>
  <c r="BA160" i="28"/>
  <c r="BA199" i="28" s="1"/>
  <c r="BA200" i="28" s="1"/>
  <c r="BA201" i="28" s="1"/>
  <c r="BA191" i="28" s="1"/>
  <c r="AP160" i="28"/>
  <c r="AP199" i="28" s="1"/>
  <c r="AP200" i="28" s="1"/>
  <c r="AP201" i="28" s="1"/>
  <c r="AP191" i="28" s="1"/>
  <c r="AM161" i="28"/>
  <c r="AP161" i="28"/>
  <c r="BK160" i="28"/>
  <c r="BK199" i="28" s="1"/>
  <c r="BK200" i="28" s="1"/>
  <c r="BK201" i="28" s="1"/>
  <c r="BK191" i="28" s="1"/>
  <c r="AY160" i="28"/>
  <c r="AY199" i="28" s="1"/>
  <c r="AY200" i="28" s="1"/>
  <c r="AY201" i="28" s="1"/>
  <c r="AY191" i="28" s="1"/>
  <c r="BK161" i="28"/>
  <c r="AZ160" i="28"/>
  <c r="AZ199" i="28" s="1"/>
  <c r="AZ200" i="28" s="1"/>
  <c r="AZ201" i="28" s="1"/>
  <c r="AZ191" i="28" s="1"/>
  <c r="AO160" i="28"/>
  <c r="AO199" i="28" s="1"/>
  <c r="AO200" i="28" s="1"/>
  <c r="AO201" i="28" s="1"/>
  <c r="AO191" i="28" s="1"/>
  <c r="AQ160" i="28"/>
  <c r="AQ199" i="28" s="1"/>
  <c r="AQ200" i="28" s="1"/>
  <c r="AQ201" i="28" s="1"/>
  <c r="AQ191" i="28" s="1"/>
  <c r="AN161" i="28"/>
  <c r="AS160" i="28"/>
  <c r="AS199" i="28" s="1"/>
  <c r="AS200" i="28" s="1"/>
  <c r="AS201" i="28" s="1"/>
  <c r="AS191" i="28" s="1"/>
  <c r="AU160" i="28"/>
  <c r="AU199" i="28" s="1"/>
  <c r="AU200" i="28" s="1"/>
  <c r="AU201" i="28" s="1"/>
  <c r="AU191" i="28" s="1"/>
  <c r="BR160" i="28"/>
  <c r="BR199" i="28" s="1"/>
  <c r="BR200" i="28" s="1"/>
  <c r="BR201" i="28" s="1"/>
  <c r="BR191" i="28" s="1"/>
  <c r="BU160" i="28"/>
  <c r="BU199" i="28" s="1"/>
  <c r="BU200" i="28" s="1"/>
  <c r="BU201" i="28" s="1"/>
  <c r="BU191" i="28" s="1"/>
  <c r="BE160" i="28"/>
  <c r="BE199" i="28" s="1"/>
  <c r="BE200" i="28" s="1"/>
  <c r="BE201" i="28" s="1"/>
  <c r="BE191" i="28" s="1"/>
  <c r="BU161" i="28"/>
  <c r="AQ161" i="28"/>
  <c r="BM161" i="28"/>
  <c r="AD161" i="28"/>
  <c r="BW161" i="28"/>
  <c r="AE161" i="28"/>
  <c r="BD160" i="28"/>
  <c r="BD199" i="28" s="1"/>
  <c r="BD200" i="28" s="1"/>
  <c r="BD201" i="28" s="1"/>
  <c r="BD191" i="28" s="1"/>
  <c r="BO160" i="28"/>
  <c r="BO199" i="28" s="1"/>
  <c r="BO200" i="28" s="1"/>
  <c r="BO201" i="28" s="1"/>
  <c r="BO191" i="28" s="1"/>
  <c r="AF160" i="28"/>
  <c r="AF199" i="28" s="1"/>
  <c r="AF200" i="28" s="1"/>
  <c r="AF201" i="28" s="1"/>
  <c r="AF191" i="28" s="1"/>
  <c r="BV161" i="28"/>
  <c r="BQ160" i="28"/>
  <c r="BQ199" i="28" s="1"/>
  <c r="BQ200" i="28" s="1"/>
  <c r="BQ201" i="28" s="1"/>
  <c r="BQ191" i="28" s="1"/>
  <c r="AV161" i="28"/>
  <c r="BI160" i="28"/>
  <c r="BI199" i="28" s="1"/>
  <c r="BI200" i="28" s="1"/>
  <c r="BI201" i="28" s="1"/>
  <c r="BI191" i="28" s="1"/>
  <c r="AK161" i="28"/>
  <c r="BE161" i="28"/>
  <c r="BR161" i="28"/>
  <c r="BF161" i="28"/>
  <c r="BS161" i="28"/>
  <c r="AZ161" i="28"/>
  <c r="AM160" i="28"/>
  <c r="AM199" i="28" s="1"/>
  <c r="AM200" i="28" s="1"/>
  <c r="AM201" i="28" s="1"/>
  <c r="AM191" i="28" s="1"/>
  <c r="BL161" i="28"/>
  <c r="BT161" i="28"/>
  <c r="BG161" i="28"/>
  <c r="BG160" i="28"/>
  <c r="BG199" i="28" s="1"/>
  <c r="BG200" i="28" s="1"/>
  <c r="BG201" i="28" s="1"/>
  <c r="BG191" i="28" s="1"/>
  <c r="AX161" i="28"/>
  <c r="AX160" i="28"/>
  <c r="AX199" i="28" s="1"/>
  <c r="AX200" i="28" s="1"/>
  <c r="AX201" i="28" s="1"/>
  <c r="AX191" i="28" s="1"/>
  <c r="AJ160" i="28"/>
  <c r="AJ199" i="28" s="1"/>
  <c r="AJ200" i="28" s="1"/>
  <c r="AJ201" i="28" s="1"/>
  <c r="AJ191" i="28" s="1"/>
  <c r="AV160" i="28"/>
  <c r="AV199" i="28" s="1"/>
  <c r="AV200" i="28" s="1"/>
  <c r="AV201" i="28" s="1"/>
  <c r="AV191" i="28" s="1"/>
  <c r="AD160" i="28"/>
  <c r="AD199" i="28" s="1"/>
  <c r="AD200" i="28" s="1"/>
  <c r="AD201" i="28" s="1"/>
  <c r="AD191" i="28" s="1"/>
  <c r="BO161" i="28"/>
  <c r="BP161" i="28"/>
  <c r="AO161" i="28"/>
  <c r="AY161" i="28"/>
  <c r="BP160" i="28"/>
  <c r="BP199" i="28" s="1"/>
  <c r="BP200" i="28" s="1"/>
  <c r="BP201" i="28" s="1"/>
  <c r="BP191" i="28" s="1"/>
  <c r="BL160" i="28"/>
  <c r="BL199" i="28" s="1"/>
  <c r="BL200" i="28" s="1"/>
  <c r="BL201" i="28" s="1"/>
  <c r="BL191" i="28" s="1"/>
  <c r="BC160" i="28"/>
  <c r="BC199" i="28" s="1"/>
  <c r="BC200" i="28" s="1"/>
  <c r="BC201" i="28" s="1"/>
  <c r="BC191" i="28" s="1"/>
  <c r="AJ161" i="28"/>
  <c r="AT160" i="28"/>
  <c r="AT199" i="28" s="1"/>
  <c r="AT200" i="28" s="1"/>
  <c r="AT201" i="28" s="1"/>
  <c r="AT191" i="28" s="1"/>
  <c r="BQ161" i="28"/>
  <c r="K130" i="28"/>
  <c r="J130" i="28"/>
  <c r="G112" i="28"/>
  <c r="P159" i="28" s="1"/>
  <c r="J113" i="28"/>
  <c r="J138" i="28"/>
  <c r="BH160" i="29"/>
  <c r="BH199" i="29" s="1"/>
  <c r="BH200" i="29" s="1"/>
  <c r="BH201" i="29" s="1"/>
  <c r="BH191" i="29" s="1"/>
  <c r="BR160" i="29"/>
  <c r="BR199" i="29" s="1"/>
  <c r="BR200" i="29" s="1"/>
  <c r="BR201" i="29" s="1"/>
  <c r="BR191" i="29" s="1"/>
  <c r="BG160" i="29"/>
  <c r="BG199" i="29" s="1"/>
  <c r="BF161" i="29"/>
  <c r="AK160" i="29"/>
  <c r="AK199" i="29" s="1"/>
  <c r="BP160" i="29"/>
  <c r="BP199" i="29" s="1"/>
  <c r="AN160" i="29"/>
  <c r="AN199" i="29" s="1"/>
  <c r="AT161" i="29"/>
  <c r="BO161" i="29"/>
  <c r="BV161" i="29"/>
  <c r="AO161" i="29"/>
  <c r="BL161" i="29"/>
  <c r="AJ161" i="29"/>
  <c r="AQ161" i="29"/>
  <c r="AE160" i="29"/>
  <c r="AE199" i="29" s="1"/>
  <c r="BU160" i="29"/>
  <c r="BU199" i="29" s="1"/>
  <c r="BI161" i="29"/>
  <c r="AL160" i="29"/>
  <c r="AL199" i="29" s="1"/>
  <c r="BI160" i="29"/>
  <c r="BI199" i="29" s="1"/>
  <c r="BH161" i="29"/>
  <c r="J160" i="29"/>
  <c r="J199" i="29" s="1"/>
  <c r="AM160" i="29"/>
  <c r="AM199" i="29" s="1"/>
  <c r="AH161" i="29"/>
  <c r="BM161" i="29"/>
  <c r="BL160" i="29"/>
  <c r="BL199" i="29" s="1"/>
  <c r="AG160" i="29"/>
  <c r="AG199" i="29" s="1"/>
  <c r="BR161" i="29"/>
  <c r="AI160" i="29"/>
  <c r="AI199" i="29" s="1"/>
  <c r="BV160" i="29"/>
  <c r="BV199" i="29" s="1"/>
  <c r="AP160" i="29"/>
  <c r="AP199" i="29" s="1"/>
  <c r="AD161" i="29"/>
  <c r="BW160" i="29"/>
  <c r="BW199" i="29" s="1"/>
  <c r="BN161" i="29"/>
  <c r="BF160" i="29"/>
  <c r="BF199" i="29" s="1"/>
  <c r="BA161" i="29"/>
  <c r="BS161" i="29"/>
  <c r="AZ160" i="29"/>
  <c r="AZ199" i="29" s="1"/>
  <c r="AG161" i="29"/>
  <c r="BS160" i="29"/>
  <c r="BS199" i="29" s="1"/>
  <c r="AO160" i="29"/>
  <c r="AO199" i="29" s="1"/>
  <c r="AU161" i="29"/>
  <c r="BC160" i="29"/>
  <c r="BC199" i="29" s="1"/>
  <c r="AV161" i="29"/>
  <c r="AS161" i="29"/>
  <c r="AF160" i="29"/>
  <c r="AF199" i="29" s="1"/>
  <c r="BD161" i="29"/>
  <c r="BJ160" i="29"/>
  <c r="BJ199" i="29" s="1"/>
  <c r="AK161" i="29"/>
  <c r="BE160" i="29"/>
  <c r="BE199" i="29" s="1"/>
  <c r="AH160" i="29"/>
  <c r="AH199" i="29" s="1"/>
  <c r="AY160" i="29"/>
  <c r="AY199" i="29" s="1"/>
  <c r="AM161" i="29"/>
  <c r="AW160" i="29"/>
  <c r="AW199" i="29" s="1"/>
  <c r="BT160" i="29"/>
  <c r="BT199" i="29" s="1"/>
  <c r="BP161" i="29"/>
  <c r="AJ160" i="29"/>
  <c r="AJ199" i="29" s="1"/>
  <c r="AF161" i="29"/>
  <c r="BQ160" i="29"/>
  <c r="BQ199" i="29" s="1"/>
  <c r="BU161" i="29"/>
  <c r="AT160" i="29"/>
  <c r="AT199" i="29" s="1"/>
  <c r="AP161" i="29"/>
  <c r="K115" i="29"/>
  <c r="BN160" i="29"/>
  <c r="BN199" i="29" s="1"/>
  <c r="BO160" i="29"/>
  <c r="BO199" i="29" s="1"/>
  <c r="AQ160" i="29"/>
  <c r="AQ199" i="29" s="1"/>
  <c r="BC161" i="29"/>
  <c r="BM160" i="29"/>
  <c r="BM199" i="29" s="1"/>
  <c r="BX161" i="29"/>
  <c r="AR160" i="29"/>
  <c r="AR199" i="29" s="1"/>
  <c r="AN161" i="29"/>
  <c r="BB160" i="29"/>
  <c r="BB199" i="29" s="1"/>
  <c r="AX161" i="29"/>
  <c r="BQ189" i="29"/>
  <c r="BR144" i="29"/>
  <c r="BQ173" i="29"/>
  <c r="AX160" i="29"/>
  <c r="AX199" i="29" s="1"/>
  <c r="AE161" i="29"/>
  <c r="AY161" i="29"/>
  <c r="BJ161" i="29"/>
  <c r="AL161" i="29"/>
  <c r="AU160" i="29"/>
  <c r="AU199" i="29" s="1"/>
  <c r="BG161" i="29"/>
  <c r="AV160" i="29"/>
  <c r="AV199" i="29" s="1"/>
  <c r="AR161" i="29"/>
  <c r="BX160" i="29"/>
  <c r="BX199" i="29" s="1"/>
  <c r="BT161" i="29"/>
  <c r="AS160" i="29"/>
  <c r="AS199" i="29" s="1"/>
  <c r="AW161" i="29"/>
  <c r="BQ161" i="29"/>
  <c r="AI161" i="29"/>
  <c r="BK161" i="29"/>
  <c r="BB161" i="29"/>
  <c r="BK160" i="29"/>
  <c r="BK199" i="29" s="1"/>
  <c r="BW161" i="29"/>
  <c r="BD160" i="29"/>
  <c r="BD199" i="29" s="1"/>
  <c r="AZ161" i="29"/>
  <c r="BA160" i="29"/>
  <c r="BA199" i="29" s="1"/>
  <c r="BE161" i="29"/>
  <c r="AD160" i="29"/>
  <c r="AD199" i="29" s="1"/>
  <c r="BL157" i="28" l="1"/>
  <c r="BQ157" i="28"/>
  <c r="BN157" i="28"/>
  <c r="BH157" i="28"/>
  <c r="BP157" i="28"/>
  <c r="BJ157" i="28"/>
  <c r="BI157" i="28"/>
  <c r="BM157" i="28"/>
  <c r="BO157" i="28"/>
  <c r="BK157" i="28"/>
  <c r="K160" i="29"/>
  <c r="K199" i="29" s="1"/>
  <c r="K200" i="29" s="1"/>
  <c r="K201" i="29" s="1"/>
  <c r="K191" i="29" s="1"/>
  <c r="H49" i="28"/>
  <c r="AI201" i="28"/>
  <c r="AI191" i="28" s="1"/>
  <c r="M159" i="28"/>
  <c r="O159" i="28"/>
  <c r="L159" i="28"/>
  <c r="BD157" i="28"/>
  <c r="BB157" i="28"/>
  <c r="BA157" i="28"/>
  <c r="BG157" i="28"/>
  <c r="AZ157" i="28"/>
  <c r="BF157" i="28"/>
  <c r="BC157" i="28"/>
  <c r="BE157" i="28"/>
  <c r="AY157" i="28"/>
  <c r="AX157" i="28"/>
  <c r="J159" i="28"/>
  <c r="AT157" i="28"/>
  <c r="AV157" i="28"/>
  <c r="AS157" i="28"/>
  <c r="AU157" i="28"/>
  <c r="AW157" i="28"/>
  <c r="AO157" i="28"/>
  <c r="AR157" i="28"/>
  <c r="AQ157" i="28"/>
  <c r="AP157" i="28"/>
  <c r="AN157" i="28"/>
  <c r="J144" i="28"/>
  <c r="J115" i="28"/>
  <c r="J116" i="28" s="1"/>
  <c r="G147" i="28"/>
  <c r="G146" i="28" s="1"/>
  <c r="AD157" i="28"/>
  <c r="AI157" i="28"/>
  <c r="Y157" i="28"/>
  <c r="Q157" i="28"/>
  <c r="AH157" i="28"/>
  <c r="S157" i="28"/>
  <c r="X157" i="28"/>
  <c r="J157" i="28"/>
  <c r="Z157" i="28"/>
  <c r="M157" i="28"/>
  <c r="U157" i="28"/>
  <c r="AG157" i="28"/>
  <c r="AB157" i="28"/>
  <c r="AK157" i="28"/>
  <c r="AJ157" i="28"/>
  <c r="AC157" i="28"/>
  <c r="R157" i="28"/>
  <c r="AE157" i="28"/>
  <c r="AF157" i="28"/>
  <c r="N157" i="28"/>
  <c r="V157" i="28"/>
  <c r="P157" i="28"/>
  <c r="K157" i="28"/>
  <c r="O157" i="28"/>
  <c r="AM157" i="28"/>
  <c r="L157" i="28"/>
  <c r="T157" i="28"/>
  <c r="AL157" i="28"/>
  <c r="W157" i="28"/>
  <c r="AA157" i="28"/>
  <c r="AS200" i="29"/>
  <c r="AS201" i="29" s="1"/>
  <c r="AS191" i="29" s="1"/>
  <c r="BR189" i="29"/>
  <c r="BR150" i="29"/>
  <c r="BR167" i="29" s="1"/>
  <c r="BR148" i="29"/>
  <c r="BR162" i="29" s="1"/>
  <c r="BR173" i="29"/>
  <c r="BR149" i="29"/>
  <c r="BR163" i="29" s="1"/>
  <c r="BS144" i="29"/>
  <c r="BB200" i="29"/>
  <c r="BB201" i="29" s="1"/>
  <c r="BB191" i="29" s="1"/>
  <c r="BM200" i="29"/>
  <c r="BM201" i="29" s="1"/>
  <c r="BM191" i="29" s="1"/>
  <c r="BF200" i="29"/>
  <c r="BF201" i="29" s="1"/>
  <c r="BF191" i="29" s="1"/>
  <c r="BW200" i="29"/>
  <c r="BW201" i="29" s="1"/>
  <c r="BW191" i="29" s="1"/>
  <c r="AM200" i="29"/>
  <c r="AM201" i="29" s="1"/>
  <c r="AM191" i="29" s="1"/>
  <c r="K116" i="29"/>
  <c r="BT200" i="29"/>
  <c r="BT201" i="29" s="1"/>
  <c r="BT191" i="29" s="1"/>
  <c r="AZ200" i="29"/>
  <c r="AZ201" i="29" s="1"/>
  <c r="AZ191" i="29" s="1"/>
  <c r="J200" i="29"/>
  <c r="J201" i="29" s="1"/>
  <c r="J191" i="29" s="1"/>
  <c r="BX200" i="29"/>
  <c r="BX201" i="29" s="1"/>
  <c r="BX191" i="29" s="1"/>
  <c r="AQ200" i="29"/>
  <c r="AQ201" i="29" s="1"/>
  <c r="AQ191" i="29" s="1"/>
  <c r="AW200" i="29"/>
  <c r="AW201" i="29" s="1"/>
  <c r="AW191" i="29" s="1"/>
  <c r="AE200" i="29"/>
  <c r="AE201" i="29" s="1"/>
  <c r="AE191" i="29" s="1"/>
  <c r="BG200" i="29"/>
  <c r="BG201" i="29" s="1"/>
  <c r="BG191" i="29" s="1"/>
  <c r="BD200" i="29"/>
  <c r="BD201" i="29" s="1"/>
  <c r="BD191" i="29" s="1"/>
  <c r="BO200" i="29"/>
  <c r="BO201" i="29" s="1"/>
  <c r="BO191" i="29" s="1"/>
  <c r="AT200" i="29"/>
  <c r="AT201" i="29" s="1"/>
  <c r="AT191" i="29" s="1"/>
  <c r="BJ200" i="29"/>
  <c r="BJ201" i="29" s="1"/>
  <c r="BJ191" i="29" s="1"/>
  <c r="AG200" i="29"/>
  <c r="AG201" i="29" s="1"/>
  <c r="AG191" i="29" s="1"/>
  <c r="AN200" i="29"/>
  <c r="AN201" i="29" s="1"/>
  <c r="AN191" i="29" s="1"/>
  <c r="BN200" i="29"/>
  <c r="BN201" i="29" s="1"/>
  <c r="BN191" i="29" s="1"/>
  <c r="AP200" i="29"/>
  <c r="AP201" i="29" s="1"/>
  <c r="AP191" i="29" s="1"/>
  <c r="BI200" i="29"/>
  <c r="BI201" i="29" s="1"/>
  <c r="BI191" i="29" s="1"/>
  <c r="AV200" i="29"/>
  <c r="AV201" i="29" s="1"/>
  <c r="AV191" i="29" s="1"/>
  <c r="BQ200" i="29"/>
  <c r="BQ201" i="29" s="1"/>
  <c r="BQ191" i="29" s="1"/>
  <c r="AF200" i="29"/>
  <c r="AF201" i="29" s="1"/>
  <c r="AF191" i="29" s="1"/>
  <c r="BV200" i="29"/>
  <c r="BV201" i="29" s="1"/>
  <c r="BV191" i="29" s="1"/>
  <c r="AL200" i="29"/>
  <c r="AL201" i="29" s="1"/>
  <c r="AL191" i="29" s="1"/>
  <c r="AK200" i="29"/>
  <c r="AK201" i="29" s="1"/>
  <c r="AK191" i="29" s="1"/>
  <c r="BK200" i="29"/>
  <c r="BK201" i="29" s="1"/>
  <c r="BK191" i="29" s="1"/>
  <c r="AH200" i="29"/>
  <c r="AH201" i="29" s="1"/>
  <c r="AH191" i="29" s="1"/>
  <c r="AO200" i="29"/>
  <c r="AO201" i="29" s="1"/>
  <c r="AO191" i="29" s="1"/>
  <c r="AR200" i="29"/>
  <c r="AR201" i="29" s="1"/>
  <c r="AR191" i="29" s="1"/>
  <c r="BL200" i="29"/>
  <c r="BL201" i="29" s="1"/>
  <c r="BL191" i="29" s="1"/>
  <c r="BP200" i="29"/>
  <c r="BP201" i="29" s="1"/>
  <c r="BP191" i="29" s="1"/>
  <c r="AD200" i="29"/>
  <c r="AD201" i="29" s="1"/>
  <c r="AD191" i="29" s="1"/>
  <c r="AX200" i="29"/>
  <c r="AX201" i="29" s="1"/>
  <c r="AX191" i="29" s="1"/>
  <c r="AY200" i="29"/>
  <c r="AY201" i="29" s="1"/>
  <c r="AY191" i="29" s="1"/>
  <c r="BC200" i="29"/>
  <c r="BC201" i="29" s="1"/>
  <c r="BC191" i="29" s="1"/>
  <c r="BA200" i="29"/>
  <c r="BA201" i="29" s="1"/>
  <c r="BA191" i="29" s="1"/>
  <c r="AU200" i="29"/>
  <c r="AU201" i="29" s="1"/>
  <c r="AU191" i="29" s="1"/>
  <c r="AJ200" i="29"/>
  <c r="AJ201" i="29" s="1"/>
  <c r="AJ191" i="29" s="1"/>
  <c r="BE200" i="29"/>
  <c r="BE201" i="29" s="1"/>
  <c r="BE191" i="29" s="1"/>
  <c r="BS200" i="29"/>
  <c r="BS201" i="29" s="1"/>
  <c r="BS191" i="29" s="1"/>
  <c r="AI200" i="29"/>
  <c r="AI201" i="29" s="1"/>
  <c r="AI191" i="29" s="1"/>
  <c r="BU200" i="29"/>
  <c r="BU201" i="29" s="1"/>
  <c r="BU191" i="29" s="1"/>
  <c r="L160" i="29" l="1"/>
  <c r="L199" i="29" s="1"/>
  <c r="L200" i="29" s="1"/>
  <c r="L201" i="29" s="1"/>
  <c r="L191" i="29" s="1"/>
  <c r="M160" i="29"/>
  <c r="J160" i="28"/>
  <c r="J199" i="28" s="1"/>
  <c r="O49" i="28"/>
  <c r="J189" i="28"/>
  <c r="J173" i="28"/>
  <c r="K144" i="28"/>
  <c r="K113" i="28"/>
  <c r="L113" i="29"/>
  <c r="BR169" i="29"/>
  <c r="BR179" i="29" s="1"/>
  <c r="BS189" i="29"/>
  <c r="BS150" i="29"/>
  <c r="BS167" i="29" s="1"/>
  <c r="BS148" i="29"/>
  <c r="BS162" i="29" s="1"/>
  <c r="BS149" i="29"/>
  <c r="BS163" i="29" s="1"/>
  <c r="BS173" i="29"/>
  <c r="BT144" i="29"/>
  <c r="M199" i="29" l="1"/>
  <c r="M200" i="29" s="1"/>
  <c r="M201" i="29" s="1"/>
  <c r="M191" i="29" s="1"/>
  <c r="N160" i="29"/>
  <c r="K160" i="28"/>
  <c r="K173" i="28"/>
  <c r="K189" i="28"/>
  <c r="L144" i="28"/>
  <c r="K115" i="28"/>
  <c r="K116" i="28" s="1"/>
  <c r="J200" i="28"/>
  <c r="J201" i="28" s="1"/>
  <c r="J191" i="28" s="1"/>
  <c r="BS169" i="29"/>
  <c r="BS179" i="29" s="1"/>
  <c r="L115" i="29"/>
  <c r="L116" i="29" s="1"/>
  <c r="BT189" i="29"/>
  <c r="BT173" i="29"/>
  <c r="BT149" i="29"/>
  <c r="BT163" i="29" s="1"/>
  <c r="BU144" i="29"/>
  <c r="BT150" i="29"/>
  <c r="BT167" i="29" s="1"/>
  <c r="BT148" i="29"/>
  <c r="BT162" i="29" s="1"/>
  <c r="N199" i="29" l="1"/>
  <c r="N200" i="29" s="1"/>
  <c r="N201" i="29" s="1"/>
  <c r="N191" i="29" s="1"/>
  <c r="K199" i="28"/>
  <c r="K200" i="28" s="1"/>
  <c r="K201" i="28" s="1"/>
  <c r="K191" i="28" s="1"/>
  <c r="O160" i="29"/>
  <c r="L160" i="28"/>
  <c r="L199" i="28" s="1"/>
  <c r="L200" i="28" s="1"/>
  <c r="L201" i="28" s="1"/>
  <c r="L191" i="28" s="1"/>
  <c r="L113" i="28"/>
  <c r="L189" i="28"/>
  <c r="L173" i="28"/>
  <c r="M144" i="28"/>
  <c r="BT169" i="29"/>
  <c r="BT179" i="29" s="1"/>
  <c r="M113" i="29"/>
  <c r="BU189" i="29"/>
  <c r="BU173" i="29"/>
  <c r="BU149" i="29"/>
  <c r="BU163" i="29" s="1"/>
  <c r="BU150" i="29"/>
  <c r="BU167" i="29" s="1"/>
  <c r="BU148" i="29"/>
  <c r="BU162" i="29" s="1"/>
  <c r="BV144" i="29"/>
  <c r="O199" i="29" l="1"/>
  <c r="O200" i="29" s="1"/>
  <c r="O201" i="29" s="1"/>
  <c r="O191" i="29" s="1"/>
  <c r="P160" i="29"/>
  <c r="M160" i="28"/>
  <c r="M199" i="28" s="1"/>
  <c r="M200" i="28" s="1"/>
  <c r="M201" i="28" s="1"/>
  <c r="M191" i="28" s="1"/>
  <c r="L115" i="28"/>
  <c r="L116" i="28" s="1"/>
  <c r="M173" i="28"/>
  <c r="M189" i="28"/>
  <c r="N144" i="28"/>
  <c r="BV189" i="29"/>
  <c r="BV173" i="29"/>
  <c r="BV149" i="29"/>
  <c r="BV163" i="29" s="1"/>
  <c r="BW144" i="29"/>
  <c r="BV148" i="29"/>
  <c r="BV162" i="29" s="1"/>
  <c r="BV150" i="29"/>
  <c r="BV167" i="29" s="1"/>
  <c r="M115" i="29"/>
  <c r="M116" i="29" s="1"/>
  <c r="BU169" i="29"/>
  <c r="BU179" i="29" s="1"/>
  <c r="N160" i="28" l="1"/>
  <c r="N199" i="28" s="1"/>
  <c r="N200" i="28" s="1"/>
  <c r="N201" i="28" s="1"/>
  <c r="N191" i="28" s="1"/>
  <c r="P199" i="29"/>
  <c r="P200" i="29" s="1"/>
  <c r="P201" i="29" s="1"/>
  <c r="P191" i="29" s="1"/>
  <c r="Q160" i="29"/>
  <c r="O160" i="28"/>
  <c r="N189" i="28"/>
  <c r="O144" i="28"/>
  <c r="N173" i="28"/>
  <c r="M113" i="28"/>
  <c r="BW189" i="29"/>
  <c r="BW173" i="29"/>
  <c r="BW149" i="29"/>
  <c r="BW163" i="29" s="1"/>
  <c r="BX144" i="29"/>
  <c r="BW148" i="29"/>
  <c r="BW162" i="29" s="1"/>
  <c r="BW150" i="29"/>
  <c r="BW167" i="29" s="1"/>
  <c r="N113" i="29"/>
  <c r="BV169" i="29"/>
  <c r="BV179" i="29" s="1"/>
  <c r="Q199" i="29" l="1"/>
  <c r="Q200" i="29" s="1"/>
  <c r="Q201" i="29" s="1"/>
  <c r="Q191" i="29" s="1"/>
  <c r="R160" i="29"/>
  <c r="O199" i="28"/>
  <c r="O200" i="28" s="1"/>
  <c r="O201" i="28" s="1"/>
  <c r="O191" i="28" s="1"/>
  <c r="P160" i="28"/>
  <c r="P199" i="28" s="1"/>
  <c r="P200" i="28" s="1"/>
  <c r="P201" i="28" s="1"/>
  <c r="P191" i="28" s="1"/>
  <c r="M115" i="28"/>
  <c r="O173" i="28"/>
  <c r="O189" i="28"/>
  <c r="P144" i="28"/>
  <c r="N115" i="29"/>
  <c r="N116" i="29" s="1"/>
  <c r="BX173" i="29"/>
  <c r="BX189" i="29"/>
  <c r="BX148" i="29"/>
  <c r="BX162" i="29" s="1"/>
  <c r="BX150" i="29"/>
  <c r="BX167" i="29" s="1"/>
  <c r="BX149" i="29"/>
  <c r="BX163" i="29" s="1"/>
  <c r="BW169" i="29"/>
  <c r="BW179" i="29" s="1"/>
  <c r="R199" i="29" l="1"/>
  <c r="R200" i="29" s="1"/>
  <c r="R201" i="29" s="1"/>
  <c r="R191" i="29" s="1"/>
  <c r="S160" i="29"/>
  <c r="Q160" i="28"/>
  <c r="P189" i="28"/>
  <c r="Q144" i="28"/>
  <c r="P173" i="28"/>
  <c r="M116" i="28"/>
  <c r="O113" i="29"/>
  <c r="BX169" i="29"/>
  <c r="BX179" i="29" s="1"/>
  <c r="S199" i="29" l="1"/>
  <c r="S200" i="29" s="1"/>
  <c r="S201" i="29" s="1"/>
  <c r="S191" i="29" s="1"/>
  <c r="T160" i="29"/>
  <c r="Q199" i="28"/>
  <c r="Q200" i="28" s="1"/>
  <c r="Q201" i="28" s="1"/>
  <c r="Q191" i="28" s="1"/>
  <c r="R160" i="28"/>
  <c r="N113" i="28"/>
  <c r="Q189" i="28"/>
  <c r="Q173" i="28"/>
  <c r="R144" i="28"/>
  <c r="O115" i="29"/>
  <c r="O116" i="29" s="1"/>
  <c r="T199" i="29" l="1"/>
  <c r="T200" i="29" s="1"/>
  <c r="T201" i="29" s="1"/>
  <c r="T191" i="29" s="1"/>
  <c r="U160" i="29"/>
  <c r="R199" i="28"/>
  <c r="R200" i="28" s="1"/>
  <c r="R201" i="28" s="1"/>
  <c r="R191" i="28" s="1"/>
  <c r="S160" i="28"/>
  <c r="N115" i="28"/>
  <c r="N116" i="28" s="1"/>
  <c r="R189" i="28"/>
  <c r="S144" i="28"/>
  <c r="R173" i="28"/>
  <c r="P113" i="29"/>
  <c r="U199" i="29" l="1"/>
  <c r="U200" i="29" s="1"/>
  <c r="U201" i="29" s="1"/>
  <c r="U191" i="29" s="1"/>
  <c r="V160" i="29"/>
  <c r="S199" i="28"/>
  <c r="S200" i="28" s="1"/>
  <c r="S201" i="28" s="1"/>
  <c r="S191" i="28" s="1"/>
  <c r="T160" i="28"/>
  <c r="T144" i="28"/>
  <c r="S189" i="28"/>
  <c r="S173" i="28"/>
  <c r="O113" i="28"/>
  <c r="P115" i="29"/>
  <c r="P116" i="29" s="1"/>
  <c r="V199" i="29" l="1"/>
  <c r="V200" i="29" s="1"/>
  <c r="V201" i="29" s="1"/>
  <c r="V191" i="29" s="1"/>
  <c r="W160" i="29"/>
  <c r="T199" i="28"/>
  <c r="T200" i="28" s="1"/>
  <c r="T201" i="28" s="1"/>
  <c r="T191" i="28" s="1"/>
  <c r="U160" i="28"/>
  <c r="O115" i="28"/>
  <c r="T173" i="28"/>
  <c r="U144" i="28"/>
  <c r="T189" i="28"/>
  <c r="Q113" i="29"/>
  <c r="W199" i="29" l="1"/>
  <c r="W200" i="29" s="1"/>
  <c r="W201" i="29" s="1"/>
  <c r="W191" i="29" s="1"/>
  <c r="X160" i="29"/>
  <c r="U199" i="28"/>
  <c r="U200" i="28" s="1"/>
  <c r="U201" i="28" s="1"/>
  <c r="U191" i="28" s="1"/>
  <c r="V160" i="28"/>
  <c r="U173" i="28"/>
  <c r="U189" i="28"/>
  <c r="V144" i="28"/>
  <c r="O116" i="28"/>
  <c r="Q115" i="29"/>
  <c r="X199" i="29" l="1"/>
  <c r="X200" i="29" s="1"/>
  <c r="X201" i="29" s="1"/>
  <c r="X191" i="29" s="1"/>
  <c r="Y160" i="29"/>
  <c r="V199" i="28"/>
  <c r="V200" i="28" s="1"/>
  <c r="V201" i="28" s="1"/>
  <c r="V191" i="28" s="1"/>
  <c r="W160" i="28"/>
  <c r="P113" i="28"/>
  <c r="V189" i="28"/>
  <c r="V173" i="28"/>
  <c r="W144" i="28"/>
  <c r="Q116" i="29"/>
  <c r="Y199" i="29" l="1"/>
  <c r="Y200" i="29" s="1"/>
  <c r="Y201" i="29" s="1"/>
  <c r="Y191" i="29" s="1"/>
  <c r="Z160" i="29"/>
  <c r="W199" i="28"/>
  <c r="W200" i="28" s="1"/>
  <c r="W201" i="28" s="1"/>
  <c r="W191" i="28" s="1"/>
  <c r="X160" i="28"/>
  <c r="P115" i="28"/>
  <c r="W189" i="28"/>
  <c r="W173" i="28"/>
  <c r="X144" i="28"/>
  <c r="R113" i="29"/>
  <c r="Z199" i="29" l="1"/>
  <c r="Z200" i="29" s="1"/>
  <c r="Z201" i="29" s="1"/>
  <c r="Z191" i="29" s="1"/>
  <c r="AA160" i="29"/>
  <c r="X199" i="28"/>
  <c r="X200" i="28" s="1"/>
  <c r="X201" i="28" s="1"/>
  <c r="X191" i="28" s="1"/>
  <c r="Y160" i="28"/>
  <c r="X173" i="28"/>
  <c r="X189" i="28"/>
  <c r="Y144" i="28"/>
  <c r="P116" i="28"/>
  <c r="R115" i="29"/>
  <c r="R116" i="29" s="1"/>
  <c r="AA199" i="29" l="1"/>
  <c r="AA200" i="29" s="1"/>
  <c r="AA201" i="29" s="1"/>
  <c r="AA191" i="29" s="1"/>
  <c r="AB160" i="29"/>
  <c r="Y199" i="28"/>
  <c r="Y200" i="28" s="1"/>
  <c r="Y201" i="28" s="1"/>
  <c r="Y191" i="28" s="1"/>
  <c r="Z160" i="28"/>
  <c r="Q113" i="28"/>
  <c r="Y189" i="28"/>
  <c r="Z144" i="28"/>
  <c r="Y173" i="28"/>
  <c r="S113" i="29"/>
  <c r="AB199" i="29" l="1"/>
  <c r="AB200" i="29" s="1"/>
  <c r="AB201" i="29" s="1"/>
  <c r="AB191" i="29" s="1"/>
  <c r="AC160" i="29"/>
  <c r="AC199" i="29" s="1"/>
  <c r="AC200" i="29" s="1"/>
  <c r="AC201" i="29" s="1"/>
  <c r="AC191" i="29" s="1"/>
  <c r="Z199" i="28"/>
  <c r="Z200" i="28" s="1"/>
  <c r="Z201" i="28" s="1"/>
  <c r="Z191" i="28" s="1"/>
  <c r="AA160" i="28"/>
  <c r="Z189" i="28"/>
  <c r="Z173" i="28"/>
  <c r="AA144" i="28"/>
  <c r="Q115" i="28"/>
  <c r="Q116" i="28" s="1"/>
  <c r="S115" i="29"/>
  <c r="S116" i="29" s="1"/>
  <c r="AA199" i="28" l="1"/>
  <c r="AA200" i="28" s="1"/>
  <c r="AA201" i="28" s="1"/>
  <c r="AA191" i="28" s="1"/>
  <c r="AB160" i="28"/>
  <c r="AA189" i="28"/>
  <c r="AA173" i="28"/>
  <c r="AB144" i="28"/>
  <c r="R113" i="28"/>
  <c r="T113" i="29"/>
  <c r="AB199" i="28" l="1"/>
  <c r="AB200" i="28" s="1"/>
  <c r="AB201" i="28" s="1"/>
  <c r="AB191" i="28" s="1"/>
  <c r="AC160" i="28"/>
  <c r="AC199" i="28" s="1"/>
  <c r="AC200" i="28" s="1"/>
  <c r="AC201" i="28" s="1"/>
  <c r="AC191" i="28" s="1"/>
  <c r="R115" i="28"/>
  <c r="AB189" i="28"/>
  <c r="AB173" i="28"/>
  <c r="AC144" i="28"/>
  <c r="T115" i="29"/>
  <c r="T116" i="29" s="1"/>
  <c r="AC173" i="28" l="1"/>
  <c r="AC189" i="28"/>
  <c r="AD144" i="28"/>
  <c r="R116" i="28"/>
  <c r="U113" i="29"/>
  <c r="S113" i="28" l="1"/>
  <c r="AD189" i="28"/>
  <c r="AD173" i="28"/>
  <c r="AE144" i="28"/>
  <c r="AD148" i="28"/>
  <c r="AD162" i="28" s="1"/>
  <c r="U115" i="29"/>
  <c r="U116" i="29" s="1"/>
  <c r="S115" i="28" l="1"/>
  <c r="AF144" i="28"/>
  <c r="AE189" i="28"/>
  <c r="AE173" i="28"/>
  <c r="V113" i="29"/>
  <c r="S116" i="28" l="1"/>
  <c r="AF189" i="28"/>
  <c r="AF173" i="28"/>
  <c r="AF148" i="28"/>
  <c r="AF162" i="28" s="1"/>
  <c r="AG144" i="28"/>
  <c r="V115" i="29"/>
  <c r="V116" i="29" s="1"/>
  <c r="T113" i="28" l="1"/>
  <c r="AG189" i="28"/>
  <c r="AG173" i="28"/>
  <c r="AG148" i="28"/>
  <c r="AG162" i="28" s="1"/>
  <c r="AH144" i="28"/>
  <c r="W113" i="29"/>
  <c r="I84" i="27"/>
  <c r="T115" i="28" l="1"/>
  <c r="T116" i="28" s="1"/>
  <c r="U113" i="28" s="1"/>
  <c r="AH173" i="28"/>
  <c r="AI144" i="28"/>
  <c r="AH189" i="28"/>
  <c r="W115" i="29"/>
  <c r="U115" i="28" l="1"/>
  <c r="U116" i="28" s="1"/>
  <c r="AI148" i="28"/>
  <c r="AI162" i="28" s="1"/>
  <c r="AI173" i="28"/>
  <c r="AI189" i="28"/>
  <c r="AJ144" i="28"/>
  <c r="W116" i="29"/>
  <c r="V113" i="28" l="1"/>
  <c r="AJ189" i="28"/>
  <c r="AJ173" i="28"/>
  <c r="AJ148" i="28"/>
  <c r="AJ162" i="28" s="1"/>
  <c r="AK144" i="28"/>
  <c r="X113" i="29"/>
  <c r="AK173" i="28" l="1"/>
  <c r="AK189" i="28"/>
  <c r="AL144" i="28"/>
  <c r="AK148" i="28"/>
  <c r="AK162" i="28" s="1"/>
  <c r="V115" i="28"/>
  <c r="X115" i="29"/>
  <c r="X116" i="29" s="1"/>
  <c r="AL189" i="28" l="1"/>
  <c r="AM144" i="28"/>
  <c r="AL173" i="28"/>
  <c r="AL148" i="28"/>
  <c r="AL162" i="28" s="1"/>
  <c r="V116" i="28"/>
  <c r="Y113" i="29"/>
  <c r="W113" i="28" l="1"/>
  <c r="AM173" i="28"/>
  <c r="AM189" i="28"/>
  <c r="AN144" i="28"/>
  <c r="Y115" i="29"/>
  <c r="Y116" i="29" s="1"/>
  <c r="AN173" i="28" l="1"/>
  <c r="AN189" i="28"/>
  <c r="AN148" i="28"/>
  <c r="AN162" i="28" s="1"/>
  <c r="AO144" i="28"/>
  <c r="W115" i="28"/>
  <c r="W116" i="28" s="1"/>
  <c r="Z113" i="29"/>
  <c r="AO189" i="28" l="1"/>
  <c r="AO173" i="28"/>
  <c r="AP144" i="28"/>
  <c r="AO148" i="28"/>
  <c r="AO162" i="28" s="1"/>
  <c r="X113" i="28"/>
  <c r="Z115" i="29"/>
  <c r="Z116" i="29" s="1"/>
  <c r="X115" i="28" l="1"/>
  <c r="AP173" i="28"/>
  <c r="AP189" i="28"/>
  <c r="AQ144" i="28"/>
  <c r="AP148" i="28"/>
  <c r="AP162" i="28" s="1"/>
  <c r="AA113" i="29"/>
  <c r="AQ189" i="28" l="1"/>
  <c r="AQ148" i="28"/>
  <c r="AQ162" i="28" s="1"/>
  <c r="AQ173" i="28"/>
  <c r="AR144" i="28"/>
  <c r="X116" i="28"/>
  <c r="AA115" i="29"/>
  <c r="AA116" i="29" s="1"/>
  <c r="Y113" i="28" l="1"/>
  <c r="AR173" i="28"/>
  <c r="AR189" i="28"/>
  <c r="AS144" i="28"/>
  <c r="AB113" i="29"/>
  <c r="AS173" i="28" l="1"/>
  <c r="AS189" i="28"/>
  <c r="AS148" i="28"/>
  <c r="AS162" i="28" s="1"/>
  <c r="AT144" i="28"/>
  <c r="Y115" i="28"/>
  <c r="Y116" i="28" s="1"/>
  <c r="AB115" i="29"/>
  <c r="AB116" i="29" s="1"/>
  <c r="Z113" i="28" l="1"/>
  <c r="AT189" i="28"/>
  <c r="AT173" i="28"/>
  <c r="AU144" i="28"/>
  <c r="AT148" i="28"/>
  <c r="AT162" i="28" s="1"/>
  <c r="AC113" i="29"/>
  <c r="Z115" i="28" l="1"/>
  <c r="Z116" i="28" s="1"/>
  <c r="AU189" i="28"/>
  <c r="AV144" i="28"/>
  <c r="AU148" i="28"/>
  <c r="AU162" i="28" s="1"/>
  <c r="AU173" i="28"/>
  <c r="AC115" i="29"/>
  <c r="AC116" i="29" s="1"/>
  <c r="AA113" i="28" l="1"/>
  <c r="AV173" i="28"/>
  <c r="AV189" i="28"/>
  <c r="AW144" i="28"/>
  <c r="AV148" i="28"/>
  <c r="AV162" i="28" s="1"/>
  <c r="AD113" i="29"/>
  <c r="AA115" i="28" l="1"/>
  <c r="AW189" i="28"/>
  <c r="AW173" i="28"/>
  <c r="AX144" i="28"/>
  <c r="AD115" i="29"/>
  <c r="AD116" i="29" s="1"/>
  <c r="AX173" i="28" l="1"/>
  <c r="AX189" i="28"/>
  <c r="AX148" i="28"/>
  <c r="AX162" i="28" s="1"/>
  <c r="AY144" i="28"/>
  <c r="AA116" i="28"/>
  <c r="AE113" i="29"/>
  <c r="AB113" i="28" l="1"/>
  <c r="AY173" i="28"/>
  <c r="AY189" i="28"/>
  <c r="AY148" i="28"/>
  <c r="AY162" i="28" s="1"/>
  <c r="AZ144" i="28"/>
  <c r="AE115" i="29"/>
  <c r="BA144" i="28" l="1"/>
  <c r="AZ189" i="28"/>
  <c r="AZ148" i="28"/>
  <c r="AZ162" i="28" s="1"/>
  <c r="AZ173" i="28"/>
  <c r="AB115" i="28"/>
  <c r="AB116" i="28" s="1"/>
  <c r="AE116" i="29"/>
  <c r="BA173" i="28" l="1"/>
  <c r="BA189" i="28"/>
  <c r="BA148" i="28"/>
  <c r="BA162" i="28" s="1"/>
  <c r="BB144" i="28"/>
  <c r="AC113" i="28"/>
  <c r="AF113" i="29"/>
  <c r="AC115" i="28" l="1"/>
  <c r="BB189" i="28"/>
  <c r="BC144" i="28"/>
  <c r="BB148" i="28"/>
  <c r="BB162" i="28" s="1"/>
  <c r="BB173" i="28"/>
  <c r="AF115" i="29"/>
  <c r="AF116" i="29" s="1"/>
  <c r="BC189" i="28" l="1"/>
  <c r="BD144" i="28"/>
  <c r="BC148" i="28"/>
  <c r="BC162" i="28" s="1"/>
  <c r="BC173" i="28"/>
  <c r="AC116" i="28"/>
  <c r="BD189" i="28" l="1"/>
  <c r="BD148" i="28"/>
  <c r="BD162" i="28" s="1"/>
  <c r="BD173" i="28"/>
  <c r="BE144" i="28"/>
  <c r="AD113" i="28"/>
  <c r="BE189" i="28" l="1"/>
  <c r="BE173" i="28"/>
  <c r="BF144" i="28"/>
  <c r="BE148" i="28"/>
  <c r="BE162" i="28" s="1"/>
  <c r="AD115" i="28"/>
  <c r="BF189" i="28" l="1"/>
  <c r="BF173" i="28"/>
  <c r="BG144" i="28"/>
  <c r="BF148" i="28"/>
  <c r="BF162" i="28" s="1"/>
  <c r="AD116" i="28"/>
  <c r="BG173" i="28" l="1"/>
  <c r="BG189" i="28"/>
  <c r="BH144" i="28"/>
  <c r="AE113" i="28"/>
  <c r="AE115" i="28" l="1"/>
  <c r="AE116" i="28" s="1"/>
  <c r="BH173" i="28"/>
  <c r="BH148" i="28"/>
  <c r="BH162" i="28" s="1"/>
  <c r="BI144" i="28"/>
  <c r="BH189" i="28"/>
  <c r="AF113" i="28" l="1"/>
  <c r="BI173" i="28"/>
  <c r="BJ144" i="28"/>
  <c r="BI189" i="28"/>
  <c r="BI148" i="28"/>
  <c r="BI162" i="28" s="1"/>
  <c r="BJ189" i="28" l="1"/>
  <c r="BK144" i="28"/>
  <c r="BJ148" i="28"/>
  <c r="BJ162" i="28" s="1"/>
  <c r="BJ173" i="28"/>
  <c r="AF115" i="28"/>
  <c r="AF116" i="28" s="1"/>
  <c r="BK173" i="28" l="1"/>
  <c r="BK189" i="28"/>
  <c r="BL144" i="28"/>
  <c r="BK148" i="28"/>
  <c r="BK162" i="28" s="1"/>
  <c r="BL189" i="28" l="1"/>
  <c r="BL148" i="28"/>
  <c r="BL162" i="28" s="1"/>
  <c r="BL173" i="28"/>
  <c r="BM144" i="28"/>
  <c r="BM189" i="28" l="1"/>
  <c r="BM173" i="28"/>
  <c r="BN144" i="28"/>
  <c r="BM148" i="28"/>
  <c r="BM162" i="28" s="1"/>
  <c r="BN173" i="28" l="1"/>
  <c r="BN189" i="28"/>
  <c r="BN148" i="28"/>
  <c r="BN162" i="28" s="1"/>
  <c r="BO144" i="28"/>
  <c r="BO148" i="28" l="1"/>
  <c r="BO162" i="28" s="1"/>
  <c r="BO189" i="28"/>
  <c r="BO173" i="28"/>
  <c r="BP144" i="28"/>
  <c r="BP189" i="28" l="1"/>
  <c r="BP173" i="28"/>
  <c r="BQ144" i="28"/>
  <c r="BP148" i="28"/>
  <c r="BP162" i="28" s="1"/>
  <c r="BQ173" i="28" l="1"/>
  <c r="BR144" i="28"/>
  <c r="BQ189" i="28"/>
  <c r="BR189" i="28" l="1"/>
  <c r="BR173" i="28"/>
  <c r="BS144" i="28"/>
  <c r="BR148" i="28"/>
  <c r="BR162" i="28" s="1"/>
  <c r="BR149" i="28"/>
  <c r="BR163" i="28" s="1"/>
  <c r="BR150" i="28"/>
  <c r="BR167" i="28" s="1"/>
  <c r="BR169" i="28" l="1"/>
  <c r="BR179" i="28" s="1"/>
  <c r="BS173" i="28"/>
  <c r="BS149" i="28"/>
  <c r="BS163" i="28" s="1"/>
  <c r="BS189" i="28"/>
  <c r="BT144" i="28"/>
  <c r="BS148" i="28"/>
  <c r="BS162" i="28" s="1"/>
  <c r="BS150" i="28"/>
  <c r="BS167" i="28" s="1"/>
  <c r="BS169" i="28" l="1"/>
  <c r="BS179" i="28" s="1"/>
  <c r="BT189" i="28"/>
  <c r="BT150" i="28"/>
  <c r="BT167" i="28" s="1"/>
  <c r="BT173" i="28"/>
  <c r="BT148" i="28"/>
  <c r="BT162" i="28" s="1"/>
  <c r="BU144" i="28"/>
  <c r="BT149" i="28"/>
  <c r="BT163" i="28" s="1"/>
  <c r="BU189" i="28" l="1"/>
  <c r="BU149" i="28"/>
  <c r="BU163" i="28" s="1"/>
  <c r="BU173" i="28"/>
  <c r="BU150" i="28"/>
  <c r="BU167" i="28" s="1"/>
  <c r="BV144" i="28"/>
  <c r="BU148" i="28"/>
  <c r="BU162" i="28" s="1"/>
  <c r="BT169" i="28"/>
  <c r="BT179" i="28" s="1"/>
  <c r="BV150" i="28" l="1"/>
  <c r="BV167" i="28" s="1"/>
  <c r="BV173" i="28"/>
  <c r="BV149" i="28"/>
  <c r="BV163" i="28" s="1"/>
  <c r="BW144" i="28"/>
  <c r="BV189" i="28"/>
  <c r="BV148" i="28"/>
  <c r="BV162" i="28" s="1"/>
  <c r="BU169" i="28"/>
  <c r="BU179" i="28" s="1"/>
  <c r="BV169" i="28" l="1"/>
  <c r="BV179" i="28" s="1"/>
  <c r="BW189" i="28"/>
  <c r="BW173" i="28"/>
  <c r="BW148" i="28"/>
  <c r="BW162" i="28" s="1"/>
  <c r="BW150" i="28"/>
  <c r="BW167" i="28" s="1"/>
  <c r="BX144" i="28"/>
  <c r="BW149" i="28"/>
  <c r="BW163" i="28" s="1"/>
  <c r="BW169" i="28" l="1"/>
  <c r="BW179" i="28" s="1"/>
  <c r="BX173" i="28"/>
  <c r="BX149" i="28"/>
  <c r="BX163" i="28" s="1"/>
  <c r="BX189" i="28"/>
  <c r="BX148" i="28"/>
  <c r="BX162" i="28" s="1"/>
  <c r="BX150" i="28"/>
  <c r="BX167" i="28" l="1"/>
  <c r="BX169" i="28" s="1"/>
  <c r="BX179" i="28" l="1"/>
  <c r="F23" i="2" l="1"/>
  <c r="G23" i="2" s="1"/>
  <c r="F22" i="2"/>
  <c r="F24" i="2" l="1"/>
  <c r="G22" i="2"/>
  <c r="G24" i="2" s="1"/>
  <c r="E6" i="2" l="1"/>
  <c r="J131" i="28" l="1"/>
  <c r="K131" i="29"/>
  <c r="K139" i="29" l="1"/>
  <c r="K140" i="29" s="1"/>
  <c r="K132" i="29"/>
  <c r="K133" i="29" s="1"/>
  <c r="K134" i="29" s="1"/>
  <c r="L129" i="29" s="1"/>
  <c r="L131" i="29" s="1"/>
  <c r="J139" i="28"/>
  <c r="J140" i="28" s="1"/>
  <c r="J132" i="28"/>
  <c r="J133" i="28" s="1"/>
  <c r="J134" i="28" s="1"/>
  <c r="K129" i="28" s="1"/>
  <c r="K131" i="28" s="1"/>
  <c r="K132" i="28" l="1"/>
  <c r="K133" i="28" s="1"/>
  <c r="K134" i="28" s="1"/>
  <c r="L129" i="28" s="1"/>
  <c r="K139" i="28"/>
  <c r="K140" i="28" s="1"/>
  <c r="L132" i="29"/>
  <c r="L133" i="29" s="1"/>
  <c r="L134" i="29" s="1"/>
  <c r="M129" i="29" s="1"/>
  <c r="L139" i="29"/>
  <c r="L140" i="29" s="1"/>
  <c r="L131" i="28" l="1"/>
  <c r="L132" i="28" s="1"/>
  <c r="L133" i="28" s="1"/>
  <c r="L134" i="28" s="1"/>
  <c r="M129" i="28" s="1"/>
  <c r="M131" i="29"/>
  <c r="M132" i="29" s="1"/>
  <c r="M133" i="29" s="1"/>
  <c r="M134" i="29" s="1"/>
  <c r="N129" i="29" s="1"/>
  <c r="N131" i="29" s="1"/>
  <c r="N132" i="29" l="1"/>
  <c r="N133" i="29" s="1"/>
  <c r="N134" i="29" s="1"/>
  <c r="O129" i="29" s="1"/>
  <c r="O131" i="29" s="1"/>
  <c r="N139" i="29"/>
  <c r="N140" i="29" s="1"/>
  <c r="M139" i="29"/>
  <c r="M140" i="29" s="1"/>
  <c r="L139" i="28"/>
  <c r="L140" i="28" s="1"/>
  <c r="M131" i="28"/>
  <c r="M139" i="28" s="1"/>
  <c r="M140" i="28" s="1"/>
  <c r="M132" i="28" l="1"/>
  <c r="M133" i="28" s="1"/>
  <c r="M134" i="28" s="1"/>
  <c r="N129" i="28" s="1"/>
  <c r="N131" i="28" s="1"/>
  <c r="N132" i="28" s="1"/>
  <c r="N133" i="28" s="1"/>
  <c r="N134" i="28" s="1"/>
  <c r="O129" i="28" s="1"/>
  <c r="O132" i="29"/>
  <c r="O133" i="29" s="1"/>
  <c r="O134" i="29" s="1"/>
  <c r="P129" i="29" s="1"/>
  <c r="O139" i="29"/>
  <c r="O140" i="29" s="1"/>
  <c r="P131" i="29" l="1"/>
  <c r="P132" i="29" s="1"/>
  <c r="P133" i="29" s="1"/>
  <c r="P134" i="29" s="1"/>
  <c r="Q129" i="29" s="1"/>
  <c r="O131" i="28"/>
  <c r="O139" i="28" s="1"/>
  <c r="O140" i="28" s="1"/>
  <c r="N139" i="28"/>
  <c r="N140" i="28" s="1"/>
  <c r="O132" i="28" l="1"/>
  <c r="O133" i="28" s="1"/>
  <c r="O134" i="28" s="1"/>
  <c r="P129" i="28" s="1"/>
  <c r="P131" i="28" s="1"/>
  <c r="Q131" i="29"/>
  <c r="Q139" i="29" s="1"/>
  <c r="Q140" i="29" s="1"/>
  <c r="P139" i="29"/>
  <c r="P140" i="29" s="1"/>
  <c r="P139" i="28" l="1"/>
  <c r="P140" i="28" s="1"/>
  <c r="P132" i="28"/>
  <c r="P133" i="28" s="1"/>
  <c r="P134" i="28" s="1"/>
  <c r="Q129" i="28" s="1"/>
  <c r="Q131" i="28" s="1"/>
  <c r="Q139" i="28" s="1"/>
  <c r="Q140" i="28" s="1"/>
  <c r="Q132" i="29"/>
  <c r="Q133" i="29" s="1"/>
  <c r="Q134" i="29" s="1"/>
  <c r="R129" i="29" s="1"/>
  <c r="R131" i="29" s="1"/>
  <c r="R139" i="29" s="1"/>
  <c r="R140" i="29" s="1"/>
  <c r="R132" i="29" l="1"/>
  <c r="R133" i="29" s="1"/>
  <c r="R134" i="29" s="1"/>
  <c r="S129" i="29" s="1"/>
  <c r="S131" i="29" s="1"/>
  <c r="S139" i="29" s="1"/>
  <c r="S140" i="29" s="1"/>
  <c r="Q132" i="28"/>
  <c r="Q133" i="28" s="1"/>
  <c r="Q134" i="28" s="1"/>
  <c r="R129" i="28" s="1"/>
  <c r="R131" i="28" s="1"/>
  <c r="R139" i="28" s="1"/>
  <c r="R140" i="28" s="1"/>
  <c r="R132" i="28" l="1"/>
  <c r="R133" i="28" s="1"/>
  <c r="R134" i="28" s="1"/>
  <c r="S129" i="28" s="1"/>
  <c r="S131" i="28" s="1"/>
  <c r="S139" i="28" s="1"/>
  <c r="S140" i="28" s="1"/>
  <c r="S132" i="29"/>
  <c r="S133" i="29" s="1"/>
  <c r="S134" i="29" s="1"/>
  <c r="T129" i="29" s="1"/>
  <c r="S132" i="28" l="1"/>
  <c r="S133" i="28" s="1"/>
  <c r="S134" i="28" s="1"/>
  <c r="T129" i="28" s="1"/>
  <c r="T131" i="28" s="1"/>
  <c r="T139" i="28" s="1"/>
  <c r="T140" i="28" s="1"/>
  <c r="T131" i="29"/>
  <c r="T139" i="29" s="1"/>
  <c r="T140" i="29" s="1"/>
  <c r="T132" i="29" l="1"/>
  <c r="T133" i="29" s="1"/>
  <c r="T134" i="29" s="1"/>
  <c r="U129" i="29" s="1"/>
  <c r="U131" i="29" s="1"/>
  <c r="U139" i="29" s="1"/>
  <c r="U140" i="29" s="1"/>
  <c r="T132" i="28"/>
  <c r="T133" i="28" s="1"/>
  <c r="T134" i="28" s="1"/>
  <c r="U129" i="28" s="1"/>
  <c r="U132" i="29" l="1"/>
  <c r="U133" i="29" s="1"/>
  <c r="U134" i="29" s="1"/>
  <c r="V129" i="29" s="1"/>
  <c r="V131" i="29" s="1"/>
  <c r="V139" i="29" s="1"/>
  <c r="V140" i="29" s="1"/>
  <c r="U131" i="28"/>
  <c r="U139" i="28" s="1"/>
  <c r="U140" i="28" s="1"/>
  <c r="U132" i="28" l="1"/>
  <c r="U133" i="28" s="1"/>
  <c r="U134" i="28" s="1"/>
  <c r="V129" i="28" s="1"/>
  <c r="V131" i="28" s="1"/>
  <c r="V139" i="28" s="1"/>
  <c r="V140" i="28" s="1"/>
  <c r="V132" i="29"/>
  <c r="V133" i="29" s="1"/>
  <c r="V134" i="29" s="1"/>
  <c r="W129" i="29" s="1"/>
  <c r="V132" i="28" l="1"/>
  <c r="V133" i="28" s="1"/>
  <c r="V134" i="28" s="1"/>
  <c r="W129" i="28" s="1"/>
  <c r="W131" i="28" s="1"/>
  <c r="W139" i="28" s="1"/>
  <c r="W140" i="28" s="1"/>
  <c r="W131" i="29"/>
  <c r="W139" i="29" s="1"/>
  <c r="W140" i="29" s="1"/>
  <c r="E5" i="2"/>
  <c r="E4" i="2"/>
  <c r="J119" i="28" l="1"/>
  <c r="K119" i="29"/>
  <c r="W132" i="29"/>
  <c r="W133" i="29" s="1"/>
  <c r="W134" i="29" s="1"/>
  <c r="X129" i="29" s="1"/>
  <c r="W132" i="28"/>
  <c r="W133" i="28" s="1"/>
  <c r="W134" i="28" s="1"/>
  <c r="X129" i="28" s="1"/>
  <c r="X131" i="28" s="1"/>
  <c r="X139" i="28" s="1"/>
  <c r="X140" i="28" s="1"/>
  <c r="K118" i="29"/>
  <c r="J118" i="28"/>
  <c r="E3" i="2"/>
  <c r="J120" i="28" l="1"/>
  <c r="J121" i="28" s="1"/>
  <c r="J124" i="28" s="1"/>
  <c r="J125" i="28" s="1"/>
  <c r="X132" i="28"/>
  <c r="X133" i="28" s="1"/>
  <c r="X134" i="28" s="1"/>
  <c r="Y129" i="28" s="1"/>
  <c r="Y131" i="28" s="1"/>
  <c r="Y139" i="28" s="1"/>
  <c r="Y140" i="28" s="1"/>
  <c r="K120" i="29"/>
  <c r="K121" i="29" s="1"/>
  <c r="K124" i="29" s="1"/>
  <c r="K125" i="29" s="1"/>
  <c r="X131" i="29"/>
  <c r="X139" i="29" s="1"/>
  <c r="X140" i="29" s="1"/>
  <c r="O57" i="28"/>
  <c r="O57" i="29"/>
  <c r="J122" i="28" l="1"/>
  <c r="K118" i="28" s="1"/>
  <c r="K122" i="29"/>
  <c r="K123" i="29" s="1"/>
  <c r="X132" i="29"/>
  <c r="X133" i="29" s="1"/>
  <c r="X134" i="29" s="1"/>
  <c r="Y129" i="29" s="1"/>
  <c r="Y131" i="29" s="1"/>
  <c r="Y139" i="29" s="1"/>
  <c r="Y140" i="29" s="1"/>
  <c r="Y132" i="28"/>
  <c r="Y133" i="28" s="1"/>
  <c r="Y134" i="28" s="1"/>
  <c r="Z129" i="28" s="1"/>
  <c r="Z131" i="28" s="1"/>
  <c r="Z139" i="28" s="1"/>
  <c r="Z140" i="28" s="1"/>
  <c r="I101" i="27"/>
  <c r="J123" i="28" l="1"/>
  <c r="K119" i="28"/>
  <c r="K120" i="28" s="1"/>
  <c r="K121" i="28" s="1"/>
  <c r="K124" i="28" s="1"/>
  <c r="K125" i="28" s="1"/>
  <c r="L118" i="29"/>
  <c r="L119" i="29"/>
  <c r="Y132" i="29"/>
  <c r="Y133" i="29" s="1"/>
  <c r="Y134" i="29" s="1"/>
  <c r="Z129" i="29" s="1"/>
  <c r="Z132" i="28"/>
  <c r="Z133" i="28" s="1"/>
  <c r="Z134" i="28" s="1"/>
  <c r="AA129" i="28" s="1"/>
  <c r="L120" i="29" l="1"/>
  <c r="L121" i="29" s="1"/>
  <c r="L124" i="29" s="1"/>
  <c r="Z131" i="29"/>
  <c r="Z139" i="29" s="1"/>
  <c r="Z140" i="29" s="1"/>
  <c r="K122" i="28"/>
  <c r="K123" i="28" s="1"/>
  <c r="AA131" i="28"/>
  <c r="AA139" i="28" s="1"/>
  <c r="AA140" i="28" s="1"/>
  <c r="L122" i="29" l="1"/>
  <c r="M119" i="29" s="1"/>
  <c r="Z132" i="29"/>
  <c r="Z133" i="29" s="1"/>
  <c r="Z134" i="29" s="1"/>
  <c r="AA129" i="29" s="1"/>
  <c r="AA131" i="29" s="1"/>
  <c r="AA139" i="29" s="1"/>
  <c r="AA140" i="29" s="1"/>
  <c r="L118" i="28"/>
  <c r="L119" i="28"/>
  <c r="AA132" i="28"/>
  <c r="AA133" i="28" s="1"/>
  <c r="AA134" i="28" s="1"/>
  <c r="AB129" i="28" s="1"/>
  <c r="AB131" i="28" s="1"/>
  <c r="AB139" i="28" s="1"/>
  <c r="AB140" i="28" s="1"/>
  <c r="L123" i="29" l="1"/>
  <c r="M118" i="29"/>
  <c r="M120" i="29" s="1"/>
  <c r="M121" i="29" s="1"/>
  <c r="M124" i="29" s="1"/>
  <c r="L120" i="28"/>
  <c r="L121" i="28" s="1"/>
  <c r="L124" i="28" s="1"/>
  <c r="L125" i="28" s="1"/>
  <c r="AA132" i="29"/>
  <c r="AA133" i="29" s="1"/>
  <c r="AA134" i="29" s="1"/>
  <c r="AB129" i="29" s="1"/>
  <c r="AB131" i="29" s="1"/>
  <c r="AB139" i="29" s="1"/>
  <c r="AB140" i="29" s="1"/>
  <c r="AB132" i="28"/>
  <c r="AB133" i="28" s="1"/>
  <c r="AB134" i="28" s="1"/>
  <c r="AC129" i="28" s="1"/>
  <c r="AC131" i="28" s="1"/>
  <c r="AC139" i="28" s="1"/>
  <c r="AC140" i="28" s="1"/>
  <c r="AB132" i="29" l="1"/>
  <c r="AB133" i="29" s="1"/>
  <c r="AB134" i="29" s="1"/>
  <c r="AC129" i="29" s="1"/>
  <c r="AC131" i="29" s="1"/>
  <c r="AC139" i="29" s="1"/>
  <c r="AC140" i="29" s="1"/>
  <c r="M122" i="29"/>
  <c r="L122" i="28"/>
  <c r="L123" i="28" s="1"/>
  <c r="AC132" i="28"/>
  <c r="AC133" i="28" s="1"/>
  <c r="AC134" i="28" s="1"/>
  <c r="AD129" i="28" s="1"/>
  <c r="AD131" i="28" s="1"/>
  <c r="AD139" i="28" s="1"/>
  <c r="AD140" i="28" s="1"/>
  <c r="AC132" i="29" l="1"/>
  <c r="AC133" i="29" s="1"/>
  <c r="AC134" i="29" s="1"/>
  <c r="AD129" i="29" s="1"/>
  <c r="AD131" i="29" s="1"/>
  <c r="AD139" i="29" s="1"/>
  <c r="AD140" i="29" s="1"/>
  <c r="M118" i="28"/>
  <c r="N118" i="29"/>
  <c r="M123" i="29"/>
  <c r="N119" i="29"/>
  <c r="M119" i="28"/>
  <c r="AD132" i="28"/>
  <c r="AD133" i="28" s="1"/>
  <c r="AD134" i="28" s="1"/>
  <c r="AE129" i="28" s="1"/>
  <c r="AE131" i="28" s="1"/>
  <c r="AE139" i="28" s="1"/>
  <c r="AE140" i="28" s="1"/>
  <c r="M120" i="28" l="1"/>
  <c r="M121" i="28" s="1"/>
  <c r="M124" i="28" s="1"/>
  <c r="M125" i="28" s="1"/>
  <c r="AD132" i="29"/>
  <c r="AD133" i="29" s="1"/>
  <c r="AD134" i="29" s="1"/>
  <c r="AE129" i="29" s="1"/>
  <c r="AE131" i="29" s="1"/>
  <c r="AE139" i="29" s="1"/>
  <c r="AE140" i="29" s="1"/>
  <c r="N120" i="29"/>
  <c r="AE132" i="28"/>
  <c r="AE133" i="28" s="1"/>
  <c r="AE134" i="28" s="1"/>
  <c r="AF129" i="28" s="1"/>
  <c r="AF131" i="28" s="1"/>
  <c r="AF139" i="28" s="1"/>
  <c r="AF140" i="28" s="1"/>
  <c r="G141" i="28" s="1"/>
  <c r="G181" i="28" s="1"/>
  <c r="M122" i="28" l="1"/>
  <c r="N118" i="28" s="1"/>
  <c r="N121" i="29"/>
  <c r="N124" i="29" s="1"/>
  <c r="AF132" i="28"/>
  <c r="AF133" i="28" s="1"/>
  <c r="AF134" i="28" s="1"/>
  <c r="G131" i="28"/>
  <c r="AE132" i="29"/>
  <c r="AE133" i="29" s="1"/>
  <c r="AE134" i="29" s="1"/>
  <c r="AF129" i="29" s="1"/>
  <c r="AF131" i="29" s="1"/>
  <c r="AF132" i="29" s="1"/>
  <c r="AF133" i="29" s="1"/>
  <c r="AF134" i="29" s="1"/>
  <c r="N122" i="29" l="1"/>
  <c r="O119" i="29" s="1"/>
  <c r="M123" i="28"/>
  <c r="N119" i="28"/>
  <c r="N120" i="28" s="1"/>
  <c r="N121" i="28" s="1"/>
  <c r="N124" i="28" s="1"/>
  <c r="N125" i="28" s="1"/>
  <c r="J161" i="28"/>
  <c r="K161" i="28" s="1"/>
  <c r="L161" i="28" s="1"/>
  <c r="M161" i="28" s="1"/>
  <c r="AF139" i="29"/>
  <c r="AF140" i="29" s="1"/>
  <c r="G141" i="29" s="1"/>
  <c r="G181" i="29" s="1"/>
  <c r="G131" i="29"/>
  <c r="O161" i="28" l="1"/>
  <c r="N161" i="28"/>
  <c r="P161" i="28" s="1"/>
  <c r="N123" i="29"/>
  <c r="O118" i="29"/>
  <c r="O120" i="29" s="1"/>
  <c r="N122" i="28"/>
  <c r="O119" i="28" s="1"/>
  <c r="J161" i="29"/>
  <c r="K161" i="29" s="1"/>
  <c r="Q161" i="28" l="1"/>
  <c r="L161" i="29"/>
  <c r="N123" i="28"/>
  <c r="O118" i="28"/>
  <c r="O120" i="28" s="1"/>
  <c r="O121" i="28" s="1"/>
  <c r="O124" i="28" s="1"/>
  <c r="O125" i="28" s="1"/>
  <c r="O121" i="29"/>
  <c r="O124" i="29" s="1"/>
  <c r="R161" i="28" l="1"/>
  <c r="S161" i="28" s="1"/>
  <c r="M161" i="29"/>
  <c r="O122" i="29"/>
  <c r="P119" i="29" s="1"/>
  <c r="O122" i="28"/>
  <c r="O123" i="28" s="1"/>
  <c r="T161" i="28" l="1"/>
  <c r="U161" i="28"/>
  <c r="V161" i="28" s="1"/>
  <c r="N161" i="29"/>
  <c r="O161" i="29" s="1"/>
  <c r="P161" i="29" s="1"/>
  <c r="Q161" i="29" s="1"/>
  <c r="P118" i="29"/>
  <c r="P120" i="29" s="1"/>
  <c r="P121" i="29" s="1"/>
  <c r="O123" i="29"/>
  <c r="P118" i="28"/>
  <c r="P119" i="28"/>
  <c r="W161" i="28" l="1"/>
  <c r="X161" i="28" s="1"/>
  <c r="Y161" i="28" s="1"/>
  <c r="Z161" i="28" s="1"/>
  <c r="AA161" i="28" s="1"/>
  <c r="AB161" i="28" s="1"/>
  <c r="AC161" i="28" s="1"/>
  <c r="R161" i="29"/>
  <c r="S161" i="29" s="1"/>
  <c r="T161" i="29" s="1"/>
  <c r="U161" i="29" s="1"/>
  <c r="V161" i="29" s="1"/>
  <c r="W161" i="29" s="1"/>
  <c r="X161" i="29" s="1"/>
  <c r="Y161" i="29" s="1"/>
  <c r="Z161" i="29" s="1"/>
  <c r="AA161" i="29" s="1"/>
  <c r="AB161" i="29" s="1"/>
  <c r="AC161" i="29" s="1"/>
  <c r="P124" i="29"/>
  <c r="P122" i="29"/>
  <c r="P123" i="29" s="1"/>
  <c r="P120" i="28"/>
  <c r="P121" i="28" s="1"/>
  <c r="P124" i="28" s="1"/>
  <c r="P125" i="28" s="1"/>
  <c r="Q118" i="29" l="1"/>
  <c r="Q119" i="29"/>
  <c r="P122" i="28"/>
  <c r="Q119" i="28" s="1"/>
  <c r="P123" i="28" l="1"/>
  <c r="Q120" i="29"/>
  <c r="Q121" i="29" s="1"/>
  <c r="Q124" i="29" s="1"/>
  <c r="Q118" i="28"/>
  <c r="Q120" i="28" s="1"/>
  <c r="Q121" i="28" s="1"/>
  <c r="Q124" i="28" s="1"/>
  <c r="Q125" i="28" s="1"/>
  <c r="Q122" i="29" l="1"/>
  <c r="R118" i="29" s="1"/>
  <c r="Q122" i="28"/>
  <c r="Q123" i="28" s="1"/>
  <c r="R119" i="29" l="1"/>
  <c r="R120" i="29" s="1"/>
  <c r="R121" i="29" s="1"/>
  <c r="R124" i="29" s="1"/>
  <c r="Q123" i="29"/>
  <c r="R118" i="28"/>
  <c r="R119" i="28"/>
  <c r="R120" i="28" l="1"/>
  <c r="R121" i="28" s="1"/>
  <c r="R124" i="28" s="1"/>
  <c r="R125" i="28" s="1"/>
  <c r="R122" i="29"/>
  <c r="S119" i="29" l="1"/>
  <c r="S118" i="29"/>
  <c r="R123" i="29"/>
  <c r="R122" i="28"/>
  <c r="S120" i="29" l="1"/>
  <c r="S121" i="29" s="1"/>
  <c r="S124" i="29" s="1"/>
  <c r="R123" i="28"/>
  <c r="S118" i="28"/>
  <c r="S119" i="28"/>
  <c r="S120" i="28" l="1"/>
  <c r="S121" i="28" s="1"/>
  <c r="S124" i="28" s="1"/>
  <c r="S125" i="28" s="1"/>
  <c r="S122" i="29"/>
  <c r="T118" i="29" s="1"/>
  <c r="S122" i="28" l="1"/>
  <c r="T118" i="28" s="1"/>
  <c r="T119" i="29"/>
  <c r="T120" i="29" s="1"/>
  <c r="T121" i="29" s="1"/>
  <c r="T124" i="29" s="1"/>
  <c r="S123" i="29"/>
  <c r="S123" i="28" l="1"/>
  <c r="T119" i="28"/>
  <c r="T120" i="28" s="1"/>
  <c r="T121" i="28" s="1"/>
  <c r="T124" i="28" s="1"/>
  <c r="T125" i="28" s="1"/>
  <c r="T122" i="29"/>
  <c r="T122" i="28" l="1"/>
  <c r="T123" i="28" s="1"/>
  <c r="T123" i="29"/>
  <c r="U119" i="29"/>
  <c r="U118" i="29"/>
  <c r="U118" i="28" l="1"/>
  <c r="U119" i="28"/>
  <c r="U120" i="29"/>
  <c r="U120" i="28" l="1"/>
  <c r="U121" i="28" s="1"/>
  <c r="U124" i="28" s="1"/>
  <c r="U121" i="29"/>
  <c r="U124" i="29" s="1"/>
  <c r="U122" i="29" l="1"/>
  <c r="U123" i="29" s="1"/>
  <c r="U122" i="28"/>
  <c r="V119" i="28" s="1"/>
  <c r="U123" i="28" l="1"/>
  <c r="V118" i="28"/>
  <c r="V120" i="28" s="1"/>
  <c r="V118" i="29"/>
  <c r="V119" i="29"/>
  <c r="V121" i="28" l="1"/>
  <c r="V124" i="28" s="1"/>
  <c r="V120" i="29"/>
  <c r="V121" i="29" s="1"/>
  <c r="V124" i="29" s="1"/>
  <c r="V122" i="29" l="1"/>
  <c r="W119" i="29" s="1"/>
  <c r="V122" i="28"/>
  <c r="V123" i="29" l="1"/>
  <c r="W118" i="29"/>
  <c r="W120" i="29" s="1"/>
  <c r="W121" i="29" s="1"/>
  <c r="W124" i="29" s="1"/>
  <c r="W118" i="28"/>
  <c r="V123" i="28"/>
  <c r="W119" i="28"/>
  <c r="W122" i="29" l="1"/>
  <c r="X119" i="29" s="1"/>
  <c r="W120" i="28"/>
  <c r="W121" i="28" s="1"/>
  <c r="W124" i="28" l="1"/>
  <c r="W122" i="28"/>
  <c r="W123" i="28" s="1"/>
  <c r="W123" i="29"/>
  <c r="X118" i="29"/>
  <c r="X120" i="29" s="1"/>
  <c r="X121" i="29" s="1"/>
  <c r="X124" i="29" s="1"/>
  <c r="X119" i="28" l="1"/>
  <c r="X118" i="28"/>
  <c r="X122" i="29"/>
  <c r="X120" i="28" l="1"/>
  <c r="X121" i="28" s="1"/>
  <c r="X124" i="28" s="1"/>
  <c r="Y118" i="29"/>
  <c r="Y119" i="29"/>
  <c r="X123" i="29"/>
  <c r="X122" i="28" l="1"/>
  <c r="Y119" i="28" s="1"/>
  <c r="Y120" i="29"/>
  <c r="Y118" i="28" l="1"/>
  <c r="Y120" i="28" s="1"/>
  <c r="Y121" i="28" s="1"/>
  <c r="Y124" i="28" s="1"/>
  <c r="X123" i="28"/>
  <c r="Y121" i="29"/>
  <c r="Y124" i="29" s="1"/>
  <c r="Y122" i="28" l="1"/>
  <c r="Y123" i="28" s="1"/>
  <c r="Y122" i="29"/>
  <c r="Z119" i="28" l="1"/>
  <c r="Z118" i="28"/>
  <c r="Z118" i="29"/>
  <c r="Y123" i="29"/>
  <c r="Z119" i="29"/>
  <c r="Z120" i="28" l="1"/>
  <c r="Z121" i="28" s="1"/>
  <c r="Z124" i="28" s="1"/>
  <c r="Z120" i="29"/>
  <c r="Z121" i="29" s="1"/>
  <c r="Z124" i="29" s="1"/>
  <c r="Z122" i="28" l="1"/>
  <c r="AA119" i="28" s="1"/>
  <c r="Z122" i="29"/>
  <c r="Z123" i="29" s="1"/>
  <c r="AA118" i="28" l="1"/>
  <c r="AA120" i="28" s="1"/>
  <c r="Z123" i="28"/>
  <c r="AA119" i="29"/>
  <c r="AA118" i="29"/>
  <c r="AA121" i="28" l="1"/>
  <c r="AA124" i="28" s="1"/>
  <c r="AA120" i="29"/>
  <c r="AA121" i="29" s="1"/>
  <c r="AA124" i="29" s="1"/>
  <c r="AA122" i="28" l="1"/>
  <c r="AA122" i="29"/>
  <c r="AA123" i="29" s="1"/>
  <c r="AB118" i="28" l="1"/>
  <c r="AA123" i="28"/>
  <c r="AB119" i="28"/>
  <c r="AB118" i="29"/>
  <c r="AB119" i="29"/>
  <c r="AB120" i="28" l="1"/>
  <c r="AB120" i="29"/>
  <c r="AB121" i="29" s="1"/>
  <c r="AB124" i="29" s="1"/>
  <c r="AB121" i="28" l="1"/>
  <c r="AB124" i="28" s="1"/>
  <c r="AB122" i="29"/>
  <c r="AB123" i="29" s="1"/>
  <c r="AB122" i="28" l="1"/>
  <c r="AC119" i="29"/>
  <c r="AC118" i="29"/>
  <c r="AC118" i="28" l="1"/>
  <c r="AB123" i="28"/>
  <c r="AC119" i="28"/>
  <c r="AC120" i="29"/>
  <c r="AC121" i="29" s="1"/>
  <c r="AC124" i="29" s="1"/>
  <c r="AC120" i="28" l="1"/>
  <c r="AC121" i="28" s="1"/>
  <c r="AC124" i="28" s="1"/>
  <c r="AC122" i="29"/>
  <c r="AD118" i="29" s="1"/>
  <c r="AC122" i="28" l="1"/>
  <c r="AD119" i="28" s="1"/>
  <c r="AD119" i="29"/>
  <c r="AD120" i="29" s="1"/>
  <c r="AD121" i="29" s="1"/>
  <c r="AD124" i="29" s="1"/>
  <c r="AC123" i="29"/>
  <c r="AC123" i="28" l="1"/>
  <c r="AD118" i="28"/>
  <c r="AD120" i="28" s="1"/>
  <c r="AD121" i="28" s="1"/>
  <c r="AD122" i="29"/>
  <c r="AD123" i="29" s="1"/>
  <c r="AD124" i="28" l="1"/>
  <c r="AD122" i="28"/>
  <c r="AE119" i="28" s="1"/>
  <c r="AE118" i="29"/>
  <c r="AE119" i="29"/>
  <c r="AD123" i="28" l="1"/>
  <c r="AE118" i="28"/>
  <c r="AE120" i="28" s="1"/>
  <c r="AE121" i="28" s="1"/>
  <c r="AE124" i="28" s="1"/>
  <c r="AE120" i="29"/>
  <c r="AE121" i="29" s="1"/>
  <c r="AE124" i="29" s="1"/>
  <c r="AE122" i="29" l="1"/>
  <c r="AF119" i="29" s="1"/>
  <c r="G119" i="29" s="1"/>
  <c r="AE122" i="28"/>
  <c r="AF119" i="28" s="1"/>
  <c r="G119" i="28" s="1"/>
  <c r="AF118" i="29" l="1"/>
  <c r="G118" i="29" s="1"/>
  <c r="H50" i="29" s="1"/>
  <c r="AE123" i="29"/>
  <c r="AF118" i="28"/>
  <c r="AF120" i="28" s="1"/>
  <c r="AE123" i="28"/>
  <c r="G118" i="28" l="1"/>
  <c r="H50" i="28" s="1"/>
  <c r="G125" i="29"/>
  <c r="BC211" i="29" s="1"/>
  <c r="AF120" i="29"/>
  <c r="AF121" i="29" s="1"/>
  <c r="AF124" i="29" s="1"/>
  <c r="AX149" i="29"/>
  <c r="AX163" i="29" s="1"/>
  <c r="AF121" i="28"/>
  <c r="AF124" i="28" s="1"/>
  <c r="O50" i="29"/>
  <c r="O51" i="29" s="1"/>
  <c r="H51" i="29"/>
  <c r="BG149" i="29" l="1"/>
  <c r="BG163" i="29" s="1"/>
  <c r="BD211" i="29"/>
  <c r="BA149" i="29"/>
  <c r="BA163" i="29" s="1"/>
  <c r="AS149" i="29"/>
  <c r="AS163" i="29" s="1"/>
  <c r="BC149" i="29"/>
  <c r="BC163" i="29" s="1"/>
  <c r="AY205" i="29"/>
  <c r="BE211" i="29"/>
  <c r="AY211" i="29"/>
  <c r="BG205" i="29"/>
  <c r="AX211" i="29"/>
  <c r="AZ149" i="29"/>
  <c r="AZ163" i="29" s="1"/>
  <c r="AC148" i="29"/>
  <c r="AC162" i="29" s="1"/>
  <c r="AZ205" i="29"/>
  <c r="BM205" i="29"/>
  <c r="BH205" i="29"/>
  <c r="BN205" i="29"/>
  <c r="BP211" i="29"/>
  <c r="BK205" i="29"/>
  <c r="BK211" i="29"/>
  <c r="BH149" i="29"/>
  <c r="BH163" i="29" s="1"/>
  <c r="BJ211" i="29"/>
  <c r="BH211" i="29"/>
  <c r="BO211" i="29"/>
  <c r="BK149" i="29"/>
  <c r="BK163" i="29" s="1"/>
  <c r="BP149" i="29"/>
  <c r="BP163" i="29" s="1"/>
  <c r="BP205" i="29"/>
  <c r="BJ149" i="29"/>
  <c r="BJ163" i="29" s="1"/>
  <c r="BQ205" i="29"/>
  <c r="BJ205" i="29"/>
  <c r="BI149" i="29"/>
  <c r="BI163" i="29" s="1"/>
  <c r="BN149" i="29"/>
  <c r="BN163" i="29" s="1"/>
  <c r="BO149" i="29"/>
  <c r="BO163" i="29" s="1"/>
  <c r="BM211" i="29"/>
  <c r="BI205" i="29"/>
  <c r="BO205" i="29"/>
  <c r="BL149" i="29"/>
  <c r="BL163" i="29" s="1"/>
  <c r="BL211" i="29"/>
  <c r="BN211" i="29"/>
  <c r="BL205" i="29"/>
  <c r="BQ211" i="29"/>
  <c r="BI211" i="29"/>
  <c r="BM149" i="29"/>
  <c r="BM163" i="29" s="1"/>
  <c r="BQ149" i="29"/>
  <c r="BQ163" i="29" s="1"/>
  <c r="BQ148" i="29"/>
  <c r="BQ162" i="29" s="1"/>
  <c r="AA148" i="29"/>
  <c r="AA162" i="29" s="1"/>
  <c r="AB148" i="29"/>
  <c r="AB162" i="29" s="1"/>
  <c r="Y148" i="29"/>
  <c r="Y162" i="29" s="1"/>
  <c r="Z148" i="29"/>
  <c r="Z162" i="29" s="1"/>
  <c r="V148" i="29"/>
  <c r="V162" i="29" s="1"/>
  <c r="W148" i="29"/>
  <c r="W162" i="29" s="1"/>
  <c r="T148" i="29"/>
  <c r="T162" i="29" s="1"/>
  <c r="U148" i="29"/>
  <c r="U162" i="29" s="1"/>
  <c r="Q148" i="29"/>
  <c r="Q162" i="29" s="1"/>
  <c r="R148" i="29"/>
  <c r="R162" i="29" s="1"/>
  <c r="O148" i="29"/>
  <c r="O162" i="29" s="1"/>
  <c r="P148" i="29"/>
  <c r="P162" i="29" s="1"/>
  <c r="M148" i="29"/>
  <c r="M162" i="29" s="1"/>
  <c r="N148" i="29"/>
  <c r="N162" i="29" s="1"/>
  <c r="K148" i="29"/>
  <c r="K162" i="29" s="1"/>
  <c r="L148" i="29"/>
  <c r="L162" i="29" s="1"/>
  <c r="S148" i="29"/>
  <c r="S162" i="29" s="1"/>
  <c r="J148" i="29"/>
  <c r="J162" i="29" s="1"/>
  <c r="AW211" i="29"/>
  <c r="AW205" i="29"/>
  <c r="BD205" i="29"/>
  <c r="BG211" i="29"/>
  <c r="BB211" i="29"/>
  <c r="AH148" i="29"/>
  <c r="AH162" i="29" s="1"/>
  <c r="AZ211" i="29"/>
  <c r="BA205" i="29"/>
  <c r="G125" i="28"/>
  <c r="X148" i="28" s="1"/>
  <c r="X162" i="28" s="1"/>
  <c r="H51" i="28"/>
  <c r="M68" i="29"/>
  <c r="M69" i="29" s="1"/>
  <c r="M70" i="29" s="1"/>
  <c r="M71" i="29" s="1"/>
  <c r="M72" i="29" s="1"/>
  <c r="M73" i="29" s="1"/>
  <c r="M74" i="29" s="1"/>
  <c r="M75" i="29" s="1"/>
  <c r="M76" i="29" s="1"/>
  <c r="M77" i="29" s="1"/>
  <c r="M78" i="29" s="1"/>
  <c r="AT211" i="29"/>
  <c r="BG148" i="29"/>
  <c r="BG162" i="29" s="1"/>
  <c r="BD149" i="29"/>
  <c r="BD163" i="29" s="1"/>
  <c r="AY149" i="29"/>
  <c r="AY163" i="29" s="1"/>
  <c r="BC205" i="29"/>
  <c r="BF149" i="29"/>
  <c r="BF163" i="29" s="1"/>
  <c r="BB149" i="29"/>
  <c r="BB163" i="29" s="1"/>
  <c r="BB205" i="29"/>
  <c r="AV149" i="29"/>
  <c r="AV163" i="29" s="1"/>
  <c r="AX205" i="29"/>
  <c r="BF205" i="29"/>
  <c r="BE205" i="29"/>
  <c r="BF211" i="29"/>
  <c r="AQ149" i="29"/>
  <c r="AQ163" i="29" s="1"/>
  <c r="AE148" i="29"/>
  <c r="AE162" i="29" s="1"/>
  <c r="AI149" i="29"/>
  <c r="AI163" i="29" s="1"/>
  <c r="AA205" i="29"/>
  <c r="AD205" i="29"/>
  <c r="AM148" i="29"/>
  <c r="AM162" i="29" s="1"/>
  <c r="BE149" i="29"/>
  <c r="BE163" i="29" s="1"/>
  <c r="BA211" i="29"/>
  <c r="AU149" i="29"/>
  <c r="AU163" i="29" s="1"/>
  <c r="AS211" i="29"/>
  <c r="AT149" i="29"/>
  <c r="AT163" i="29" s="1"/>
  <c r="AT205" i="29"/>
  <c r="AV211" i="29"/>
  <c r="AW149" i="29"/>
  <c r="AW163" i="29" s="1"/>
  <c r="AE211" i="29"/>
  <c r="AL211" i="29"/>
  <c r="AS205" i="29"/>
  <c r="W149" i="29"/>
  <c r="W163" i="29" s="1"/>
  <c r="J211" i="29"/>
  <c r="K212" i="29" s="1"/>
  <c r="U190" i="29"/>
  <c r="AU190" i="29"/>
  <c r="X148" i="29"/>
  <c r="X162" i="29" s="1"/>
  <c r="AS190" i="29"/>
  <c r="L205" i="29"/>
  <c r="BF190" i="29"/>
  <c r="AX190" i="29"/>
  <c r="W190" i="29"/>
  <c r="AL149" i="29"/>
  <c r="AL163" i="29" s="1"/>
  <c r="AD149" i="29"/>
  <c r="AD163" i="29" s="1"/>
  <c r="AZ190" i="29"/>
  <c r="P205" i="29"/>
  <c r="AF211" i="29"/>
  <c r="AJ205" i="29"/>
  <c r="AJ211" i="29"/>
  <c r="AG149" i="29"/>
  <c r="AG163" i="29" s="1"/>
  <c r="AN211" i="29"/>
  <c r="M149" i="29"/>
  <c r="M163" i="29" s="1"/>
  <c r="Q149" i="29"/>
  <c r="Q163" i="29" s="1"/>
  <c r="AB205" i="29"/>
  <c r="BR190" i="29"/>
  <c r="Q205" i="29"/>
  <c r="T205" i="29"/>
  <c r="AV190" i="29"/>
  <c r="BE190" i="29"/>
  <c r="AO149" i="29"/>
  <c r="AO163" i="29" s="1"/>
  <c r="O205" i="29"/>
  <c r="L149" i="29"/>
  <c r="L163" i="29" s="1"/>
  <c r="J205" i="29"/>
  <c r="K206" i="29" s="1"/>
  <c r="K213" i="29" s="1"/>
  <c r="K193" i="29" s="1"/>
  <c r="BW190" i="29"/>
  <c r="AI205" i="29"/>
  <c r="AA190" i="29"/>
  <c r="AF190" i="29"/>
  <c r="V149" i="29"/>
  <c r="V163" i="29" s="1"/>
  <c r="AG205" i="29"/>
  <c r="AH205" i="29"/>
  <c r="AE149" i="29"/>
  <c r="AE163" i="29" s="1"/>
  <c r="AD211" i="29"/>
  <c r="Z149" i="29"/>
  <c r="Z163" i="29" s="1"/>
  <c r="AC149" i="29"/>
  <c r="AC163" i="29" s="1"/>
  <c r="L190" i="29"/>
  <c r="AH211" i="29"/>
  <c r="AL190" i="29"/>
  <c r="AQ190" i="29"/>
  <c r="R205" i="29"/>
  <c r="U205" i="29"/>
  <c r="AP190" i="29"/>
  <c r="BT190" i="29"/>
  <c r="N149" i="29"/>
  <c r="N163" i="29" s="1"/>
  <c r="AL205" i="29"/>
  <c r="BV190" i="29"/>
  <c r="BM190" i="29"/>
  <c r="K190" i="29"/>
  <c r="AC205" i="29"/>
  <c r="P211" i="29"/>
  <c r="K211" i="29"/>
  <c r="AI190" i="29"/>
  <c r="Z205" i="29"/>
  <c r="V205" i="29"/>
  <c r="J149" i="29"/>
  <c r="J163" i="29" s="1"/>
  <c r="Q190" i="29"/>
  <c r="AA149" i="29"/>
  <c r="AA163" i="29" s="1"/>
  <c r="K205" i="29"/>
  <c r="AR190" i="29"/>
  <c r="N190" i="29"/>
  <c r="Y205" i="29"/>
  <c r="BH190" i="29"/>
  <c r="AG211" i="29"/>
  <c r="AO190" i="29"/>
  <c r="S190" i="29"/>
  <c r="R190" i="29"/>
  <c r="AN205" i="29"/>
  <c r="AU205" i="29"/>
  <c r="AW148" i="29"/>
  <c r="AW162" i="29" s="1"/>
  <c r="BO190" i="29"/>
  <c r="AP205" i="29"/>
  <c r="AV205" i="29"/>
  <c r="AU211" i="29"/>
  <c r="AF122" i="29"/>
  <c r="AF123" i="29" s="1"/>
  <c r="J190" i="29"/>
  <c r="AH149" i="29"/>
  <c r="AH163" i="29" s="1"/>
  <c r="N211" i="29"/>
  <c r="AJ190" i="29"/>
  <c r="X149" i="29"/>
  <c r="X163" i="29" s="1"/>
  <c r="M205" i="29"/>
  <c r="M190" i="29"/>
  <c r="U211" i="29"/>
  <c r="L211" i="29"/>
  <c r="AB211" i="29"/>
  <c r="BG190" i="29"/>
  <c r="Z211" i="29"/>
  <c r="S149" i="29"/>
  <c r="S163" i="29" s="1"/>
  <c r="P149" i="29"/>
  <c r="P163" i="29" s="1"/>
  <c r="AE190" i="29"/>
  <c r="K149" i="29"/>
  <c r="K163" i="29" s="1"/>
  <c r="AK190" i="29"/>
  <c r="AY190" i="29"/>
  <c r="BQ190" i="29"/>
  <c r="O190" i="29"/>
  <c r="AP149" i="29"/>
  <c r="AP163" i="29" s="1"/>
  <c r="AQ211" i="29"/>
  <c r="AC190" i="29"/>
  <c r="J151" i="29"/>
  <c r="J168" i="29" s="1"/>
  <c r="AM205" i="29"/>
  <c r="BP190" i="29"/>
  <c r="X211" i="29"/>
  <c r="AC211" i="29"/>
  <c r="AG190" i="29"/>
  <c r="AW190" i="29"/>
  <c r="BI190" i="29"/>
  <c r="AM211" i="29"/>
  <c r="AK211" i="29"/>
  <c r="AK149" i="29"/>
  <c r="AK163" i="29" s="1"/>
  <c r="R211" i="29"/>
  <c r="V211" i="29"/>
  <c r="AD190" i="29"/>
  <c r="AR211" i="29"/>
  <c r="AR205" i="29"/>
  <c r="AM149" i="29"/>
  <c r="AM163" i="29" s="1"/>
  <c r="AH190" i="29"/>
  <c r="BD190" i="29"/>
  <c r="Z190" i="29"/>
  <c r="BB190" i="29"/>
  <c r="AK205" i="29"/>
  <c r="V190" i="29"/>
  <c r="AJ149" i="29"/>
  <c r="AJ163" i="29" s="1"/>
  <c r="BS190" i="29"/>
  <c r="P190" i="29"/>
  <c r="AO205" i="29"/>
  <c r="BU190" i="29"/>
  <c r="S205" i="29"/>
  <c r="T190" i="29"/>
  <c r="BA190" i="29"/>
  <c r="X205" i="29"/>
  <c r="BL190" i="29"/>
  <c r="R149" i="29"/>
  <c r="R163" i="29" s="1"/>
  <c r="BJ190" i="29"/>
  <c r="AA211" i="29"/>
  <c r="X190" i="29"/>
  <c r="O211" i="29"/>
  <c r="BN190" i="29"/>
  <c r="AI211" i="29"/>
  <c r="T149" i="29"/>
  <c r="T163" i="29" s="1"/>
  <c r="AB149" i="29"/>
  <c r="AB163" i="29" s="1"/>
  <c r="M211" i="29"/>
  <c r="BX190" i="29"/>
  <c r="J207" i="29"/>
  <c r="J192" i="29" s="1"/>
  <c r="Y211" i="29"/>
  <c r="AF149" i="29"/>
  <c r="AF163" i="29" s="1"/>
  <c r="O149" i="29"/>
  <c r="O163" i="29" s="1"/>
  <c r="Y190" i="29"/>
  <c r="Y149" i="29"/>
  <c r="Y163" i="29" s="1"/>
  <c r="U149" i="29"/>
  <c r="U163" i="29" s="1"/>
  <c r="BK190" i="29"/>
  <c r="AE205" i="29"/>
  <c r="S211" i="29"/>
  <c r="W205" i="29"/>
  <c r="W211" i="29"/>
  <c r="AB190" i="29"/>
  <c r="AR148" i="29"/>
  <c r="AR162" i="29" s="1"/>
  <c r="AN149" i="29"/>
  <c r="AN163" i="29" s="1"/>
  <c r="AR149" i="29"/>
  <c r="AR163" i="29" s="1"/>
  <c r="T211" i="29"/>
  <c r="J213" i="29"/>
  <c r="J193" i="29" s="1"/>
  <c r="AO211" i="29"/>
  <c r="AP211" i="29"/>
  <c r="Q211" i="29"/>
  <c r="AT190" i="29"/>
  <c r="N205" i="29"/>
  <c r="AN190" i="29"/>
  <c r="AM190" i="29"/>
  <c r="AF205" i="29"/>
  <c r="BC190" i="29"/>
  <c r="AQ205" i="29"/>
  <c r="AF122" i="28"/>
  <c r="AF123" i="28" s="1"/>
  <c r="K151" i="29"/>
  <c r="BA149" i="28" l="1"/>
  <c r="BA163" i="28" s="1"/>
  <c r="BG211" i="28"/>
  <c r="AC148" i="28"/>
  <c r="AC162" i="28" s="1"/>
  <c r="BA205" i="28"/>
  <c r="AZ149" i="28"/>
  <c r="AZ163" i="28" s="1"/>
  <c r="BE211" i="28"/>
  <c r="BC205" i="28"/>
  <c r="BC211" i="28"/>
  <c r="AY205" i="28"/>
  <c r="BG149" i="28"/>
  <c r="BG163" i="28" s="1"/>
  <c r="BB149" i="28"/>
  <c r="BB163" i="28" s="1"/>
  <c r="AX211" i="28"/>
  <c r="AZ205" i="28"/>
  <c r="BD205" i="28"/>
  <c r="BG148" i="28"/>
  <c r="BG162" i="28" s="1"/>
  <c r="BF149" i="28"/>
  <c r="BF163" i="28" s="1"/>
  <c r="BE149" i="28"/>
  <c r="BE163" i="28" s="1"/>
  <c r="BG205" i="28"/>
  <c r="BB205" i="28"/>
  <c r="AZ211" i="28"/>
  <c r="AY149" i="28"/>
  <c r="AY163" i="28" s="1"/>
  <c r="BD211" i="28"/>
  <c r="BF205" i="28"/>
  <c r="BF211" i="28"/>
  <c r="BA211" i="28"/>
  <c r="BB211" i="28"/>
  <c r="AX149" i="28"/>
  <c r="AX163" i="28" s="1"/>
  <c r="BD149" i="28"/>
  <c r="BD163" i="28" s="1"/>
  <c r="BC149" i="28"/>
  <c r="BC163" i="28" s="1"/>
  <c r="AY211" i="28"/>
  <c r="AX205" i="28"/>
  <c r="BE205" i="28"/>
  <c r="BJ211" i="28"/>
  <c r="BO205" i="28"/>
  <c r="BK205" i="28"/>
  <c r="BM205" i="28"/>
  <c r="BQ211" i="28"/>
  <c r="BH205" i="28"/>
  <c r="BN211" i="28"/>
  <c r="BI205" i="28"/>
  <c r="BK211" i="28"/>
  <c r="BP211" i="28"/>
  <c r="BL211" i="28"/>
  <c r="BQ205" i="28"/>
  <c r="BL205" i="28"/>
  <c r="BJ205" i="28"/>
  <c r="BP205" i="28"/>
  <c r="BO211" i="28"/>
  <c r="BI211" i="28"/>
  <c r="BM211" i="28"/>
  <c r="BH211" i="28"/>
  <c r="BN205" i="28"/>
  <c r="BH149" i="28"/>
  <c r="BH163" i="28" s="1"/>
  <c r="BI149" i="28"/>
  <c r="BI163" i="28" s="1"/>
  <c r="BJ149" i="28"/>
  <c r="BJ163" i="28" s="1"/>
  <c r="BK149" i="28"/>
  <c r="BK163" i="28" s="1"/>
  <c r="BL149" i="28"/>
  <c r="BL163" i="28" s="1"/>
  <c r="BM149" i="28"/>
  <c r="BM163" i="28" s="1"/>
  <c r="BN149" i="28"/>
  <c r="BN163" i="28" s="1"/>
  <c r="BO149" i="28"/>
  <c r="BO163" i="28" s="1"/>
  <c r="BP149" i="28"/>
  <c r="BP163" i="28" s="1"/>
  <c r="BQ148" i="28"/>
  <c r="BQ162" i="28" s="1"/>
  <c r="BQ149" i="28"/>
  <c r="BQ163" i="28" s="1"/>
  <c r="AA148" i="28"/>
  <c r="AA162" i="28" s="1"/>
  <c r="AB148" i="28"/>
  <c r="AB162" i="28" s="1"/>
  <c r="Y148" i="28"/>
  <c r="Y162" i="28" s="1"/>
  <c r="Z148" i="28"/>
  <c r="Z162" i="28" s="1"/>
  <c r="V148" i="28"/>
  <c r="V162" i="28" s="1"/>
  <c r="W148" i="28"/>
  <c r="W162" i="28" s="1"/>
  <c r="T148" i="28"/>
  <c r="T162" i="28" s="1"/>
  <c r="U148" i="28"/>
  <c r="U162" i="28" s="1"/>
  <c r="Q148" i="28"/>
  <c r="Q162" i="28" s="1"/>
  <c r="R148" i="28"/>
  <c r="R162" i="28" s="1"/>
  <c r="O148" i="28"/>
  <c r="O162" i="28" s="1"/>
  <c r="P148" i="28"/>
  <c r="P162" i="28" s="1"/>
  <c r="M148" i="28"/>
  <c r="M162" i="28" s="1"/>
  <c r="N148" i="28"/>
  <c r="N162" i="28" s="1"/>
  <c r="K148" i="28"/>
  <c r="K162" i="28" s="1"/>
  <c r="L148" i="28"/>
  <c r="L162" i="28" s="1"/>
  <c r="AR205" i="28"/>
  <c r="J148" i="28"/>
  <c r="J162" i="28" s="1"/>
  <c r="AT205" i="28"/>
  <c r="AT211" i="28"/>
  <c r="AW149" i="28"/>
  <c r="AW163" i="28" s="1"/>
  <c r="AU149" i="28"/>
  <c r="AU163" i="28" s="1"/>
  <c r="AW205" i="28"/>
  <c r="AU205" i="28"/>
  <c r="AT149" i="28"/>
  <c r="AT163" i="28" s="1"/>
  <c r="AV149" i="28"/>
  <c r="AV163" i="28" s="1"/>
  <c r="AW211" i="28"/>
  <c r="AV205" i="28"/>
  <c r="AW148" i="28"/>
  <c r="AW162" i="28" s="1"/>
  <c r="AS211" i="28"/>
  <c r="AU211" i="28"/>
  <c r="AV211" i="28"/>
  <c r="AS149" i="28"/>
  <c r="AS163" i="28" s="1"/>
  <c r="AS205" i="28"/>
  <c r="AQ211" i="28"/>
  <c r="AQ205" i="28"/>
  <c r="S148" i="28"/>
  <c r="S162" i="28" s="1"/>
  <c r="AN149" i="28"/>
  <c r="AN163" i="28" s="1"/>
  <c r="AP205" i="28"/>
  <c r="AR149" i="28"/>
  <c r="AR163" i="28" s="1"/>
  <c r="AN211" i="28"/>
  <c r="AP149" i="28"/>
  <c r="AP163" i="28" s="1"/>
  <c r="AR148" i="28"/>
  <c r="AR162" i="28" s="1"/>
  <c r="AE148" i="28"/>
  <c r="AE162" i="28" s="1"/>
  <c r="AH148" i="28"/>
  <c r="AH162" i="28" s="1"/>
  <c r="AO211" i="28"/>
  <c r="Q190" i="28"/>
  <c r="W211" i="28"/>
  <c r="M190" i="28"/>
  <c r="AI211" i="28"/>
  <c r="V149" i="28"/>
  <c r="V163" i="28" s="1"/>
  <c r="AD211" i="28"/>
  <c r="O211" i="28"/>
  <c r="BT190" i="28"/>
  <c r="AX190" i="28"/>
  <c r="S205" i="28"/>
  <c r="S190" i="28"/>
  <c r="AF211" i="28"/>
  <c r="K205" i="28"/>
  <c r="M211" i="28"/>
  <c r="BJ190" i="28"/>
  <c r="BW190" i="28"/>
  <c r="BQ190" i="28"/>
  <c r="AR190" i="28"/>
  <c r="V190" i="28"/>
  <c r="BO190" i="28"/>
  <c r="AB205" i="28"/>
  <c r="AJ205" i="28"/>
  <c r="AD205" i="28"/>
  <c r="AF205" i="28"/>
  <c r="BH190" i="28"/>
  <c r="AK190" i="28"/>
  <c r="AC211" i="28"/>
  <c r="AK205" i="28"/>
  <c r="N205" i="28"/>
  <c r="W205" i="28"/>
  <c r="S211" i="28"/>
  <c r="U211" i="28"/>
  <c r="BM190" i="28"/>
  <c r="K149" i="28"/>
  <c r="K163" i="28" s="1"/>
  <c r="AL190" i="28"/>
  <c r="R149" i="28"/>
  <c r="R163" i="28" s="1"/>
  <c r="BA190" i="28"/>
  <c r="AD149" i="28"/>
  <c r="AD163" i="28" s="1"/>
  <c r="AA211" i="28"/>
  <c r="AQ190" i="28"/>
  <c r="O149" i="28"/>
  <c r="O163" i="28" s="1"/>
  <c r="AW190" i="28"/>
  <c r="P149" i="28"/>
  <c r="P163" i="28" s="1"/>
  <c r="AH149" i="28"/>
  <c r="AH163" i="28" s="1"/>
  <c r="AM148" i="28"/>
  <c r="AM162" i="28" s="1"/>
  <c r="BS190" i="28"/>
  <c r="AN190" i="28"/>
  <c r="BR190" i="28"/>
  <c r="BU190" i="28"/>
  <c r="AV190" i="28"/>
  <c r="Z190" i="28"/>
  <c r="X149" i="28"/>
  <c r="X163" i="28" s="1"/>
  <c r="AD190" i="28"/>
  <c r="AM190" i="28"/>
  <c r="X205" i="28"/>
  <c r="BP190" i="28"/>
  <c r="J149" i="28"/>
  <c r="J163" i="28" s="1"/>
  <c r="J207" i="28"/>
  <c r="J192" i="28" s="1"/>
  <c r="AK211" i="28"/>
  <c r="AB211" i="28"/>
  <c r="AO190" i="28"/>
  <c r="BG190" i="28"/>
  <c r="BK190" i="28"/>
  <c r="BB190" i="28"/>
  <c r="R190" i="28"/>
  <c r="J190" i="28"/>
  <c r="K190" i="28"/>
  <c r="S149" i="28"/>
  <c r="S163" i="28" s="1"/>
  <c r="AZ190" i="28"/>
  <c r="AM205" i="28"/>
  <c r="AL205" i="28"/>
  <c r="AL149" i="28"/>
  <c r="AL163" i="28" s="1"/>
  <c r="BL190" i="28"/>
  <c r="BI190" i="28"/>
  <c r="Q149" i="28"/>
  <c r="Q163" i="28" s="1"/>
  <c r="X211" i="28"/>
  <c r="J205" i="28"/>
  <c r="K206" i="28" s="1"/>
  <c r="K207" i="28" s="1"/>
  <c r="K192" i="28" s="1"/>
  <c r="AU190" i="28"/>
  <c r="W190" i="28"/>
  <c r="V205" i="28"/>
  <c r="X190" i="28"/>
  <c r="AS190" i="28"/>
  <c r="Y190" i="28"/>
  <c r="P190" i="28"/>
  <c r="AE211" i="28"/>
  <c r="AC205" i="28"/>
  <c r="AB149" i="28"/>
  <c r="AB163" i="28" s="1"/>
  <c r="L149" i="28"/>
  <c r="L163" i="28" s="1"/>
  <c r="J211" i="28"/>
  <c r="K212" i="28" s="1"/>
  <c r="T205" i="28"/>
  <c r="AJ190" i="28"/>
  <c r="Q205" i="28"/>
  <c r="R211" i="28"/>
  <c r="BC190" i="28"/>
  <c r="W149" i="28"/>
  <c r="W163" i="28" s="1"/>
  <c r="N190" i="28"/>
  <c r="T190" i="28"/>
  <c r="AH190" i="28"/>
  <c r="BF190" i="28"/>
  <c r="AY190" i="28"/>
  <c r="O205" i="28"/>
  <c r="U149" i="28"/>
  <c r="U163" i="28" s="1"/>
  <c r="AM211" i="28"/>
  <c r="Y205" i="28"/>
  <c r="AQ149" i="28"/>
  <c r="AQ163" i="28" s="1"/>
  <c r="AA205" i="28"/>
  <c r="AR211" i="28"/>
  <c r="AA149" i="28"/>
  <c r="AA163" i="28" s="1"/>
  <c r="Y149" i="28"/>
  <c r="Y163" i="28" s="1"/>
  <c r="J151" i="28"/>
  <c r="J168" i="28" s="1"/>
  <c r="AA190" i="28"/>
  <c r="R205" i="28"/>
  <c r="BN190" i="28"/>
  <c r="BD190" i="28"/>
  <c r="BV190" i="28"/>
  <c r="AB190" i="28"/>
  <c r="N211" i="28"/>
  <c r="T149" i="28"/>
  <c r="T163" i="28" s="1"/>
  <c r="P205" i="28"/>
  <c r="O190" i="28"/>
  <c r="V211" i="28"/>
  <c r="N149" i="28"/>
  <c r="N163" i="28" s="1"/>
  <c r="AE190" i="28"/>
  <c r="AT190" i="28"/>
  <c r="AH211" i="28"/>
  <c r="AI205" i="28"/>
  <c r="AE205" i="28"/>
  <c r="AH205" i="28"/>
  <c r="AG149" i="28"/>
  <c r="AG163" i="28" s="1"/>
  <c r="AI149" i="28"/>
  <c r="AI163" i="28" s="1"/>
  <c r="AP211" i="28"/>
  <c r="AE149" i="28"/>
  <c r="AE163" i="28" s="1"/>
  <c r="L211" i="28"/>
  <c r="M205" i="28"/>
  <c r="K211" i="28"/>
  <c r="AF190" i="28"/>
  <c r="BE190" i="28"/>
  <c r="Q211" i="28"/>
  <c r="Z211" i="28"/>
  <c r="AC149" i="28"/>
  <c r="AC163" i="28" s="1"/>
  <c r="AG205" i="28"/>
  <c r="AJ211" i="28"/>
  <c r="Z149" i="28"/>
  <c r="Z163" i="28" s="1"/>
  <c r="Y211" i="28"/>
  <c r="AN205" i="28"/>
  <c r="AK149" i="28"/>
  <c r="AK163" i="28" s="1"/>
  <c r="AI190" i="28"/>
  <c r="BX190" i="28"/>
  <c r="AG190" i="28"/>
  <c r="AC190" i="28"/>
  <c r="L205" i="28"/>
  <c r="U205" i="28"/>
  <c r="P211" i="28"/>
  <c r="T211" i="28"/>
  <c r="J213" i="28"/>
  <c r="J193" i="28" s="1"/>
  <c r="M149" i="28"/>
  <c r="M163" i="28" s="1"/>
  <c r="AP190" i="28"/>
  <c r="U190" i="28"/>
  <c r="L190" i="28"/>
  <c r="Z205" i="28"/>
  <c r="AO205" i="28"/>
  <c r="AM149" i="28"/>
  <c r="AM163" i="28" s="1"/>
  <c r="AF149" i="28"/>
  <c r="AF163" i="28" s="1"/>
  <c r="AG211" i="28"/>
  <c r="AL211" i="28"/>
  <c r="AJ149" i="28"/>
  <c r="AJ163" i="28" s="1"/>
  <c r="AO149" i="28"/>
  <c r="AO163" i="28" s="1"/>
  <c r="M79" i="29"/>
  <c r="N77" i="29"/>
  <c r="O77" i="29" s="1"/>
  <c r="N80" i="29"/>
  <c r="N70" i="29"/>
  <c r="O70" i="29" s="1"/>
  <c r="N79" i="29"/>
  <c r="N78" i="29"/>
  <c r="O78" i="29" s="1"/>
  <c r="N83" i="29"/>
  <c r="N75" i="29"/>
  <c r="O75" i="29" s="1"/>
  <c r="N68" i="29"/>
  <c r="O68" i="29" s="1"/>
  <c r="N71" i="29"/>
  <c r="O71" i="29" s="1"/>
  <c r="N72" i="29"/>
  <c r="O72" i="29" s="1"/>
  <c r="N73" i="29"/>
  <c r="O73" i="29" s="1"/>
  <c r="N81" i="29"/>
  <c r="N69" i="29"/>
  <c r="O69" i="29" s="1"/>
  <c r="N82" i="29"/>
  <c r="N76" i="29"/>
  <c r="O76" i="29" s="1"/>
  <c r="N74" i="29"/>
  <c r="O74" i="29" s="1"/>
  <c r="J150" i="29"/>
  <c r="J167" i="29" s="1"/>
  <c r="J169" i="29" s="1"/>
  <c r="L212" i="29"/>
  <c r="M212" i="29" s="1"/>
  <c r="N212" i="29" s="1"/>
  <c r="O212" i="29" s="1"/>
  <c r="P212" i="29" s="1"/>
  <c r="Q212" i="29" s="1"/>
  <c r="R212" i="29" s="1"/>
  <c r="S212" i="29" s="1"/>
  <c r="T212" i="29" s="1"/>
  <c r="U212" i="29" s="1"/>
  <c r="V212" i="29" s="1"/>
  <c r="W212" i="29" s="1"/>
  <c r="X212" i="29" s="1"/>
  <c r="Y212" i="29" s="1"/>
  <c r="Z212" i="29" s="1"/>
  <c r="AA212" i="29" s="1"/>
  <c r="AB212" i="29" s="1"/>
  <c r="AC212" i="29" s="1"/>
  <c r="AD212" i="29" s="1"/>
  <c r="AE212" i="29" s="1"/>
  <c r="AF212" i="29" s="1"/>
  <c r="AG212" i="29" s="1"/>
  <c r="AH212" i="29" s="1"/>
  <c r="AI212" i="29" s="1"/>
  <c r="AJ212" i="29" s="1"/>
  <c r="AK212" i="29" s="1"/>
  <c r="AL212" i="29" s="1"/>
  <c r="AM212" i="29" s="1"/>
  <c r="AN212" i="29" s="1"/>
  <c r="AO212" i="29" s="1"/>
  <c r="AP212" i="29" s="1"/>
  <c r="AQ212" i="29" s="1"/>
  <c r="AR212" i="29" s="1"/>
  <c r="AS212" i="29" s="1"/>
  <c r="AT212" i="29" s="1"/>
  <c r="AU212" i="29" s="1"/>
  <c r="AV212" i="29" s="1"/>
  <c r="AW212" i="29" s="1"/>
  <c r="AX212" i="29" s="1"/>
  <c r="AY212" i="29" s="1"/>
  <c r="AZ212" i="29" s="1"/>
  <c r="BA212" i="29" s="1"/>
  <c r="BB212" i="29" s="1"/>
  <c r="BC212" i="29" s="1"/>
  <c r="BD212" i="29" s="1"/>
  <c r="BE212" i="29" s="1"/>
  <c r="BF212" i="29" s="1"/>
  <c r="BG212" i="29" s="1"/>
  <c r="BH212" i="29" s="1"/>
  <c r="BI212" i="29" s="1"/>
  <c r="BJ212" i="29" s="1"/>
  <c r="BK212" i="29" s="1"/>
  <c r="BL212" i="29" s="1"/>
  <c r="BM212" i="29" s="1"/>
  <c r="BN212" i="29" s="1"/>
  <c r="BO212" i="29" s="1"/>
  <c r="BP212" i="29" s="1"/>
  <c r="BQ212" i="29" s="1"/>
  <c r="BR212" i="29" s="1"/>
  <c r="BS212" i="29" s="1"/>
  <c r="BT212" i="29" s="1"/>
  <c r="BU212" i="29" s="1"/>
  <c r="BV212" i="29" s="1"/>
  <c r="BW212" i="29" s="1"/>
  <c r="BX212" i="29" s="1"/>
  <c r="O50" i="28"/>
  <c r="L206" i="29"/>
  <c r="M206" i="29" s="1"/>
  <c r="K207" i="29"/>
  <c r="K192" i="29" s="1"/>
  <c r="K150" i="29" s="1"/>
  <c r="K167" i="29" s="1"/>
  <c r="K151" i="28"/>
  <c r="K168" i="28" s="1"/>
  <c r="L151" i="28"/>
  <c r="L168" i="28" s="1"/>
  <c r="K168" i="29"/>
  <c r="L151" i="29"/>
  <c r="I85" i="27" l="1"/>
  <c r="J150" i="28"/>
  <c r="J167" i="28" s="1"/>
  <c r="J169" i="28" s="1"/>
  <c r="K150" i="28"/>
  <c r="K167" i="28" s="1"/>
  <c r="K169" i="28" s="1"/>
  <c r="K213" i="28"/>
  <c r="K193" i="28" s="1"/>
  <c r="L206" i="28"/>
  <c r="L213" i="28" s="1"/>
  <c r="L193" i="28" s="1"/>
  <c r="L212" i="28"/>
  <c r="M212" i="28" s="1"/>
  <c r="N212" i="28" s="1"/>
  <c r="O212" i="28" s="1"/>
  <c r="P212" i="28" s="1"/>
  <c r="Q212" i="28" s="1"/>
  <c r="R212" i="28" s="1"/>
  <c r="S212" i="28" s="1"/>
  <c r="T212" i="28" s="1"/>
  <c r="U212" i="28" s="1"/>
  <c r="V212" i="28" s="1"/>
  <c r="W212" i="28" s="1"/>
  <c r="X212" i="28" s="1"/>
  <c r="Y212" i="28" s="1"/>
  <c r="Z212" i="28" s="1"/>
  <c r="AA212" i="28" s="1"/>
  <c r="AB212" i="28" s="1"/>
  <c r="AC212" i="28" s="1"/>
  <c r="AD212" i="28" s="1"/>
  <c r="AE212" i="28" s="1"/>
  <c r="AF212" i="28" s="1"/>
  <c r="AG212" i="28" s="1"/>
  <c r="AH212" i="28" s="1"/>
  <c r="AI212" i="28" s="1"/>
  <c r="AJ212" i="28" s="1"/>
  <c r="AK212" i="28" s="1"/>
  <c r="AL212" i="28" s="1"/>
  <c r="AM212" i="28" s="1"/>
  <c r="AN212" i="28" s="1"/>
  <c r="AO212" i="28" s="1"/>
  <c r="AP212" i="28" s="1"/>
  <c r="AQ212" i="28" s="1"/>
  <c r="AR212" i="28" s="1"/>
  <c r="AS212" i="28" s="1"/>
  <c r="AT212" i="28" s="1"/>
  <c r="AU212" i="28" s="1"/>
  <c r="AV212" i="28" s="1"/>
  <c r="AW212" i="28" s="1"/>
  <c r="AX212" i="28" s="1"/>
  <c r="AY212" i="28" s="1"/>
  <c r="AZ212" i="28" s="1"/>
  <c r="BA212" i="28" s="1"/>
  <c r="BB212" i="28" s="1"/>
  <c r="BC212" i="28" s="1"/>
  <c r="BD212" i="28" s="1"/>
  <c r="BE212" i="28" s="1"/>
  <c r="BF212" i="28" s="1"/>
  <c r="BG212" i="28" s="1"/>
  <c r="BH212" i="28" s="1"/>
  <c r="BI212" i="28" s="1"/>
  <c r="BJ212" i="28" s="1"/>
  <c r="BK212" i="28" s="1"/>
  <c r="BL212" i="28" s="1"/>
  <c r="BM212" i="28" s="1"/>
  <c r="BN212" i="28" s="1"/>
  <c r="BO212" i="28" s="1"/>
  <c r="BP212" i="28" s="1"/>
  <c r="BQ212" i="28" s="1"/>
  <c r="BR212" i="28" s="1"/>
  <c r="BS212" i="28" s="1"/>
  <c r="BT212" i="28" s="1"/>
  <c r="BU212" i="28" s="1"/>
  <c r="BV212" i="28" s="1"/>
  <c r="BW212" i="28" s="1"/>
  <c r="BX212" i="28" s="1"/>
  <c r="O79" i="29"/>
  <c r="M80" i="29"/>
  <c r="O51" i="28"/>
  <c r="L207" i="29"/>
  <c r="L192" i="29" s="1"/>
  <c r="L150" i="29" s="1"/>
  <c r="L167" i="29" s="1"/>
  <c r="K169" i="29"/>
  <c r="L213" i="29"/>
  <c r="L193" i="29" s="1"/>
  <c r="M151" i="28"/>
  <c r="L168" i="29"/>
  <c r="M151" i="29"/>
  <c r="N206" i="29"/>
  <c r="M213" i="29"/>
  <c r="M193" i="29" s="1"/>
  <c r="M207" i="29"/>
  <c r="M192" i="29" s="1"/>
  <c r="M150" i="29" s="1"/>
  <c r="M167" i="29" s="1"/>
  <c r="M206" i="28" l="1"/>
  <c r="M207" i="28" s="1"/>
  <c r="M192" i="28" s="1"/>
  <c r="M150" i="28" s="1"/>
  <c r="M167" i="28" s="1"/>
  <c r="L207" i="28"/>
  <c r="L192" i="28" s="1"/>
  <c r="L150" i="28" s="1"/>
  <c r="L167" i="28" s="1"/>
  <c r="L169" i="28" s="1"/>
  <c r="M68" i="28"/>
  <c r="O80" i="29"/>
  <c r="M81" i="29"/>
  <c r="I86" i="27"/>
  <c r="L169" i="29"/>
  <c r="M168" i="28"/>
  <c r="N151" i="28"/>
  <c r="M168" i="29"/>
  <c r="M169" i="29" s="1"/>
  <c r="N151" i="29"/>
  <c r="O206" i="29"/>
  <c r="N207" i="29"/>
  <c r="N192" i="29" s="1"/>
  <c r="N150" i="29" s="1"/>
  <c r="N167" i="29" s="1"/>
  <c r="N213" i="29"/>
  <c r="N193" i="29" s="1"/>
  <c r="M69" i="28" l="1"/>
  <c r="I87" i="27"/>
  <c r="M70" i="28"/>
  <c r="M213" i="28"/>
  <c r="M193" i="28" s="1"/>
  <c r="N206" i="28"/>
  <c r="N207" i="28" s="1"/>
  <c r="N192" i="28" s="1"/>
  <c r="N150" i="28" s="1"/>
  <c r="N167" i="28" s="1"/>
  <c r="O81" i="29"/>
  <c r="M82" i="29"/>
  <c r="I106" i="27"/>
  <c r="M169" i="28"/>
  <c r="N168" i="28"/>
  <c r="O151" i="28"/>
  <c r="N168" i="29"/>
  <c r="N169" i="29" s="1"/>
  <c r="O151" i="29"/>
  <c r="P206" i="29"/>
  <c r="O207" i="29"/>
  <c r="O192" i="29" s="1"/>
  <c r="O150" i="29" s="1"/>
  <c r="O167" i="29" s="1"/>
  <c r="O213" i="29"/>
  <c r="O193" i="29" s="1"/>
  <c r="I107" i="27" l="1"/>
  <c r="N213" i="28"/>
  <c r="N193" i="28" s="1"/>
  <c r="O206" i="28"/>
  <c r="O207" i="28" s="1"/>
  <c r="O192" i="28" s="1"/>
  <c r="O150" i="28" s="1"/>
  <c r="O167" i="28" s="1"/>
  <c r="M71" i="28"/>
  <c r="I108" i="27"/>
  <c r="O82" i="29"/>
  <c r="M83" i="29"/>
  <c r="O83" i="29" s="1"/>
  <c r="N169" i="28"/>
  <c r="O168" i="28"/>
  <c r="P151" i="28"/>
  <c r="O168" i="29"/>
  <c r="O169" i="29" s="1"/>
  <c r="P151" i="29"/>
  <c r="Q206" i="29"/>
  <c r="P213" i="29"/>
  <c r="P193" i="29" s="1"/>
  <c r="P207" i="29"/>
  <c r="P192" i="29" s="1"/>
  <c r="P150" i="29" s="1"/>
  <c r="P167" i="29" s="1"/>
  <c r="I109" i="27" l="1"/>
  <c r="M72" i="28"/>
  <c r="P206" i="28"/>
  <c r="Q206" i="28" s="1"/>
  <c r="O213" i="28"/>
  <c r="O193" i="28" s="1"/>
  <c r="O169" i="28"/>
  <c r="P168" i="28"/>
  <c r="Q151" i="28"/>
  <c r="P168" i="29"/>
  <c r="P169" i="29" s="1"/>
  <c r="Q151" i="29"/>
  <c r="R206" i="29"/>
  <c r="Q207" i="29"/>
  <c r="Q192" i="29" s="1"/>
  <c r="Q150" i="29" s="1"/>
  <c r="Q167" i="29" s="1"/>
  <c r="Q213" i="29"/>
  <c r="Q193" i="29" s="1"/>
  <c r="M73" i="28" l="1"/>
  <c r="I110" i="27"/>
  <c r="M74" i="28"/>
  <c r="P207" i="28"/>
  <c r="P192" i="28" s="1"/>
  <c r="P150" i="28" s="1"/>
  <c r="P167" i="28" s="1"/>
  <c r="P169" i="28" s="1"/>
  <c r="P213" i="28"/>
  <c r="P193" i="28" s="1"/>
  <c r="Q168" i="28"/>
  <c r="R151" i="28"/>
  <c r="R206" i="28"/>
  <c r="Q207" i="28"/>
  <c r="Q192" i="28" s="1"/>
  <c r="Q150" i="28" s="1"/>
  <c r="Q167" i="28" s="1"/>
  <c r="Q213" i="28"/>
  <c r="Q193" i="28" s="1"/>
  <c r="Q168" i="29"/>
  <c r="Q169" i="29" s="1"/>
  <c r="R151" i="29"/>
  <c r="S206" i="29"/>
  <c r="R213" i="29"/>
  <c r="R193" i="29" s="1"/>
  <c r="R207" i="29"/>
  <c r="R192" i="29" s="1"/>
  <c r="R150" i="29" s="1"/>
  <c r="R167" i="29" s="1"/>
  <c r="M75" i="28" l="1"/>
  <c r="I113" i="27" s="1"/>
  <c r="I111" i="27"/>
  <c r="I112" i="27"/>
  <c r="M76" i="28"/>
  <c r="Q169" i="28"/>
  <c r="R168" i="28"/>
  <c r="S151" i="28"/>
  <c r="S206" i="28"/>
  <c r="R213" i="28"/>
  <c r="R193" i="28" s="1"/>
  <c r="R207" i="28"/>
  <c r="R192" i="28" s="1"/>
  <c r="R150" i="28" s="1"/>
  <c r="R167" i="28" s="1"/>
  <c r="R168" i="29"/>
  <c r="R169" i="29" s="1"/>
  <c r="S151" i="29"/>
  <c r="S213" i="29"/>
  <c r="S193" i="29" s="1"/>
  <c r="S207" i="29"/>
  <c r="S192" i="29" s="1"/>
  <c r="S150" i="29" s="1"/>
  <c r="S167" i="29" s="1"/>
  <c r="T206" i="29"/>
  <c r="I114" i="27" l="1"/>
  <c r="M77" i="28"/>
  <c r="R169" i="28"/>
  <c r="S168" i="28"/>
  <c r="T151" i="28"/>
  <c r="S207" i="28"/>
  <c r="S192" i="28" s="1"/>
  <c r="S150" i="28" s="1"/>
  <c r="S167" i="28" s="1"/>
  <c r="S213" i="28"/>
  <c r="S193" i="28" s="1"/>
  <c r="T206" i="28"/>
  <c r="S168" i="29"/>
  <c r="S169" i="29" s="1"/>
  <c r="T151" i="29"/>
  <c r="T207" i="29"/>
  <c r="T192" i="29" s="1"/>
  <c r="T150" i="29" s="1"/>
  <c r="T167" i="29" s="1"/>
  <c r="T213" i="29"/>
  <c r="T193" i="29" s="1"/>
  <c r="U206" i="29"/>
  <c r="I115" i="27" l="1"/>
  <c r="M78" i="28"/>
  <c r="S169" i="28"/>
  <c r="T168" i="28"/>
  <c r="U151" i="28"/>
  <c r="T213" i="28"/>
  <c r="T193" i="28" s="1"/>
  <c r="U206" i="28"/>
  <c r="T207" i="28"/>
  <c r="T192" i="28" s="1"/>
  <c r="T150" i="28" s="1"/>
  <c r="T167" i="28" s="1"/>
  <c r="U151" i="29"/>
  <c r="T168" i="29"/>
  <c r="T169" i="29" s="1"/>
  <c r="V206" i="29"/>
  <c r="U207" i="29"/>
  <c r="U192" i="29" s="1"/>
  <c r="U150" i="29" s="1"/>
  <c r="U167" i="29" s="1"/>
  <c r="U213" i="29"/>
  <c r="U193" i="29" s="1"/>
  <c r="N80" i="28" l="1"/>
  <c r="N69" i="28"/>
  <c r="N71" i="28"/>
  <c r="N75" i="28"/>
  <c r="N83" i="28"/>
  <c r="N78" i="28"/>
  <c r="I116" i="27"/>
  <c r="N79" i="28"/>
  <c r="N68" i="28"/>
  <c r="N72" i="28"/>
  <c r="N77" i="28"/>
  <c r="N81" i="28"/>
  <c r="N82" i="28"/>
  <c r="N73" i="28"/>
  <c r="N76" i="28"/>
  <c r="N74" i="28"/>
  <c r="N70" i="28"/>
  <c r="M79" i="28"/>
  <c r="T169" i="28"/>
  <c r="V151" i="28"/>
  <c r="U168" i="28"/>
  <c r="U213" i="28"/>
  <c r="U193" i="28" s="1"/>
  <c r="U207" i="28"/>
  <c r="U192" i="28" s="1"/>
  <c r="U150" i="28" s="1"/>
  <c r="U167" i="28" s="1"/>
  <c r="V206" i="28"/>
  <c r="U168" i="29"/>
  <c r="U169" i="29" s="1"/>
  <c r="V151" i="29"/>
  <c r="W206" i="29"/>
  <c r="V213" i="29"/>
  <c r="V193" i="29" s="1"/>
  <c r="V207" i="29"/>
  <c r="V192" i="29" s="1"/>
  <c r="V150" i="29" s="1"/>
  <c r="V167" i="29" s="1"/>
  <c r="I140" i="27" l="1"/>
  <c r="I135" i="27"/>
  <c r="I138" i="27"/>
  <c r="I137" i="27"/>
  <c r="I136" i="27"/>
  <c r="I139" i="27"/>
  <c r="O78" i="28"/>
  <c r="I130" i="27"/>
  <c r="O73" i="28"/>
  <c r="I133" i="27"/>
  <c r="O76" i="28"/>
  <c r="I132" i="27"/>
  <c r="O75" i="28"/>
  <c r="I134" i="27"/>
  <c r="O77" i="28"/>
  <c r="O71" i="28"/>
  <c r="I128" i="27"/>
  <c r="I129" i="27"/>
  <c r="O72" i="28"/>
  <c r="O69" i="28"/>
  <c r="I126" i="27"/>
  <c r="I131" i="27"/>
  <c r="O74" i="28"/>
  <c r="O70" i="28"/>
  <c r="I127" i="27"/>
  <c r="O68" i="28"/>
  <c r="I125" i="27"/>
  <c r="I117" i="27"/>
  <c r="O79" i="28"/>
  <c r="M80" i="28"/>
  <c r="U169" i="28"/>
  <c r="V168" i="28"/>
  <c r="W151" i="28"/>
  <c r="W206" i="28"/>
  <c r="V207" i="28"/>
  <c r="V192" i="28" s="1"/>
  <c r="V150" i="28" s="1"/>
  <c r="V167" i="28" s="1"/>
  <c r="V213" i="28"/>
  <c r="V193" i="28" s="1"/>
  <c r="W151" i="29"/>
  <c r="V168" i="29"/>
  <c r="V169" i="29" s="1"/>
  <c r="X206" i="29"/>
  <c r="W213" i="29"/>
  <c r="W193" i="29" s="1"/>
  <c r="W207" i="29"/>
  <c r="W192" i="29" s="1"/>
  <c r="W150" i="29" s="1"/>
  <c r="W167" i="29" s="1"/>
  <c r="I118" i="27" l="1"/>
  <c r="I154" i="27"/>
  <c r="I155" i="27"/>
  <c r="I145" i="27"/>
  <c r="I148" i="27"/>
  <c r="I152" i="27"/>
  <c r="I144" i="27"/>
  <c r="I151" i="27"/>
  <c r="I146" i="27"/>
  <c r="I147" i="27"/>
  <c r="I150" i="27"/>
  <c r="I153" i="27"/>
  <c r="I149" i="27"/>
  <c r="O80" i="28"/>
  <c r="M81" i="28"/>
  <c r="V169" i="28"/>
  <c r="X151" i="28"/>
  <c r="W168" i="28"/>
  <c r="X206" i="28"/>
  <c r="W213" i="28"/>
  <c r="W193" i="28" s="1"/>
  <c r="W207" i="28"/>
  <c r="W192" i="28" s="1"/>
  <c r="W150" i="28" s="1"/>
  <c r="W167" i="28" s="1"/>
  <c r="X151" i="29"/>
  <c r="W168" i="29"/>
  <c r="W169" i="29" s="1"/>
  <c r="Y206" i="29"/>
  <c r="X207" i="29"/>
  <c r="X192" i="29" s="1"/>
  <c r="X150" i="29" s="1"/>
  <c r="X167" i="29" s="1"/>
  <c r="X213" i="29"/>
  <c r="X193" i="29" s="1"/>
  <c r="I156" i="27" l="1"/>
  <c r="I119" i="27"/>
  <c r="O81" i="28"/>
  <c r="M82" i="28"/>
  <c r="W169" i="28"/>
  <c r="Y151" i="28"/>
  <c r="X168" i="28"/>
  <c r="X213" i="28"/>
  <c r="X193" i="28" s="1"/>
  <c r="X207" i="28"/>
  <c r="X192" i="28" s="1"/>
  <c r="X150" i="28" s="1"/>
  <c r="X167" i="28" s="1"/>
  <c r="Y206" i="28"/>
  <c r="Y213" i="28" s="1"/>
  <c r="Y193" i="28" s="1"/>
  <c r="Y151" i="29"/>
  <c r="X168" i="29"/>
  <c r="X169" i="29" s="1"/>
  <c r="Y207" i="29"/>
  <c r="Y192" i="29" s="1"/>
  <c r="Y150" i="29" s="1"/>
  <c r="Y167" i="29" s="1"/>
  <c r="Z206" i="29"/>
  <c r="Y213" i="29"/>
  <c r="Y193" i="29" s="1"/>
  <c r="I157" i="27" l="1"/>
  <c r="I120" i="27"/>
  <c r="O82" i="28"/>
  <c r="M83" i="28"/>
  <c r="X169" i="28"/>
  <c r="Z151" i="28"/>
  <c r="Y168" i="28"/>
  <c r="Z206" i="28"/>
  <c r="Z213" i="28" s="1"/>
  <c r="Z193" i="28" s="1"/>
  <c r="Y207" i="28"/>
  <c r="Y192" i="28" s="1"/>
  <c r="Y150" i="28" s="1"/>
  <c r="Y167" i="28" s="1"/>
  <c r="Z151" i="29"/>
  <c r="Y168" i="29"/>
  <c r="Y169" i="29" s="1"/>
  <c r="AA206" i="29"/>
  <c r="Z207" i="29"/>
  <c r="Z192" i="29" s="1"/>
  <c r="Z150" i="29" s="1"/>
  <c r="Z167" i="29" s="1"/>
  <c r="Z213" i="29"/>
  <c r="Z193" i="29" s="1"/>
  <c r="O83" i="28" l="1"/>
  <c r="I121" i="27"/>
  <c r="I158" i="27"/>
  <c r="Y169" i="28"/>
  <c r="AA151" i="28"/>
  <c r="Z168" i="28"/>
  <c r="Z207" i="28"/>
  <c r="Z192" i="28" s="1"/>
  <c r="Z150" i="28" s="1"/>
  <c r="Z167" i="28" s="1"/>
  <c r="AA206" i="28"/>
  <c r="AA213" i="28" s="1"/>
  <c r="AA193" i="28" s="1"/>
  <c r="Z168" i="29"/>
  <c r="Z169" i="29" s="1"/>
  <c r="AA151" i="29"/>
  <c r="AB206" i="29"/>
  <c r="AA207" i="29"/>
  <c r="AA192" i="29" s="1"/>
  <c r="AA150" i="29" s="1"/>
  <c r="AA167" i="29" s="1"/>
  <c r="AA213" i="29"/>
  <c r="AA193" i="29" s="1"/>
  <c r="I159" i="27" l="1"/>
  <c r="Z169" i="28"/>
  <c r="AB151" i="28"/>
  <c r="AA168" i="28"/>
  <c r="AA207" i="28"/>
  <c r="AA192" i="28" s="1"/>
  <c r="AA150" i="28" s="1"/>
  <c r="AA167" i="28" s="1"/>
  <c r="AB206" i="28"/>
  <c r="AB213" i="28" s="1"/>
  <c r="AB193" i="28" s="1"/>
  <c r="AB151" i="29"/>
  <c r="AA168" i="29"/>
  <c r="AA169" i="29" s="1"/>
  <c r="AC206" i="29"/>
  <c r="AB213" i="29"/>
  <c r="AB193" i="29" s="1"/>
  <c r="AB207" i="29"/>
  <c r="AB192" i="29" s="1"/>
  <c r="AB150" i="29" s="1"/>
  <c r="AB167" i="29" s="1"/>
  <c r="AA169" i="28" l="1"/>
  <c r="AC151" i="28"/>
  <c r="AB168" i="28"/>
  <c r="AC206" i="28"/>
  <c r="AC213" i="28" s="1"/>
  <c r="AC193" i="28" s="1"/>
  <c r="AB207" i="28"/>
  <c r="AB192" i="28" s="1"/>
  <c r="AB150" i="28" s="1"/>
  <c r="AB167" i="28" s="1"/>
  <c r="AB168" i="29"/>
  <c r="AB169" i="29" s="1"/>
  <c r="AC151" i="29"/>
  <c r="AD206" i="29"/>
  <c r="AC213" i="29"/>
  <c r="AC193" i="29" s="1"/>
  <c r="AC207" i="29"/>
  <c r="AC192" i="29" s="1"/>
  <c r="AC150" i="29" s="1"/>
  <c r="AC167" i="29" s="1"/>
  <c r="AB169" i="28" l="1"/>
  <c r="AC168" i="28"/>
  <c r="AD151" i="28"/>
  <c r="AD206" i="28"/>
  <c r="AD213" i="28" s="1"/>
  <c r="AD193" i="28" s="1"/>
  <c r="AC207" i="28"/>
  <c r="AC192" i="28" s="1"/>
  <c r="AC150" i="28" s="1"/>
  <c r="AC167" i="28" s="1"/>
  <c r="AC168" i="29"/>
  <c r="AC169" i="29" s="1"/>
  <c r="AD151" i="29"/>
  <c r="AE206" i="29"/>
  <c r="AD213" i="29"/>
  <c r="AD193" i="29" s="1"/>
  <c r="AD207" i="29"/>
  <c r="AD192" i="29" s="1"/>
  <c r="AD150" i="29" s="1"/>
  <c r="AD167" i="29" s="1"/>
  <c r="AC169" i="28" l="1"/>
  <c r="AE151" i="28"/>
  <c r="AD168" i="28"/>
  <c r="AE206" i="28"/>
  <c r="AE213" i="28" s="1"/>
  <c r="AE193" i="28" s="1"/>
  <c r="AD207" i="28"/>
  <c r="AD192" i="28" s="1"/>
  <c r="AD150" i="28" s="1"/>
  <c r="AD167" i="28" s="1"/>
  <c r="AD168" i="29"/>
  <c r="AD169" i="29" s="1"/>
  <c r="AE151" i="29"/>
  <c r="AE213" i="29"/>
  <c r="AE193" i="29" s="1"/>
  <c r="AE207" i="29"/>
  <c r="AE192" i="29" s="1"/>
  <c r="AE150" i="29" s="1"/>
  <c r="AE167" i="29" s="1"/>
  <c r="AF206" i="29"/>
  <c r="AD169" i="28" l="1"/>
  <c r="AE168" i="28"/>
  <c r="AF151" i="28"/>
  <c r="AE207" i="28"/>
  <c r="AE192" i="28" s="1"/>
  <c r="AE150" i="28" s="1"/>
  <c r="AE167" i="28" s="1"/>
  <c r="AF206" i="28"/>
  <c r="AF213" i="28" s="1"/>
  <c r="AF193" i="28" s="1"/>
  <c r="AF151" i="29"/>
  <c r="AE168" i="29"/>
  <c r="AE169" i="29" s="1"/>
  <c r="AF207" i="29"/>
  <c r="AF192" i="29" s="1"/>
  <c r="AF150" i="29" s="1"/>
  <c r="AF167" i="29" s="1"/>
  <c r="AF213" i="29"/>
  <c r="AF193" i="29" s="1"/>
  <c r="AG206" i="29"/>
  <c r="AE169" i="28" l="1"/>
  <c r="AF168" i="28"/>
  <c r="AG151" i="28"/>
  <c r="AF207" i="28"/>
  <c r="AF192" i="28" s="1"/>
  <c r="AF150" i="28" s="1"/>
  <c r="AF167" i="28" s="1"/>
  <c r="AG206" i="28"/>
  <c r="AG213" i="28" s="1"/>
  <c r="AG193" i="28" s="1"/>
  <c r="AG151" i="29"/>
  <c r="AF168" i="29"/>
  <c r="AF169" i="29" s="1"/>
  <c r="AH206" i="29"/>
  <c r="AG213" i="29"/>
  <c r="AG193" i="29" s="1"/>
  <c r="AG207" i="29"/>
  <c r="AG192" i="29" s="1"/>
  <c r="AG150" i="29" s="1"/>
  <c r="AG167" i="29" s="1"/>
  <c r="AF169" i="28" l="1"/>
  <c r="AG168" i="28"/>
  <c r="AH151" i="28"/>
  <c r="AG207" i="28"/>
  <c r="AG192" i="28" s="1"/>
  <c r="AG150" i="28" s="1"/>
  <c r="AG167" i="28" s="1"/>
  <c r="AH206" i="28"/>
  <c r="AH213" i="28" s="1"/>
  <c r="AH193" i="28" s="1"/>
  <c r="AH151" i="29"/>
  <c r="AG168" i="29"/>
  <c r="AG169" i="29" s="1"/>
  <c r="AI206" i="29"/>
  <c r="AH207" i="29"/>
  <c r="AH192" i="29" s="1"/>
  <c r="AH150" i="29" s="1"/>
  <c r="AH167" i="29" s="1"/>
  <c r="AH213" i="29"/>
  <c r="AH193" i="29" s="1"/>
  <c r="AG169" i="28" l="1"/>
  <c r="AH168" i="28"/>
  <c r="AI151" i="28"/>
  <c r="AI206" i="28"/>
  <c r="AI213" i="28" s="1"/>
  <c r="AI193" i="28" s="1"/>
  <c r="AH207" i="28"/>
  <c r="AH192" i="28" s="1"/>
  <c r="AH150" i="28" s="1"/>
  <c r="AH167" i="28" s="1"/>
  <c r="AI151" i="29"/>
  <c r="AH168" i="29"/>
  <c r="AH169" i="29" s="1"/>
  <c r="AJ206" i="29"/>
  <c r="AI207" i="29"/>
  <c r="AI192" i="29" s="1"/>
  <c r="AI150" i="29" s="1"/>
  <c r="AI167" i="29" s="1"/>
  <c r="AI213" i="29"/>
  <c r="AI193" i="29" s="1"/>
  <c r="AH169" i="28" l="1"/>
  <c r="AJ151" i="28"/>
  <c r="AI168" i="28"/>
  <c r="AJ206" i="28"/>
  <c r="AJ213" i="28" s="1"/>
  <c r="AJ193" i="28" s="1"/>
  <c r="AI207" i="28"/>
  <c r="AI192" i="28" s="1"/>
  <c r="AI150" i="28" s="1"/>
  <c r="AI167" i="28" s="1"/>
  <c r="AJ151" i="29"/>
  <c r="AI168" i="29"/>
  <c r="AI169" i="29" s="1"/>
  <c r="AK206" i="29"/>
  <c r="AJ213" i="29"/>
  <c r="AJ193" i="29" s="1"/>
  <c r="AJ207" i="29"/>
  <c r="AJ192" i="29" s="1"/>
  <c r="AJ150" i="29" s="1"/>
  <c r="AJ167" i="29" s="1"/>
  <c r="AI169" i="28" l="1"/>
  <c r="AJ168" i="28"/>
  <c r="AK151" i="28"/>
  <c r="AJ207" i="28"/>
  <c r="AJ192" i="28" s="1"/>
  <c r="AJ150" i="28" s="1"/>
  <c r="AJ167" i="28" s="1"/>
  <c r="AK206" i="28"/>
  <c r="AK213" i="28" s="1"/>
  <c r="AK193" i="28" s="1"/>
  <c r="AK151" i="29"/>
  <c r="AJ168" i="29"/>
  <c r="AJ169" i="29" s="1"/>
  <c r="AL206" i="29"/>
  <c r="AK213" i="29"/>
  <c r="AK193" i="29" s="1"/>
  <c r="AK207" i="29"/>
  <c r="AK192" i="29" s="1"/>
  <c r="AK150" i="29" s="1"/>
  <c r="AK167" i="29" s="1"/>
  <c r="AJ169" i="28" l="1"/>
  <c r="AL151" i="28"/>
  <c r="AK168" i="28"/>
  <c r="AL206" i="28"/>
  <c r="AL213" i="28" s="1"/>
  <c r="AL193" i="28" s="1"/>
  <c r="AK207" i="28"/>
  <c r="AK192" i="28" s="1"/>
  <c r="AK150" i="28" s="1"/>
  <c r="AK167" i="28" s="1"/>
  <c r="AK168" i="29"/>
  <c r="AK169" i="29" s="1"/>
  <c r="AL151" i="29"/>
  <c r="AM206" i="29"/>
  <c r="AL213" i="29"/>
  <c r="AL193" i="29" s="1"/>
  <c r="AL207" i="29"/>
  <c r="AL192" i="29" s="1"/>
  <c r="AL150" i="29" s="1"/>
  <c r="AL167" i="29" s="1"/>
  <c r="AK169" i="28" l="1"/>
  <c r="AL168" i="28"/>
  <c r="AM151" i="28"/>
  <c r="AM206" i="28"/>
  <c r="AM213" i="28" s="1"/>
  <c r="AM193" i="28" s="1"/>
  <c r="AL207" i="28"/>
  <c r="AL192" i="28" s="1"/>
  <c r="AL150" i="28" s="1"/>
  <c r="AL167" i="28" s="1"/>
  <c r="AL168" i="29"/>
  <c r="AL169" i="29" s="1"/>
  <c r="AM151" i="29"/>
  <c r="AM207" i="29"/>
  <c r="AM192" i="29" s="1"/>
  <c r="AM150" i="29" s="1"/>
  <c r="AM167" i="29" s="1"/>
  <c r="AN206" i="29"/>
  <c r="AN213" i="29" s="1"/>
  <c r="AN193" i="29" s="1"/>
  <c r="AM213" i="29"/>
  <c r="AM193" i="29" s="1"/>
  <c r="AL169" i="28" l="1"/>
  <c r="AM168" i="28"/>
  <c r="AN151" i="28"/>
  <c r="AM168" i="29"/>
  <c r="AM169" i="29" s="1"/>
  <c r="AN151" i="29"/>
  <c r="AN206" i="28"/>
  <c r="AM207" i="28"/>
  <c r="AM192" i="28" s="1"/>
  <c r="AM150" i="28" s="1"/>
  <c r="AM167" i="28" s="1"/>
  <c r="AN207" i="29"/>
  <c r="AN192" i="29" s="1"/>
  <c r="AN150" i="29" s="1"/>
  <c r="AN167" i="29" s="1"/>
  <c r="AO206" i="29"/>
  <c r="AO213" i="29" s="1"/>
  <c r="AO193" i="29" s="1"/>
  <c r="AM169" i="28" l="1"/>
  <c r="AN168" i="28"/>
  <c r="AO151" i="28"/>
  <c r="AO151" i="29"/>
  <c r="AN168" i="29"/>
  <c r="AN169" i="29" s="1"/>
  <c r="AN213" i="28"/>
  <c r="AN193" i="28" s="1"/>
  <c r="AN207" i="28"/>
  <c r="AN192" i="28" s="1"/>
  <c r="AN150" i="28" s="1"/>
  <c r="AN167" i="28" s="1"/>
  <c r="AO206" i="28"/>
  <c r="AO207" i="29"/>
  <c r="AO192" i="29" s="1"/>
  <c r="AO150" i="29" s="1"/>
  <c r="AO167" i="29" s="1"/>
  <c r="AP206" i="29"/>
  <c r="AP213" i="29" s="1"/>
  <c r="AP193" i="29" s="1"/>
  <c r="AN169" i="28" l="1"/>
  <c r="AO168" i="28"/>
  <c r="AP151" i="28"/>
  <c r="AO168" i="29"/>
  <c r="AO169" i="29" s="1"/>
  <c r="AP151" i="29"/>
  <c r="AO213" i="28"/>
  <c r="AO193" i="28" s="1"/>
  <c r="AP206" i="28"/>
  <c r="AO207" i="28"/>
  <c r="AO192" i="28" s="1"/>
  <c r="AO150" i="28" s="1"/>
  <c r="AO167" i="28" s="1"/>
  <c r="AQ206" i="29"/>
  <c r="AQ213" i="29" s="1"/>
  <c r="AQ193" i="29" s="1"/>
  <c r="AP207" i="29"/>
  <c r="AP192" i="29" s="1"/>
  <c r="AP150" i="29" s="1"/>
  <c r="AP167" i="29" s="1"/>
  <c r="AO169" i="28" l="1"/>
  <c r="AP168" i="28"/>
  <c r="AQ151" i="28"/>
  <c r="AP168" i="29"/>
  <c r="AP169" i="29" s="1"/>
  <c r="AQ151" i="29"/>
  <c r="AP213" i="28"/>
  <c r="AP193" i="28" s="1"/>
  <c r="AQ206" i="28"/>
  <c r="AP207" i="28"/>
  <c r="AP192" i="28" s="1"/>
  <c r="AP150" i="28" s="1"/>
  <c r="AP167" i="28" s="1"/>
  <c r="AR206" i="29"/>
  <c r="AR213" i="29" s="1"/>
  <c r="AR193" i="29" s="1"/>
  <c r="AQ207" i="29"/>
  <c r="AQ192" i="29" s="1"/>
  <c r="AQ150" i="29" s="1"/>
  <c r="AQ167" i="29" s="1"/>
  <c r="AP169" i="28" l="1"/>
  <c r="AR151" i="28"/>
  <c r="AQ168" i="28"/>
  <c r="AR151" i="29"/>
  <c r="AQ168" i="29"/>
  <c r="AQ169" i="29" s="1"/>
  <c r="AQ213" i="28"/>
  <c r="AQ193" i="28" s="1"/>
  <c r="AR206" i="28"/>
  <c r="AQ207" i="28"/>
  <c r="AQ192" i="28" s="1"/>
  <c r="AQ150" i="28" s="1"/>
  <c r="AQ167" i="28" s="1"/>
  <c r="AR207" i="29"/>
  <c r="AR192" i="29" s="1"/>
  <c r="AR150" i="29" s="1"/>
  <c r="AR167" i="29" s="1"/>
  <c r="AS206" i="29"/>
  <c r="AS213" i="29" s="1"/>
  <c r="AS193" i="29" s="1"/>
  <c r="AQ169" i="28" l="1"/>
  <c r="AR168" i="28"/>
  <c r="AS151" i="28"/>
  <c r="AR168" i="29"/>
  <c r="AR169" i="29" s="1"/>
  <c r="AS151" i="29"/>
  <c r="AR213" i="28"/>
  <c r="AR193" i="28" s="1"/>
  <c r="AS206" i="28"/>
  <c r="AR207" i="28"/>
  <c r="AR192" i="28" s="1"/>
  <c r="AR150" i="28" s="1"/>
  <c r="AR167" i="28" s="1"/>
  <c r="AT206" i="29"/>
  <c r="AT213" i="29" s="1"/>
  <c r="AT193" i="29" s="1"/>
  <c r="AS207" i="29"/>
  <c r="AS192" i="29" s="1"/>
  <c r="AS150" i="29" s="1"/>
  <c r="AS167" i="29" s="1"/>
  <c r="AR169" i="28" l="1"/>
  <c r="AT151" i="28"/>
  <c r="AS168" i="28"/>
  <c r="AT151" i="29"/>
  <c r="AS168" i="29"/>
  <c r="AS169" i="29" s="1"/>
  <c r="AS213" i="28"/>
  <c r="AS193" i="28" s="1"/>
  <c r="AT206" i="28"/>
  <c r="AS207" i="28"/>
  <c r="AS192" i="28" s="1"/>
  <c r="AS150" i="28" s="1"/>
  <c r="AS167" i="28" s="1"/>
  <c r="AU206" i="29"/>
  <c r="AU213" i="29" s="1"/>
  <c r="AU193" i="29" s="1"/>
  <c r="AT207" i="29"/>
  <c r="AT192" i="29" s="1"/>
  <c r="AT150" i="29" s="1"/>
  <c r="AT167" i="29" s="1"/>
  <c r="AS169" i="28" l="1"/>
  <c r="AT168" i="28"/>
  <c r="AU151" i="28"/>
  <c r="AT168" i="29"/>
  <c r="AT169" i="29" s="1"/>
  <c r="AU151" i="29"/>
  <c r="AT213" i="28"/>
  <c r="AT193" i="28" s="1"/>
  <c r="AT207" i="28"/>
  <c r="AT192" i="28" s="1"/>
  <c r="AT150" i="28" s="1"/>
  <c r="AT167" i="28" s="1"/>
  <c r="AU206" i="28"/>
  <c r="AU207" i="29"/>
  <c r="AU192" i="29" s="1"/>
  <c r="AU150" i="29" s="1"/>
  <c r="AU167" i="29" s="1"/>
  <c r="AV206" i="29"/>
  <c r="AV213" i="29" s="1"/>
  <c r="AV193" i="29" s="1"/>
  <c r="AT169" i="28" l="1"/>
  <c r="AV151" i="28"/>
  <c r="AU168" i="28"/>
  <c r="AU168" i="29"/>
  <c r="AU169" i="29" s="1"/>
  <c r="AV151" i="29"/>
  <c r="AU213" i="28"/>
  <c r="AU193" i="28" s="1"/>
  <c r="AV206" i="28"/>
  <c r="AU207" i="28"/>
  <c r="AU192" i="28" s="1"/>
  <c r="AU150" i="28" s="1"/>
  <c r="AW206" i="29"/>
  <c r="AW213" i="29" s="1"/>
  <c r="AW193" i="29" s="1"/>
  <c r="AV207" i="29"/>
  <c r="AV192" i="29" s="1"/>
  <c r="AV150" i="29" s="1"/>
  <c r="AV167" i="29" s="1"/>
  <c r="AW151" i="28" l="1"/>
  <c r="AV168" i="28"/>
  <c r="AV168" i="29"/>
  <c r="AV169" i="29" s="1"/>
  <c r="AW151" i="29"/>
  <c r="AU167" i="28"/>
  <c r="AU169" i="28" s="1"/>
  <c r="AV213" i="28"/>
  <c r="AV193" i="28" s="1"/>
  <c r="AW206" i="28"/>
  <c r="AV207" i="28"/>
  <c r="AV192" i="28" s="1"/>
  <c r="AV150" i="28" s="1"/>
  <c r="AV167" i="28" s="1"/>
  <c r="AX206" i="29"/>
  <c r="AX213" i="29" s="1"/>
  <c r="AX193" i="29" s="1"/>
  <c r="AW207" i="29"/>
  <c r="AW192" i="29" s="1"/>
  <c r="AW150" i="29" s="1"/>
  <c r="AW167" i="29" s="1"/>
  <c r="AV169" i="28" l="1"/>
  <c r="AX151" i="28"/>
  <c r="AW168" i="28"/>
  <c r="AW168" i="29"/>
  <c r="AW169" i="29" s="1"/>
  <c r="AX151" i="29"/>
  <c r="AW213" i="28"/>
  <c r="AW193" i="28" s="1"/>
  <c r="AW207" i="28"/>
  <c r="AW192" i="28" s="1"/>
  <c r="AW150" i="28" s="1"/>
  <c r="AW167" i="28" s="1"/>
  <c r="AX206" i="28"/>
  <c r="AX213" i="28" s="1"/>
  <c r="AX193" i="28" s="1"/>
  <c r="AY206" i="29"/>
  <c r="AY213" i="29" s="1"/>
  <c r="AY193" i="29" s="1"/>
  <c r="AX207" i="29"/>
  <c r="AX192" i="29" s="1"/>
  <c r="AX150" i="29" s="1"/>
  <c r="AX167" i="29" s="1"/>
  <c r="AW169" i="28" l="1"/>
  <c r="AX168" i="28"/>
  <c r="AY151" i="28"/>
  <c r="AX168" i="29"/>
  <c r="AX169" i="29" s="1"/>
  <c r="AY151" i="29"/>
  <c r="AX207" i="28"/>
  <c r="AX192" i="28" s="1"/>
  <c r="AX150" i="28" s="1"/>
  <c r="AX167" i="28" s="1"/>
  <c r="AY206" i="28"/>
  <c r="AY213" i="28" s="1"/>
  <c r="AY193" i="28" s="1"/>
  <c r="AZ206" i="29"/>
  <c r="AZ213" i="29" s="1"/>
  <c r="AZ193" i="29" s="1"/>
  <c r="AY207" i="29"/>
  <c r="AY192" i="29" s="1"/>
  <c r="AY150" i="29" s="1"/>
  <c r="AY167" i="29" s="1"/>
  <c r="AX169" i="28" l="1"/>
  <c r="AY168" i="28"/>
  <c r="AZ151" i="28"/>
  <c r="AY168" i="29"/>
  <c r="AY169" i="29" s="1"/>
  <c r="AZ151" i="29"/>
  <c r="AZ206" i="28"/>
  <c r="AZ213" i="28" s="1"/>
  <c r="AZ193" i="28" s="1"/>
  <c r="AY207" i="28"/>
  <c r="AY192" i="28" s="1"/>
  <c r="AY150" i="28" s="1"/>
  <c r="AY167" i="28" s="1"/>
  <c r="BA206" i="29"/>
  <c r="BA213" i="29" s="1"/>
  <c r="BA193" i="29" s="1"/>
  <c r="AZ207" i="29"/>
  <c r="AZ192" i="29" s="1"/>
  <c r="AZ150" i="29" s="1"/>
  <c r="AZ167" i="29" s="1"/>
  <c r="AY169" i="28" l="1"/>
  <c r="AZ168" i="28"/>
  <c r="BA151" i="28"/>
  <c r="AZ168" i="29"/>
  <c r="AZ169" i="29" s="1"/>
  <c r="BA151" i="29"/>
  <c r="BA206" i="28"/>
  <c r="BA213" i="28" s="1"/>
  <c r="BA193" i="28" s="1"/>
  <c r="AZ207" i="28"/>
  <c r="AZ192" i="28" s="1"/>
  <c r="AZ150" i="28" s="1"/>
  <c r="AZ167" i="28" s="1"/>
  <c r="BB206" i="29"/>
  <c r="BB213" i="29" s="1"/>
  <c r="BB193" i="29" s="1"/>
  <c r="BA207" i="29"/>
  <c r="BA192" i="29" s="1"/>
  <c r="BA150" i="29" s="1"/>
  <c r="BA167" i="29" s="1"/>
  <c r="AZ169" i="28" l="1"/>
  <c r="BB151" i="28"/>
  <c r="BA168" i="28"/>
  <c r="BA168" i="29"/>
  <c r="BA169" i="29" s="1"/>
  <c r="BB151" i="29"/>
  <c r="BA207" i="28"/>
  <c r="BA192" i="28" s="1"/>
  <c r="BA150" i="28" s="1"/>
  <c r="BA167" i="28" s="1"/>
  <c r="BB206" i="28"/>
  <c r="BB213" i="28" s="1"/>
  <c r="BB193" i="28" s="1"/>
  <c r="BC206" i="29"/>
  <c r="BC213" i="29" s="1"/>
  <c r="BC193" i="29" s="1"/>
  <c r="BB207" i="29"/>
  <c r="BB192" i="29" s="1"/>
  <c r="BB150" i="29" s="1"/>
  <c r="BB167" i="29" s="1"/>
  <c r="BA169" i="28" l="1"/>
  <c r="BB168" i="28"/>
  <c r="BC151" i="28"/>
  <c r="BB168" i="29"/>
  <c r="BB169" i="29" s="1"/>
  <c r="BC151" i="29"/>
  <c r="BB207" i="28"/>
  <c r="BB192" i="28" s="1"/>
  <c r="BB150" i="28" s="1"/>
  <c r="BB167" i="28" s="1"/>
  <c r="BC206" i="28"/>
  <c r="BC213" i="28" s="1"/>
  <c r="BC193" i="28" s="1"/>
  <c r="BD206" i="29"/>
  <c r="BD213" i="29" s="1"/>
  <c r="BD193" i="29" s="1"/>
  <c r="BC207" i="29"/>
  <c r="BC192" i="29" s="1"/>
  <c r="BC150" i="29" s="1"/>
  <c r="BC167" i="29" s="1"/>
  <c r="BB169" i="28" l="1"/>
  <c r="BD151" i="28"/>
  <c r="BC168" i="28"/>
  <c r="BC168" i="29"/>
  <c r="BC169" i="29" s="1"/>
  <c r="BD151" i="29"/>
  <c r="BD206" i="28"/>
  <c r="BD213" i="28" s="1"/>
  <c r="BD193" i="28" s="1"/>
  <c r="BC207" i="28"/>
  <c r="BC192" i="28" s="1"/>
  <c r="BC150" i="28" s="1"/>
  <c r="BE206" i="29"/>
  <c r="BE213" i="29" s="1"/>
  <c r="BE193" i="29" s="1"/>
  <c r="BD207" i="29"/>
  <c r="BD192" i="29" s="1"/>
  <c r="BD150" i="29" s="1"/>
  <c r="BD167" i="29" s="1"/>
  <c r="BD168" i="28" l="1"/>
  <c r="BE151" i="28"/>
  <c r="BC167" i="28"/>
  <c r="BC169" i="28" s="1"/>
  <c r="BD168" i="29"/>
  <c r="BD169" i="29" s="1"/>
  <c r="BE151" i="29"/>
  <c r="BD207" i="28"/>
  <c r="BD192" i="28" s="1"/>
  <c r="BD150" i="28" s="1"/>
  <c r="BD167" i="28" s="1"/>
  <c r="BE206" i="28"/>
  <c r="BE213" i="28" s="1"/>
  <c r="BE193" i="28" s="1"/>
  <c r="BF206" i="29"/>
  <c r="BF213" i="29" s="1"/>
  <c r="BF193" i="29" s="1"/>
  <c r="BE207" i="29"/>
  <c r="BE192" i="29" s="1"/>
  <c r="BE150" i="29" s="1"/>
  <c r="BE167" i="29" s="1"/>
  <c r="BD169" i="28" l="1"/>
  <c r="BF151" i="28"/>
  <c r="BE168" i="28"/>
  <c r="BE168" i="29"/>
  <c r="BE169" i="29" s="1"/>
  <c r="BF151" i="29"/>
  <c r="BF206" i="28"/>
  <c r="BF213" i="28" s="1"/>
  <c r="BF193" i="28" s="1"/>
  <c r="BE207" i="28"/>
  <c r="BE192" i="28" s="1"/>
  <c r="BE150" i="28" s="1"/>
  <c r="BE167" i="28" s="1"/>
  <c r="BG206" i="29"/>
  <c r="BG213" i="29" s="1"/>
  <c r="BG193" i="29" s="1"/>
  <c r="BF207" i="29"/>
  <c r="BF192" i="29" s="1"/>
  <c r="BF150" i="29" s="1"/>
  <c r="BF167" i="29" s="1"/>
  <c r="BE169" i="28" l="1"/>
  <c r="BG151" i="28"/>
  <c r="BF168" i="28"/>
  <c r="BF168" i="29"/>
  <c r="BF169" i="29" s="1"/>
  <c r="BG151" i="29"/>
  <c r="BF207" i="28"/>
  <c r="BF192" i="28" s="1"/>
  <c r="BF150" i="28" s="1"/>
  <c r="BF167" i="28" s="1"/>
  <c r="BG206" i="28"/>
  <c r="BG213" i="28" s="1"/>
  <c r="BG193" i="28" s="1"/>
  <c r="BH206" i="29"/>
  <c r="BH213" i="29" s="1"/>
  <c r="BH193" i="29" s="1"/>
  <c r="BG207" i="29"/>
  <c r="BG192" i="29" s="1"/>
  <c r="BG150" i="29" s="1"/>
  <c r="BG167" i="29" s="1"/>
  <c r="BG168" i="28" l="1"/>
  <c r="BH151" i="28"/>
  <c r="BG168" i="29"/>
  <c r="BG169" i="29" s="1"/>
  <c r="BH151" i="29"/>
  <c r="BF169" i="28"/>
  <c r="BH206" i="28"/>
  <c r="BH213" i="28" s="1"/>
  <c r="BH193" i="28" s="1"/>
  <c r="BG207" i="28"/>
  <c r="BG192" i="28" s="1"/>
  <c r="BG150" i="28" s="1"/>
  <c r="BI206" i="29"/>
  <c r="BI213" i="29" s="1"/>
  <c r="BI193" i="29" s="1"/>
  <c r="BH207" i="29"/>
  <c r="BH192" i="29" s="1"/>
  <c r="BH150" i="29" s="1"/>
  <c r="BH167" i="29" s="1"/>
  <c r="BH168" i="29" l="1"/>
  <c r="BH169" i="29" s="1"/>
  <c r="BI151" i="29"/>
  <c r="BH168" i="28"/>
  <c r="BI151" i="28"/>
  <c r="BG167" i="28"/>
  <c r="BG169" i="28" s="1"/>
  <c r="BH207" i="28"/>
  <c r="BH192" i="28" s="1"/>
  <c r="BH150" i="28" s="1"/>
  <c r="BH167" i="28" s="1"/>
  <c r="BI206" i="28"/>
  <c r="BI213" i="28" s="1"/>
  <c r="BI193" i="28" s="1"/>
  <c r="BJ206" i="29"/>
  <c r="BJ213" i="29" s="1"/>
  <c r="BJ193" i="29" s="1"/>
  <c r="BI207" i="29"/>
  <c r="BI192" i="29" s="1"/>
  <c r="BI150" i="29" s="1"/>
  <c r="BI167" i="29" s="1"/>
  <c r="BH169" i="28" l="1"/>
  <c r="BI168" i="28"/>
  <c r="BJ151" i="28"/>
  <c r="BI168" i="29"/>
  <c r="BI169" i="29" s="1"/>
  <c r="BJ151" i="29"/>
  <c r="BJ206" i="28"/>
  <c r="BJ213" i="28" s="1"/>
  <c r="BJ193" i="28" s="1"/>
  <c r="BI207" i="28"/>
  <c r="BI192" i="28" s="1"/>
  <c r="BI150" i="28" s="1"/>
  <c r="BK206" i="29"/>
  <c r="BK213" i="29" s="1"/>
  <c r="BK193" i="29" s="1"/>
  <c r="BJ207" i="29"/>
  <c r="BJ192" i="29" s="1"/>
  <c r="BJ150" i="29" s="1"/>
  <c r="BJ167" i="29" s="1"/>
  <c r="BI167" i="28" l="1"/>
  <c r="BI169" i="28" s="1"/>
  <c r="BJ168" i="29"/>
  <c r="BJ169" i="29" s="1"/>
  <c r="BK151" i="29"/>
  <c r="BJ168" i="28"/>
  <c r="BK151" i="28"/>
  <c r="BJ207" i="28"/>
  <c r="BJ192" i="28" s="1"/>
  <c r="BJ150" i="28" s="1"/>
  <c r="BJ167" i="28" s="1"/>
  <c r="BK206" i="28"/>
  <c r="BK213" i="28" s="1"/>
  <c r="BK193" i="28" s="1"/>
  <c r="BL206" i="29"/>
  <c r="BL213" i="29" s="1"/>
  <c r="BL193" i="29" s="1"/>
  <c r="BK207" i="29"/>
  <c r="BK192" i="29" s="1"/>
  <c r="BK150" i="29" s="1"/>
  <c r="BK167" i="29" s="1"/>
  <c r="BJ169" i="28" l="1"/>
  <c r="BK168" i="28"/>
  <c r="BL151" i="28"/>
  <c r="BK168" i="29"/>
  <c r="BK169" i="29" s="1"/>
  <c r="BL151" i="29"/>
  <c r="BK207" i="28"/>
  <c r="BK192" i="28" s="1"/>
  <c r="BK150" i="28" s="1"/>
  <c r="BK167" i="28" s="1"/>
  <c r="BL206" i="28"/>
  <c r="BL213" i="28" s="1"/>
  <c r="BL193" i="28" s="1"/>
  <c r="BL207" i="29"/>
  <c r="BL192" i="29" s="1"/>
  <c r="BL150" i="29" s="1"/>
  <c r="BL167" i="29" s="1"/>
  <c r="BM206" i="29"/>
  <c r="BM213" i="29" s="1"/>
  <c r="BM193" i="29" s="1"/>
  <c r="BK169" i="28" l="1"/>
  <c r="BL168" i="29"/>
  <c r="BL169" i="29" s="1"/>
  <c r="BM151" i="29"/>
  <c r="BL168" i="28"/>
  <c r="BM151" i="28"/>
  <c r="BM206" i="28"/>
  <c r="BM213" i="28" s="1"/>
  <c r="BM193" i="28" s="1"/>
  <c r="BL207" i="28"/>
  <c r="BL192" i="28" s="1"/>
  <c r="BL150" i="28" s="1"/>
  <c r="BM207" i="29"/>
  <c r="BM192" i="29" s="1"/>
  <c r="BM150" i="29" s="1"/>
  <c r="BM167" i="29" s="1"/>
  <c r="BN206" i="29"/>
  <c r="BN213" i="29" s="1"/>
  <c r="BN193" i="29" s="1"/>
  <c r="BL167" i="28" l="1"/>
  <c r="BL169" i="28" s="1"/>
  <c r="BM168" i="28"/>
  <c r="BN151" i="28"/>
  <c r="BM168" i="29"/>
  <c r="BM169" i="29" s="1"/>
  <c r="BN151" i="29"/>
  <c r="BN206" i="28"/>
  <c r="BN213" i="28" s="1"/>
  <c r="BN193" i="28" s="1"/>
  <c r="BM207" i="28"/>
  <c r="BM192" i="28" s="1"/>
  <c r="BM150" i="28" s="1"/>
  <c r="BM167" i="28" s="1"/>
  <c r="BO206" i="29"/>
  <c r="BO213" i="29" s="1"/>
  <c r="BO193" i="29" s="1"/>
  <c r="BN207" i="29"/>
  <c r="BN192" i="29" s="1"/>
  <c r="BN150" i="29" s="1"/>
  <c r="BN167" i="29" s="1"/>
  <c r="BM169" i="28" l="1"/>
  <c r="BN168" i="29"/>
  <c r="BN169" i="29" s="1"/>
  <c r="BO151" i="29"/>
  <c r="BN168" i="28"/>
  <c r="BO151" i="28"/>
  <c r="BO206" i="28"/>
  <c r="BO213" i="28" s="1"/>
  <c r="BO193" i="28" s="1"/>
  <c r="BN207" i="28"/>
  <c r="BN192" i="28" s="1"/>
  <c r="BN150" i="28" s="1"/>
  <c r="BN167" i="28" s="1"/>
  <c r="BO207" i="29"/>
  <c r="BO192" i="29" s="1"/>
  <c r="BO150" i="29" s="1"/>
  <c r="BO167" i="29" s="1"/>
  <c r="BP206" i="29"/>
  <c r="BP213" i="29" s="1"/>
  <c r="BP193" i="29" s="1"/>
  <c r="BN169" i="28" l="1"/>
  <c r="BO168" i="28"/>
  <c r="BP151" i="28"/>
  <c r="BO168" i="29"/>
  <c r="BO169" i="29" s="1"/>
  <c r="BP151" i="29"/>
  <c r="BP206" i="28"/>
  <c r="BP213" i="28" s="1"/>
  <c r="BP193" i="28" s="1"/>
  <c r="BO207" i="28"/>
  <c r="BO192" i="28" s="1"/>
  <c r="BO150" i="28" s="1"/>
  <c r="BO167" i="28" s="1"/>
  <c r="BQ206" i="29"/>
  <c r="BQ213" i="29" s="1"/>
  <c r="BQ193" i="29" s="1"/>
  <c r="BP207" i="29"/>
  <c r="BP192" i="29" s="1"/>
  <c r="BP150" i="29" s="1"/>
  <c r="BP167" i="29" s="1"/>
  <c r="BO169" i="28" l="1"/>
  <c r="BP168" i="29"/>
  <c r="BP169" i="29" s="1"/>
  <c r="BQ151" i="29"/>
  <c r="BQ168" i="29" s="1"/>
  <c r="BP168" i="28"/>
  <c r="BQ151" i="28"/>
  <c r="BQ206" i="28"/>
  <c r="BQ213" i="28" s="1"/>
  <c r="BQ193" i="28" s="1"/>
  <c r="BP207" i="28"/>
  <c r="BP192" i="28" s="1"/>
  <c r="BP150" i="28" s="1"/>
  <c r="BP167" i="28" s="1"/>
  <c r="BR206" i="29"/>
  <c r="BQ207" i="29"/>
  <c r="BQ192" i="29" s="1"/>
  <c r="BQ150" i="29" s="1"/>
  <c r="BQ167" i="29" s="1"/>
  <c r="BP169" i="28" l="1"/>
  <c r="BQ169" i="29"/>
  <c r="G170" i="29" s="1"/>
  <c r="G174" i="29" s="1"/>
  <c r="G175" i="29" s="1"/>
  <c r="G176" i="29" s="1"/>
  <c r="BP179" i="29" s="1"/>
  <c r="BQ168" i="28"/>
  <c r="G151" i="28"/>
  <c r="BQ207" i="28"/>
  <c r="BQ192" i="28" s="1"/>
  <c r="BQ150" i="28" s="1"/>
  <c r="BR206" i="28"/>
  <c r="BS206" i="29"/>
  <c r="BR207" i="29"/>
  <c r="BR192" i="29" s="1"/>
  <c r="BQ167" i="28" l="1"/>
  <c r="BQ169" i="28" s="1"/>
  <c r="G170" i="28" s="1"/>
  <c r="G174" i="28" s="1"/>
  <c r="G175" i="28" s="1"/>
  <c r="G176" i="28" s="1"/>
  <c r="G150" i="28"/>
  <c r="V179" i="29"/>
  <c r="AP179" i="29"/>
  <c r="U179" i="29"/>
  <c r="O53" i="29"/>
  <c r="AC179" i="29"/>
  <c r="BA179" i="29"/>
  <c r="T179" i="29"/>
  <c r="AY179" i="29"/>
  <c r="AV179" i="29"/>
  <c r="AA179" i="29"/>
  <c r="AS179" i="29"/>
  <c r="AL179" i="29"/>
  <c r="AO179" i="29"/>
  <c r="BB179" i="29"/>
  <c r="R179" i="29"/>
  <c r="AZ179" i="29"/>
  <c r="AQ179" i="29"/>
  <c r="AJ179" i="29"/>
  <c r="M179" i="29"/>
  <c r="AN179" i="29"/>
  <c r="AR179" i="29"/>
  <c r="BC179" i="29"/>
  <c r="AD179" i="29"/>
  <c r="AU179" i="29"/>
  <c r="Z179" i="29"/>
  <c r="K179" i="29"/>
  <c r="BD179" i="29"/>
  <c r="AW179" i="29"/>
  <c r="AK179" i="29"/>
  <c r="AI179" i="29"/>
  <c r="N179" i="29"/>
  <c r="J179" i="29"/>
  <c r="AT179" i="29"/>
  <c r="BE179" i="29"/>
  <c r="Y179" i="29"/>
  <c r="AX179" i="29"/>
  <c r="AM179" i="29"/>
  <c r="AB179" i="29"/>
  <c r="AF179" i="29"/>
  <c r="O179" i="29"/>
  <c r="L179" i="29"/>
  <c r="BG179" i="29"/>
  <c r="BF179" i="29"/>
  <c r="Q179" i="29"/>
  <c r="S179" i="29"/>
  <c r="X179" i="29"/>
  <c r="AG179" i="29"/>
  <c r="P179" i="29"/>
  <c r="W179" i="29"/>
  <c r="AH179" i="29"/>
  <c r="AE179" i="29"/>
  <c r="BH179" i="29"/>
  <c r="BI179" i="29"/>
  <c r="BJ179" i="29"/>
  <c r="BK179" i="29"/>
  <c r="BL179" i="29"/>
  <c r="BM179" i="29"/>
  <c r="BN179" i="29"/>
  <c r="BO179" i="29"/>
  <c r="BQ179" i="29"/>
  <c r="BR207" i="28"/>
  <c r="BR192" i="28" s="1"/>
  <c r="BS206" i="28"/>
  <c r="BT206" i="29"/>
  <c r="BS207" i="29"/>
  <c r="BS192" i="29" s="1"/>
  <c r="O56" i="29" l="1"/>
  <c r="O54" i="29"/>
  <c r="O55" i="29" s="1"/>
  <c r="BG179" i="28"/>
  <c r="BH179" i="28"/>
  <c r="P179" i="28"/>
  <c r="AK179" i="28"/>
  <c r="AA179" i="28"/>
  <c r="S179" i="28"/>
  <c r="Q179" i="28"/>
  <c r="BA179" i="28"/>
  <c r="U179" i="28"/>
  <c r="AR179" i="28"/>
  <c r="O53" i="28"/>
  <c r="AO179" i="28"/>
  <c r="AC179" i="28"/>
  <c r="AG179" i="28"/>
  <c r="Y179" i="28"/>
  <c r="AS179" i="28"/>
  <c r="BB179" i="28"/>
  <c r="T179" i="28"/>
  <c r="AV179" i="28"/>
  <c r="R179" i="28"/>
  <c r="O179" i="28"/>
  <c r="AW179" i="28"/>
  <c r="L179" i="28"/>
  <c r="J179" i="28"/>
  <c r="AD179" i="28"/>
  <c r="BC179" i="28"/>
  <c r="V179" i="28"/>
  <c r="AH179" i="28"/>
  <c r="AY179" i="28"/>
  <c r="AZ179" i="28"/>
  <c r="N179" i="28"/>
  <c r="AL179" i="28"/>
  <c r="AT179" i="28"/>
  <c r="BD179" i="28"/>
  <c r="X179" i="28"/>
  <c r="AM179" i="28"/>
  <c r="AE179" i="28"/>
  <c r="AB179" i="28"/>
  <c r="AU179" i="28"/>
  <c r="K179" i="28"/>
  <c r="BE179" i="28"/>
  <c r="W179" i="28"/>
  <c r="AN179" i="28"/>
  <c r="AX179" i="28"/>
  <c r="BF179" i="28"/>
  <c r="AQ179" i="28"/>
  <c r="BI179" i="28"/>
  <c r="Z179" i="28"/>
  <c r="AP179" i="28"/>
  <c r="AF179" i="28"/>
  <c r="M179" i="28"/>
  <c r="AI179" i="28"/>
  <c r="AJ179" i="28"/>
  <c r="BJ179" i="28"/>
  <c r="BK179" i="28"/>
  <c r="BL179" i="28"/>
  <c r="BM179" i="28"/>
  <c r="BN179" i="28"/>
  <c r="BO179" i="28"/>
  <c r="BP179" i="28"/>
  <c r="G180" i="29"/>
  <c r="G182" i="29" s="1"/>
  <c r="J46" i="29" s="1"/>
  <c r="BQ179" i="28"/>
  <c r="BT206" i="28"/>
  <c r="BS207" i="28"/>
  <c r="BS192" i="28" s="1"/>
  <c r="BT207" i="29"/>
  <c r="BT192" i="29" s="1"/>
  <c r="BU206" i="29"/>
  <c r="O56" i="28" l="1"/>
  <c r="I97" i="27"/>
  <c r="O54" i="28"/>
  <c r="G180" i="28"/>
  <c r="G182" i="28" s="1"/>
  <c r="J46" i="28" s="1"/>
  <c r="BU206" i="28"/>
  <c r="BT207" i="28"/>
  <c r="BT192" i="28" s="1"/>
  <c r="BV206" i="29"/>
  <c r="BU207" i="29"/>
  <c r="BU192" i="29" s="1"/>
  <c r="O55" i="28" l="1"/>
  <c r="I98" i="27"/>
  <c r="I100" i="27"/>
  <c r="BV206" i="28"/>
  <c r="BU207" i="28"/>
  <c r="BU192" i="28" s="1"/>
  <c r="BW206" i="29"/>
  <c r="BV207" i="29"/>
  <c r="BV192" i="29" s="1"/>
  <c r="I99" i="27" l="1"/>
  <c r="BV207" i="28"/>
  <c r="BV192" i="28" s="1"/>
  <c r="BW206" i="28"/>
  <c r="BX206" i="29"/>
  <c r="BX207" i="29" s="1"/>
  <c r="BX192" i="29" s="1"/>
  <c r="BW207" i="29"/>
  <c r="BW192" i="29" s="1"/>
  <c r="BW207" i="28" l="1"/>
  <c r="BW192" i="28" s="1"/>
  <c r="BX206" i="28"/>
  <c r="BX207" i="28" s="1"/>
  <c r="BX192"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Freund, John N</author>
  </authors>
  <commentList>
    <comment ref="H15" authorId="0" shapeId="0" xr:uid="{00000000-0006-0000-0100-000001000000}">
      <text>
        <r>
          <rPr>
            <b/>
            <sz val="9"/>
            <color indexed="81"/>
            <rFont val="Tahoma"/>
            <family val="2"/>
          </rPr>
          <t>Freund, John N:</t>
        </r>
        <r>
          <rPr>
            <sz val="9"/>
            <color indexed="81"/>
            <rFont val="Tahoma"/>
            <family val="2"/>
          </rPr>
          <t xml:space="preserve">
If installed cost results are desired in the form of $/kW, then input MW capability.  Or, if results are desired in terms of installed cost ($000), then input a MW rating = 1.0.</t>
        </r>
      </text>
    </comment>
    <comment ref="H19" authorId="0" shapeId="0" xr:uid="{00000000-0006-0000-0100-000002000000}">
      <text>
        <r>
          <rPr>
            <b/>
            <sz val="9"/>
            <color indexed="81"/>
            <rFont val="Tahoma"/>
            <family val="2"/>
          </rPr>
          <t>Freund, John N:</t>
        </r>
        <r>
          <rPr>
            <sz val="9"/>
            <color indexed="81"/>
            <rFont val="Tahoma"/>
            <family val="2"/>
          </rPr>
          <t xml:space="preserve">
This relates to a tax rule that requires an amount of interest to be capitalized as though contruction financing is 100% debt.  The capitalized interest is "depreciated" for tax purposes consistent with other tax basis for depreciation.  This should normally be set to 100%, unless the rule changes.</t>
        </r>
      </text>
    </comment>
    <comment ref="H21" authorId="0" shapeId="0" xr:uid="{00000000-0006-0000-0100-000003000000}">
      <text>
        <r>
          <rPr>
            <b/>
            <sz val="9"/>
            <color indexed="81"/>
            <rFont val="Tahoma"/>
            <family val="2"/>
          </rPr>
          <t>Freund, John N:</t>
        </r>
        <r>
          <rPr>
            <sz val="9"/>
            <color indexed="81"/>
            <rFont val="Tahoma"/>
            <family val="2"/>
          </rPr>
          <t xml:space="preserve">
This should reflect the estimated life of the capital asset under consideration.  </t>
        </r>
      </text>
    </comment>
    <comment ref="H22" authorId="0" shapeId="0" xr:uid="{00000000-0006-0000-0100-000004000000}">
      <text>
        <r>
          <rPr>
            <b/>
            <sz val="9"/>
            <color indexed="81"/>
            <rFont val="Tahoma"/>
            <family val="2"/>
          </rPr>
          <t>Freund, John N:</t>
        </r>
        <r>
          <rPr>
            <sz val="9"/>
            <color indexed="81"/>
            <rFont val="Tahoma"/>
            <family val="2"/>
          </rPr>
          <t xml:space="preserve">
This represents the proceeds realized from the disposition of the asset when retired, but net of cost to remove, and restore the site to the necessary condition.</t>
        </r>
      </text>
    </comment>
    <comment ref="U23" authorId="0" shapeId="0" xr:uid="{52001AF3-5F19-401F-91F8-819A777AD9E1}">
      <text>
        <r>
          <rPr>
            <b/>
            <sz val="9"/>
            <color indexed="81"/>
            <rFont val="Tahoma"/>
            <family val="2"/>
          </rPr>
          <t>Freund, John N:</t>
        </r>
        <r>
          <rPr>
            <sz val="9"/>
            <color indexed="81"/>
            <rFont val="Tahoma"/>
            <family val="2"/>
          </rPr>
          <t xml:space="preserve">
Same as last year's assumption.</t>
        </r>
      </text>
    </comment>
    <comment ref="H25" authorId="0" shapeId="0" xr:uid="{00000000-0006-0000-0100-000006000000}">
      <text>
        <r>
          <rPr>
            <b/>
            <sz val="9"/>
            <color indexed="81"/>
            <rFont val="Tahoma"/>
            <family val="2"/>
          </rPr>
          <t>Freund, John N:</t>
        </r>
        <r>
          <rPr>
            <sz val="9"/>
            <color indexed="81"/>
            <rFont val="Tahoma"/>
            <family val="2"/>
          </rPr>
          <t xml:space="preserve">
If Federal ITC is applicable, if "lag" is set to zero, ITC realization will be reflected as though concurrent with the timing of the first revenue cash flow (end of service year 1.  If "lag" is set to a value greater than zero, ITC realization will be delayed by a number of years (beyond service year 1) indicated by the input value.</t>
        </r>
      </text>
    </comment>
    <comment ref="H26" authorId="0" shapeId="0" xr:uid="{00000000-0006-0000-0100-000007000000}">
      <text>
        <r>
          <rPr>
            <b/>
            <sz val="9"/>
            <color indexed="81"/>
            <rFont val="Tahoma"/>
            <family val="2"/>
          </rPr>
          <t>Freund, John N:</t>
        </r>
        <r>
          <rPr>
            <sz val="9"/>
            <color indexed="81"/>
            <rFont val="Tahoma"/>
            <family val="2"/>
          </rPr>
          <t xml:space="preserve">
This state specific, but NC and SC have been confirmed to allow the 1-time state deduction.  It is only applicable if the asset qualifies for Federal ITC, and where the tax basis has to be reduced by a designated percentage of the amount of Federal ITC.</t>
        </r>
      </text>
    </comment>
    <comment ref="H29" authorId="0" shapeId="0" xr:uid="{00000000-0006-0000-0100-000008000000}">
      <text>
        <r>
          <rPr>
            <b/>
            <sz val="9"/>
            <color indexed="81"/>
            <rFont val="Tahoma"/>
            <family val="2"/>
          </rPr>
          <t>Freund, John N:</t>
        </r>
        <r>
          <rPr>
            <sz val="9"/>
            <color indexed="81"/>
            <rFont val="Tahoma"/>
            <family val="2"/>
          </rPr>
          <t xml:space="preserve">
If set to zero, state ITC (or "credit") is assumed to be realized in equal annual increments starting with the first service year (concurrent with the year-end start of the revenue stream).
If set to a value greater than zero, the start of reailization is lagged by the indicated number of years, but the years overwhich the realization is spread is reduced by the number of lag years indicated, and the annual amount is represented in the form of equal annual increments.
For example, if set to a value of 2.0, the credit would be spread over (5 - 2) = 3 years, and begin with the third service year.</t>
        </r>
      </text>
    </comment>
    <comment ref="H32" authorId="0" shapeId="0" xr:uid="{00000000-0006-0000-0100-000009000000}">
      <text>
        <r>
          <rPr>
            <b/>
            <sz val="9"/>
            <color indexed="81"/>
            <rFont val="Tahoma"/>
            <family val="2"/>
          </rPr>
          <t>Freund, John N:</t>
        </r>
        <r>
          <rPr>
            <sz val="9"/>
            <color indexed="81"/>
            <rFont val="Tahoma"/>
            <family val="2"/>
          </rPr>
          <t xml:space="preserve">
This should normally be set to zero.  
It can be set to a value greater than zero (%) if to simulate the effect of a CWIP rider (example), which will provide a rough estimate of the impact of the rider on the AFUDC component of installed cost, but will fail to account for the PV RR impact of the CWIP rider (which should be accounted for as part of the total PVRR for the project).</t>
        </r>
      </text>
    </comment>
    <comment ref="H33" authorId="0" shapeId="0" xr:uid="{00000000-0006-0000-0100-00000A000000}">
      <text>
        <r>
          <rPr>
            <b/>
            <sz val="9"/>
            <color indexed="81"/>
            <rFont val="Tahoma"/>
            <family val="2"/>
          </rPr>
          <t>Freund, John N:</t>
        </r>
        <r>
          <rPr>
            <sz val="9"/>
            <color indexed="81"/>
            <rFont val="Tahoma"/>
            <family val="2"/>
          </rPr>
          <t xml:space="preserve">
 (DEC/DEP=1, DEI=2, and DEK=3) are the normal methods used for IRP and other work.  DEC/DEP "detailed" reflects use of net plant (floor of 25% of original cost) as has been used in detailed solar asset analysis.  The property tax rate must match the method of tax basis.</t>
        </r>
      </text>
    </comment>
    <comment ref="H34" authorId="0" shapeId="0" xr:uid="{00000000-0006-0000-0100-00000B000000}">
      <text>
        <r>
          <rPr>
            <b/>
            <sz val="9"/>
            <color indexed="81"/>
            <rFont val="Tahoma"/>
            <family val="2"/>
          </rPr>
          <t>Freund, John N:</t>
        </r>
        <r>
          <rPr>
            <sz val="9"/>
            <color indexed="81"/>
            <rFont val="Tahoma"/>
            <family val="2"/>
          </rPr>
          <t xml:space="preserve">
The Property Tax Rate % must be conceptually consistent with the Property Tax Basis Method being modeled.  
If the tax basis is to be reduced as has been the case for NC solar (80% exclusion), then reduce the designed property tax rate by the percent to be excluded.</t>
        </r>
      </text>
    </comment>
    <comment ref="I37" authorId="0" shapeId="0" xr:uid="{00000000-0006-0000-0100-00000C000000}">
      <text>
        <r>
          <rPr>
            <b/>
            <sz val="9"/>
            <color indexed="81"/>
            <rFont val="Tahoma"/>
            <family val="2"/>
          </rPr>
          <t>Freund, John N:</t>
        </r>
        <r>
          <rPr>
            <sz val="9"/>
            <color indexed="81"/>
            <rFont val="Tahoma"/>
            <family val="2"/>
          </rPr>
          <t xml:space="preserve">
These need to reflect the price level consistent with the "base year" (as indicted on the Common sheet).  Also, the price level should be "on-average" for the year, so not a beginning year, end of year, etc.  If to be conceptually represented as a single point in time cash flow, reflect as a mid-base year price level.</t>
        </r>
      </text>
    </comment>
    <comment ref="H55" authorId="0" shapeId="0" xr:uid="{00000000-0006-0000-0100-00000D000000}">
      <text>
        <r>
          <rPr>
            <b/>
            <sz val="9"/>
            <color indexed="81"/>
            <rFont val="Tahoma"/>
            <family val="2"/>
          </rPr>
          <t xml:space="preserve">Freund, John N:
100% should be indicated for the final year of completion.  If a multi-unit plant with material separation of unit completion, then indicate for each unit-year the percentage of CWIP that would be closed to plant in service.
For example, if units were expected to be completed in years 10 and 11, the percentage indicated for year 10 would represent the portion (%) of total CWIP in year 10 to be closed to Plant in Service with the first unit.  Since the second unit represents completion of the plant, 100% would be indicated for year 11.
This multi-unit closing designation has normally only been used for nuclear plants.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Freund</author>
  </authors>
  <commentList>
    <comment ref="G146" authorId="0" shapeId="0" xr:uid="{00000000-0006-0000-0200-000001000000}">
      <text>
        <r>
          <rPr>
            <b/>
            <sz val="8"/>
            <color indexed="81"/>
            <rFont val="Tahoma"/>
            <family val="2"/>
          </rPr>
          <t>John Freund:</t>
        </r>
        <r>
          <rPr>
            <sz val="8"/>
            <color indexed="81"/>
            <rFont val="Tahoma"/>
            <family val="2"/>
          </rPr>
          <t xml:space="preserve">
Without ITC or other complications, this would normally be equal to the direct expenditures.  As of 1/13/11, the amount of ITC, if any, reduces the tax basis for depreciation by 1/2 of the ITC amount.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Freund</author>
  </authors>
  <commentList>
    <comment ref="G146" authorId="0" shapeId="0" xr:uid="{00000000-0006-0000-0400-000001000000}">
      <text>
        <r>
          <rPr>
            <b/>
            <sz val="8"/>
            <color indexed="81"/>
            <rFont val="Tahoma"/>
            <family val="2"/>
          </rPr>
          <t>John Freund:</t>
        </r>
        <r>
          <rPr>
            <sz val="8"/>
            <color indexed="81"/>
            <rFont val="Tahoma"/>
            <family val="2"/>
          </rPr>
          <t xml:space="preserve">
Without ITC or other complications, this would normally be equal to the direct expenditures.  As of 1/13/11, the amount of ITC, if any, reduces the tax basis for depreciation by 1/2 of the ITC amount.</t>
        </r>
      </text>
    </comment>
  </commentList>
</comments>
</file>

<file path=xl/sharedStrings.xml><?xml version="1.0" encoding="utf-8"?>
<sst xmlns="http://schemas.openxmlformats.org/spreadsheetml/2006/main" count="940" uniqueCount="307">
  <si>
    <t>Rate</t>
  </si>
  <si>
    <t>Portion %</t>
  </si>
  <si>
    <t>Nominal WACC</t>
  </si>
  <si>
    <t>After-Tax WACC</t>
  </si>
  <si>
    <t>Debt</t>
  </si>
  <si>
    <t>Common Equity</t>
  </si>
  <si>
    <t>Infl Rate</t>
  </si>
  <si>
    <t>disc_rate</t>
  </si>
  <si>
    <t>Rate for Cap Interest</t>
  </si>
  <si>
    <t>cap_int</t>
  </si>
  <si>
    <t xml:space="preserve"> - </t>
  </si>
  <si>
    <t>Property Tax</t>
  </si>
  <si>
    <t>Insurance</t>
  </si>
  <si>
    <t>Base Year for Contruction Cost Estimates</t>
  </si>
  <si>
    <t>WACC Components:</t>
  </si>
  <si>
    <t>Expenditure</t>
  </si>
  <si>
    <t>AFUDC</t>
  </si>
  <si>
    <t>CWIP to include in RB period-end before Closings</t>
  </si>
  <si>
    <t>Less: Closing to Plant (for RB calc)</t>
  </si>
  <si>
    <t>CWIP for RB calc period-end after Closings</t>
  </si>
  <si>
    <t>AFUDC capitalized to Plant in Service:</t>
  </si>
  <si>
    <t>CWIP for AFUDC calc period-end before Closings</t>
  </si>
  <si>
    <t>Less: Closing to Plant</t>
  </si>
  <si>
    <t>CWIP for AFUDC calc period-end after Closings</t>
  </si>
  <si>
    <t>CWIP incl AFUDC  period-end after Closings</t>
  </si>
  <si>
    <t>AFUDC Debt</t>
  </si>
  <si>
    <t>AFUDC Equity</t>
  </si>
  <si>
    <t>weighted</t>
  </si>
  <si>
    <t>Totals</t>
  </si>
  <si>
    <t>Amount Closed to Plant</t>
  </si>
  <si>
    <t>CWIP for Cap Interest beg period</t>
  </si>
  <si>
    <t>Capitalized Interest</t>
  </si>
  <si>
    <t>CWIP period-end before closings</t>
  </si>
  <si>
    <t>Less: Closings to Plant</t>
  </si>
  <si>
    <t>CWIP period-end after Closings</t>
  </si>
  <si>
    <t>Direct Expenditures</t>
  </si>
  <si>
    <t>Tax Impact of Capitalizing of Interest</t>
  </si>
  <si>
    <t>normally set to 100%</t>
  </si>
  <si>
    <t>% of Expenditures for Capitalized Interest</t>
  </si>
  <si>
    <t>Interest for Tax Purposes</t>
  </si>
  <si>
    <t>Tax Depreciation Rates</t>
  </si>
  <si>
    <t>Tax Life</t>
  </si>
  <si>
    <t>Tax Life (Yrs)</t>
  </si>
  <si>
    <t>Construction expenditures by year in Base Year $</t>
  </si>
  <si>
    <t>Construction Period After-Tax Cost Cash Flows</t>
  </si>
  <si>
    <t>SERVICE PERIOD</t>
  </si>
  <si>
    <t>CONSTRUCTION PERIOD</t>
  </si>
  <si>
    <t>Plant Life (Yrs)</t>
  </si>
  <si>
    <t>Cumulative Closed to Plant (Gross Plant)</t>
  </si>
  <si>
    <t>Nuclear Decommissioning Cost</t>
  </si>
  <si>
    <t>% of Gross Plant -- applies to all years of Service Life</t>
  </si>
  <si>
    <t>Salvage Value (or Site Restoration)</t>
  </si>
  <si>
    <t>% of Gross Plant -- this only shows up in the last year of Service Life (negative if a "cost")</t>
  </si>
  <si>
    <t>Salvage Value (or Site Restoration Cost)</t>
  </si>
  <si>
    <t>Property Tax  (if Nuclear case, may be fixed input)</t>
  </si>
  <si>
    <t>Service Period After-Tax Cost Cash Flows</t>
  </si>
  <si>
    <t>Interest Tax Shield</t>
  </si>
  <si>
    <t xml:space="preserve">  Total Service Period Cost Cash Flows (AT)</t>
  </si>
  <si>
    <t xml:space="preserve">  Total Construction Period Cost Cash Flows (AT)</t>
  </si>
  <si>
    <t xml:space="preserve">  PV Construction Period Cost Cash Flows (AT)</t>
  </si>
  <si>
    <t xml:space="preserve">  PV Service Period Cost Cash Flows (AT)</t>
  </si>
  <si>
    <t>PV Construction + Service Period Cost CF (AT)</t>
  </si>
  <si>
    <t>PV Grossed up to Revenue Requirement</t>
  </si>
  <si>
    <t>Equivalent Uniform Annual Revenue Requirement</t>
  </si>
  <si>
    <t>Cash Flow Check:</t>
  </si>
  <si>
    <t>Service Period Cash Flow (AT)</t>
  </si>
  <si>
    <t>PV Service Period Cash Flow (AT)</t>
  </si>
  <si>
    <t>PV Construction Period Cash Flow (AT)</t>
  </si>
  <si>
    <t>Tax Depreciation Rates -- Full year convention</t>
  </si>
  <si>
    <t>COMBINED RESULTS</t>
  </si>
  <si>
    <t>Direct Cost</t>
  </si>
  <si>
    <t xml:space="preserve">AFUDC </t>
  </si>
  <si>
    <t>Total Cost</t>
  </si>
  <si>
    <t>Cost $/kW assuming Base Year Completion:</t>
  </si>
  <si>
    <t>Reminder:  Base Year =</t>
  </si>
  <si>
    <t>"BASE YEAR" is an input on the Common sheet.</t>
  </si>
  <si>
    <t>Base Year $ Expenditures split into beg and end of year cash flows</t>
  </si>
  <si>
    <t>Infl $ expenditures using beg_end of year cash flow convention</t>
  </si>
  <si>
    <t>MW Capability of Plant</t>
  </si>
  <si>
    <t>Years of Inflation Applied</t>
  </si>
  <si>
    <r>
      <t xml:space="preserve">  </t>
    </r>
    <r>
      <rPr>
        <b/>
        <sz val="11"/>
        <color rgb="FFFF0000"/>
        <rFont val="Calibri"/>
        <family val="2"/>
        <scheme val="minor"/>
      </rPr>
      <t>NPV TEST</t>
    </r>
    <r>
      <rPr>
        <sz val="11"/>
        <color theme="1"/>
        <rFont val="Calibri"/>
        <family val="2"/>
        <scheme val="minor"/>
      </rPr>
      <t xml:space="preserve">  (should equal zero)</t>
    </r>
  </si>
  <si>
    <t>State Income Tax Rate</t>
  </si>
  <si>
    <t>Investment Tax Credit</t>
  </si>
  <si>
    <t>Real Discount Rate</t>
  </si>
  <si>
    <t>(amortization of the ITC -- see Note A)</t>
  </si>
  <si>
    <t>Federal ITC %</t>
  </si>
  <si>
    <t>Portion of Federal ITC offsetting basis for Tax Deprec</t>
  </si>
  <si>
    <t>CWIP in Ratebase (see Input Notes re: setting % to zero)</t>
  </si>
  <si>
    <t>Construction Expenditure</t>
  </si>
  <si>
    <t>AFUDC equity  (calc from prior period-end CWIP)</t>
  </si>
  <si>
    <t>AFUDC debt  (calc from prior period-end CWIP)</t>
  </si>
  <si>
    <t>State income tax adjustment for Federal ITC related tax basis adjustment (Note A)</t>
  </si>
  <si>
    <t>State/Federal Income Tax Rate</t>
  </si>
  <si>
    <t>Bonus Depreciation %</t>
  </si>
  <si>
    <t>Tax Basis for MACRS Depreciation</t>
  </si>
  <si>
    <t>Bonus Depreciation</t>
  </si>
  <si>
    <t>Depreciation Tax Shield (1st yr captures bonus depreciation, if any applies)</t>
  </si>
  <si>
    <t>The CWIP in Ratebase % should be set to zero when calculating Uniform Annual Revenue Requirement.  Only in the</t>
  </si>
  <si>
    <t>instance where an approximation of the impact of a Tracker on Installed Cost should the % be set to a value greater than</t>
  </si>
  <si>
    <t>zero.  The Uniform Annual Cost result from such case should be ignored (since would fail to capture the carrying cost on</t>
  </si>
  <si>
    <t>the construction expenditures.)</t>
  </si>
  <si>
    <t>PLANT SPECIFIC INPUTS</t>
  </si>
  <si>
    <t>Portion of CWIP in Ratebase</t>
  </si>
  <si>
    <t>normally set to zero -- see Input Notes.</t>
  </si>
  <si>
    <t>Closing to Plant in Service %*</t>
  </si>
  <si>
    <t>RESULTS SUMMARY</t>
  </si>
  <si>
    <t>MW Capability</t>
  </si>
  <si>
    <t>Adjustment of completed costs to reflect completion of plant in mid-Base Year.</t>
  </si>
  <si>
    <t>Such completed costs are in inflated dollars (sometimes referred to as "mixed year" dollars.  For example, a CT</t>
  </si>
  <si>
    <t>with a three year construction period w/completion in 2010 (as the Base Year) would mean that the indicated</t>
  </si>
  <si>
    <t>completed costs would reflect a combination of 2008, 2009, and 2010 price levels.</t>
  </si>
  <si>
    <t>Results Notes:</t>
  </si>
  <si>
    <t xml:space="preserve"> -------------------------------------------------- CALCULATIONS -------------------------------------------------------------------------</t>
  </si>
  <si>
    <t>NPV Test Okay?</t>
  </si>
  <si>
    <t>60% 7yr SL; 40% 20yr MACRS</t>
  </si>
  <si>
    <t>7_20</t>
  </si>
  <si>
    <t>60% 5yr SL; 40% 20yr MACRS</t>
  </si>
  <si>
    <t>5_20</t>
  </si>
  <si>
    <t>(5, 10, 15,  20, 5_20, or 7_20)</t>
  </si>
  <si>
    <t>Source/Notes:</t>
  </si>
  <si>
    <t>State ITC %</t>
  </si>
  <si>
    <t>Investment Tax Credit STATE</t>
  </si>
  <si>
    <t>(no amortization assumed -- see Note A)</t>
  </si>
  <si>
    <t>Federal Income Tax Rate</t>
  </si>
  <si>
    <t>(yes or no -- see Notes sheet)</t>
  </si>
  <si>
    <t>AFUDC % of Total</t>
  </si>
  <si>
    <t>THESE ARE REFERENCED FROM THE Asset Specific Inputs sheet!!!</t>
  </si>
  <si>
    <t>1-time state deduct for Fed ITC tax basis reduction?</t>
  </si>
  <si>
    <t>State ITC spread over how many years?</t>
  </si>
  <si>
    <t>(uniformly)</t>
  </si>
  <si>
    <t>Project Description (used on summary sheet)</t>
  </si>
  <si>
    <t>Years Lag for start of State ITC (not to exceed spread years minus one)</t>
  </si>
  <si>
    <t>Years Lag for Federal ITC realization</t>
  </si>
  <si>
    <t xml:space="preserve"> --- PROJECT SPECIFIC INPUTS ---</t>
  </si>
  <si>
    <t>Base Year</t>
  </si>
  <si>
    <t>Project MW Rating (1.0 if modeled as total $000)</t>
  </si>
  <si>
    <t>Overnight Cost $/kW (or $000 if modeled as 1.0 MW)</t>
  </si>
  <si>
    <t>Inflated Direct $/kW (or $000 if modeled as 1.0 MW)</t>
  </si>
  <si>
    <t>AFUDC $/kW (or $000 if modeled as 1.0 MW)</t>
  </si>
  <si>
    <t xml:space="preserve"> --- OUTPUTS/Summary Metrics ---</t>
  </si>
  <si>
    <t>Project Life (yrs)</t>
  </si>
  <si>
    <t>Tax Life (yrs)</t>
  </si>
  <si>
    <t>Fed ITC %</t>
  </si>
  <si>
    <t>State ITC (or credit) %</t>
  </si>
  <si>
    <t>Lag Years for Fed ITC</t>
  </si>
  <si>
    <t>Lag Years for State ITC</t>
  </si>
  <si>
    <t>Nuclear Decommissioning %</t>
  </si>
  <si>
    <t>Nominal LFCR % (EOY convention)</t>
  </si>
  <si>
    <t>Real LFCR % (EOY convention)</t>
  </si>
  <si>
    <t>Real LFCR % (BOY convention)</t>
  </si>
  <si>
    <t>PVRR Factor</t>
  </si>
  <si>
    <t>PVRR Factor (ratio of PVRR to Inflated Installed Cost)</t>
  </si>
  <si>
    <t>Inflated Installed Cost $/kW (or $000 if modeled as 1.0 MW)</t>
  </si>
  <si>
    <t>Project Name</t>
  </si>
  <si>
    <t>Project Description (key features)</t>
  </si>
  <si>
    <t>Net Salvage Value %</t>
  </si>
  <si>
    <t>Net Salvage Value (or Site Restoration)</t>
  </si>
  <si>
    <t>Real Levelized FCR % (EOY convention)</t>
  </si>
  <si>
    <t>Nominal Levelized FCR % (EOY convention)</t>
  </si>
  <si>
    <t>Real Levelized FCR % (BOY convention)</t>
  </si>
  <si>
    <t>Active Case</t>
  </si>
  <si>
    <t>Total Case Count =</t>
  </si>
  <si>
    <t>Property Tax Basis by Region:</t>
  </si>
  <si>
    <t xml:space="preserve">  DEC/DEP  (original cost)</t>
  </si>
  <si>
    <t xml:space="preserve">  DEK  (net plant)</t>
  </si>
  <si>
    <t>For DEI:  Property Tax Basis</t>
  </si>
  <si>
    <t xml:space="preserve">    Net Tax Basis</t>
  </si>
  <si>
    <t>For DEK:  Property Tax Basis</t>
  </si>
  <si>
    <t xml:space="preserve">  Book Depreciation</t>
  </si>
  <si>
    <t xml:space="preserve">  Accumulated Book Depreciation</t>
  </si>
  <si>
    <t xml:space="preserve">    Net Plant</t>
  </si>
  <si>
    <t>REGION (DEC/DEP=1, DEI=2, DEK=3)</t>
  </si>
  <si>
    <r>
      <t xml:space="preserve">Use </t>
    </r>
    <r>
      <rPr>
        <b/>
        <u/>
        <sz val="11"/>
        <color theme="1"/>
        <rFont val="Calibri"/>
        <family val="2"/>
        <scheme val="minor"/>
      </rPr>
      <t>only for</t>
    </r>
    <r>
      <rPr>
        <b/>
        <sz val="11"/>
        <color theme="1"/>
        <rFont val="Calibri"/>
        <family val="2"/>
        <scheme val="minor"/>
      </rPr>
      <t xml:space="preserve"> NO AFUDC cases</t>
    </r>
  </si>
  <si>
    <t>Construction Year</t>
  </si>
  <si>
    <t>Property Tax Rate %</t>
  </si>
  <si>
    <t>Insurance Rate % (applied to Orig Cost)</t>
  </si>
  <si>
    <t>For DEC/DEP net plant (25% min)  Property Tax Basis</t>
  </si>
  <si>
    <t xml:space="preserve">  DEC/DEP net plant (25% min) for detailed prop tax modeling</t>
  </si>
  <si>
    <t>Property Tax Basis Method (DEC/DEP=1, DEI=2, DEK=3, DEC/DEP detailed)</t>
  </si>
  <si>
    <t xml:space="preserve">Property Tax Basis Method </t>
  </si>
  <si>
    <t>(DEC/DEP=1, DEI=2, DEK=3, DEC/DEP detailed)</t>
  </si>
  <si>
    <t>find 1st year of construction ---&gt;</t>
  </si>
  <si>
    <t>IF(AND($T$19="yes",J99=$K$19+1),-$G$68*$G$19*$G$21*state_tax_rate*(1-fed_tax_rate),0)</t>
  </si>
  <si>
    <t xml:space="preserve">  Note:  Current formulas automatically determines for single unit application, but will need to over-write the formulas to enter multiple closing percentages.</t>
  </si>
  <si>
    <t>1-time state deduct for Fed ITC tax basis reduction? ("yes" or blank)</t>
  </si>
  <si>
    <t>CWIP (or remaining CWIP) % to Plant in Service (only for NO AFUDC cases)</t>
  </si>
  <si>
    <t>Source/Notes</t>
  </si>
  <si>
    <t>2014 Tax Information Report.xlsx</t>
  </si>
  <si>
    <t>Standard Assumptions 2015_04_07v5.xlsx</t>
  </si>
  <si>
    <t>Fast Start CT</t>
  </si>
  <si>
    <t>Per 2016 Standard Assumptions -- for DEI, use 30% of Federal tax basis for application of the property tax rate.</t>
  </si>
  <si>
    <r>
      <t xml:space="preserve">  DEI  (</t>
    </r>
    <r>
      <rPr>
        <strike/>
        <sz val="11"/>
        <color theme="1"/>
        <rFont val="Calibri"/>
        <family val="2"/>
        <scheme val="minor"/>
      </rPr>
      <t>depreciated tax basis</t>
    </r>
    <r>
      <rPr>
        <sz val="11"/>
        <color theme="1"/>
        <rFont val="Calibri"/>
        <family val="2"/>
        <scheme val="minor"/>
      </rPr>
      <t xml:space="preserve">  30% of tax basis)</t>
    </r>
  </si>
  <si>
    <r>
      <t xml:space="preserve">  </t>
    </r>
    <r>
      <rPr>
        <strike/>
        <sz val="11"/>
        <color theme="1"/>
        <rFont val="Calibri"/>
        <family val="2"/>
        <scheme val="minor"/>
      </rPr>
      <t>Tax depreciation used for tax shield calc</t>
    </r>
    <r>
      <rPr>
        <sz val="11"/>
        <color theme="1"/>
        <rFont val="Calibri"/>
        <family val="2"/>
        <scheme val="minor"/>
      </rPr>
      <t xml:space="preserve">   Tax Basis</t>
    </r>
  </si>
  <si>
    <r>
      <t xml:space="preserve">  </t>
    </r>
    <r>
      <rPr>
        <strike/>
        <sz val="11"/>
        <color theme="1"/>
        <rFont val="Calibri"/>
        <family val="2"/>
        <scheme val="minor"/>
      </rPr>
      <t>Accumulated tax depreciation</t>
    </r>
    <r>
      <rPr>
        <sz val="11"/>
        <color theme="1"/>
        <rFont val="Calibri"/>
        <family val="2"/>
        <scheme val="minor"/>
      </rPr>
      <t xml:space="preserve">  30% Offset for tax value</t>
    </r>
  </si>
  <si>
    <t>Not advised for regulated assets</t>
  </si>
  <si>
    <t>4 x LM6000 Dual Fuel w/ SCR and Evap Coolers</t>
  </si>
  <si>
    <t>$/kW</t>
  </si>
  <si>
    <t>ST Prem $/kW</t>
  </si>
  <si>
    <t>LT Cost $/kW</t>
  </si>
  <si>
    <t>Total Cost (ST+LT) $/kW</t>
  </si>
  <si>
    <t>Total Infl Installed Cost $/kW</t>
  </si>
  <si>
    <t>Real Inflation Rate % for ST</t>
  </si>
  <si>
    <t>Transition Year for ST to LT (# yrs into the future from base year)</t>
  </si>
  <si>
    <t>Real Infl Rate % for LT (beyond ST period)</t>
  </si>
  <si>
    <t>Overnight Cost Expenditures (for Base Year) $000</t>
  </si>
  <si>
    <t>LT Component of Inflated Installed Cost (incl AFUDC)</t>
  </si>
  <si>
    <t>ST Premium Inflated Installed Cost (incl AFUDC)</t>
  </si>
  <si>
    <t>Not cleared below the above line (when updating)</t>
  </si>
  <si>
    <t>Tot Infl %</t>
  </si>
  <si>
    <t>Real %</t>
  </si>
  <si>
    <t>Inflation Rate % for ST</t>
  </si>
  <si>
    <t>Infl Rate % for LT (beyond ST period)</t>
  </si>
  <si>
    <r>
      <rPr>
        <b/>
        <sz val="11"/>
        <color rgb="FFFF0000"/>
        <rFont val="Calibri"/>
        <family val="2"/>
        <scheme val="minor"/>
      </rPr>
      <t>ST + LT</t>
    </r>
    <r>
      <rPr>
        <sz val="11"/>
        <color theme="1"/>
        <rFont val="Calibri"/>
        <family val="2"/>
        <scheme val="minor"/>
      </rPr>
      <t xml:space="preserve"> Components of Inflated Installed Cost (incl AFUDC)</t>
    </r>
  </si>
  <si>
    <t>Real LT Discount Rate</t>
  </si>
  <si>
    <t>MW Capability of Plant (used Summer rating)</t>
  </si>
  <si>
    <t>LT Technology-specific Infl Rate</t>
  </si>
  <si>
    <t>Input on the Asset Specific Inputs sheet</t>
  </si>
  <si>
    <t/>
  </si>
  <si>
    <t>4 x LM6000 Dual Fuel w/ Evap Coolers and No SCR</t>
  </si>
  <si>
    <t>2 x J-Class Frame
SCGT - Dual Fuel w/o SCR (DLN-15) and w/ Evaps</t>
  </si>
  <si>
    <t>Insurance Rate % (applied to Replacement Cost)</t>
  </si>
  <si>
    <t>Costs in $000 assuming Base Year Completion:</t>
  </si>
  <si>
    <r>
      <rPr>
        <u/>
        <sz val="11"/>
        <color theme="1"/>
        <rFont val="Calibri"/>
        <family val="2"/>
        <scheme val="minor"/>
      </rPr>
      <t xml:space="preserve">Inflated Installed Cost </t>
    </r>
    <r>
      <rPr>
        <u/>
        <sz val="11"/>
        <color rgb="FFFF0000"/>
        <rFont val="Calibri"/>
        <family val="2"/>
        <scheme val="minor"/>
      </rPr>
      <t>for mid-Base Year c/o</t>
    </r>
    <r>
      <rPr>
        <sz val="11"/>
        <color rgb="FFFF0000"/>
        <rFont val="Calibri"/>
        <family val="2"/>
        <scheme val="minor"/>
      </rPr>
      <t>:</t>
    </r>
  </si>
  <si>
    <t>1x Industrial Frame 
SCGT - Natural Gas</t>
  </si>
  <si>
    <t>4 x 7F.05 Frame CT Dual Fuel w/ Evap Coolers No SCR</t>
  </si>
  <si>
    <t>2 x J-Class Frame
SCGT - Dual Fuel w/SCR and Evaps</t>
  </si>
  <si>
    <t>Reciprocating Engine (9 MW Engines)
Dual Fuel - 2 units</t>
  </si>
  <si>
    <t>Reciprocating Engine (18 MW Engines)
Dual Fuel - 12 units</t>
  </si>
  <si>
    <t>Ultra-Supercritical
Pulverized Coal</t>
  </si>
  <si>
    <t>Ultra-Supercritical
Pulverized Coal
with Carbon Capture</t>
  </si>
  <si>
    <t>2x1 Integrated
Gasification CC</t>
  </si>
  <si>
    <t>2x1 Integrated
Gasification CC
with Carbon Capture</t>
  </si>
  <si>
    <t>150 MW Onshore Wind Energy</t>
  </si>
  <si>
    <t>75 MW Solar PV - Fixed Tilt - Nav</t>
  </si>
  <si>
    <t>75 MW Solar PV - Single Axis Tracking - Nav</t>
  </si>
  <si>
    <t>10MW / 10MWh Li-ion Battery - Nav (1hr Batt)</t>
  </si>
  <si>
    <t>10MW / 20MWh  Li-ion Battery - Nav (2hr Batt)</t>
  </si>
  <si>
    <t>10MW / 40MWh  Li-ion Battery - Nav (4hr Batt)</t>
  </si>
  <si>
    <t>50MW / 200MWh  Li-ion Battery - Nav (4hr Batt)</t>
  </si>
  <si>
    <t>50MW / 300MWh  Li-ion Battery - Nav (6hr Batt)</t>
  </si>
  <si>
    <t>20 MW / 160 MWh Flow Battery (8 hr Batt)</t>
  </si>
  <si>
    <t>Pumped Hydro - Generic</t>
  </si>
  <si>
    <t>2 x 1117 MW Nuclear - Greenfield</t>
  </si>
  <si>
    <t>Small Modular Reactor (SMR)</t>
  </si>
  <si>
    <t>Combined Heat &amp; Power (CHP) 1 x NGCT w/ unfired HRSG</t>
  </si>
  <si>
    <t>Combined Heat &amp; Power (CHP) 1x 9MW Reciprocating Engine</t>
  </si>
  <si>
    <t>Landfill Gas</t>
  </si>
  <si>
    <t>Wood 
Bubbling Fluidized Bed (BFB)</t>
  </si>
  <si>
    <t>F-frame CT</t>
  </si>
  <si>
    <t>J-frame CT</t>
  </si>
  <si>
    <t>Recipro Engine</t>
  </si>
  <si>
    <t>Coal</t>
  </si>
  <si>
    <t>Wind</t>
  </si>
  <si>
    <t>Battery</t>
  </si>
  <si>
    <t>Pumped Hydro</t>
  </si>
  <si>
    <t>Nuclear</t>
  </si>
  <si>
    <t>CHP</t>
  </si>
  <si>
    <t>Wood</t>
  </si>
  <si>
    <t>1x1 F Class
CCGT - Fired, Dual Fuel</t>
  </si>
  <si>
    <t>1x1 F Class
CCGT - Fired, Natural Gas Only</t>
  </si>
  <si>
    <t>1x1 J Class
CCGT - Fired, Dual Fuel</t>
  </si>
  <si>
    <t>1x1 J Class
CCGT - Fired, Natural Gas Only</t>
  </si>
  <si>
    <t>1x1 J Class
CCGT w/ CCS - Fired, Natural Gas Only</t>
  </si>
  <si>
    <t>2x1 F Class
CCGT - Fired, Dual Fuel</t>
  </si>
  <si>
    <t>2x1 F Class
CCGT - Fired, Natural Gas Only</t>
  </si>
  <si>
    <t>2x1 J Class
CCGT - UnFired, Dual Fuel</t>
  </si>
  <si>
    <t>2x1 J Class
CCGT - UnFired, Natural Gas Only</t>
  </si>
  <si>
    <t>2x1 J Class
CCGT - Fired, Dual Fuel</t>
  </si>
  <si>
    <t>2x1 J Class
CCGT - Fired, Natural Gas Only</t>
  </si>
  <si>
    <t>2x1 J Class
CCGT w/ CCS - Fired, Natural Gas Only</t>
  </si>
  <si>
    <t>Dual Fuel, w/ Evaps</t>
  </si>
  <si>
    <t>NG Fuel, w/ Evaps</t>
  </si>
  <si>
    <t>Dual Fuel w/ Evaps</t>
  </si>
  <si>
    <t>Dual Fuel, No Evaps</t>
  </si>
  <si>
    <t>NG Fuel w/ Evaps</t>
  </si>
  <si>
    <t>NG Fuel, No Evaps</t>
  </si>
  <si>
    <t>yes</t>
  </si>
  <si>
    <t>OTHER  (all but Offshore Wind, Solar, and Battery)</t>
  </si>
  <si>
    <t>Real Infl All Years</t>
  </si>
  <si>
    <t>EXCLUDES OFF-SHORE WIND, SOLAR, AND BATTERIES</t>
  </si>
  <si>
    <t>Based on Summer Rating!!!</t>
  </si>
  <si>
    <t>Summer (DEP/DEC) -------&gt;</t>
  </si>
  <si>
    <t>Reciprocating Engine (9 MW Engines) Dual Fuel - 2 units</t>
  </si>
  <si>
    <t>Reciprocating Engine (18 MW Engines) - Dual Fuel - 12 units</t>
  </si>
  <si>
    <t>10 MW PV &amp; 
2 MW / 8 MWh Storage - Nav</t>
  </si>
  <si>
    <t>75 MW PV &amp; 
20 MW / 80 MWh Storage - Nav</t>
  </si>
  <si>
    <t>Advanced CAES</t>
  </si>
  <si>
    <t>1x1 J Class
CCGT - Natural Gas Only</t>
  </si>
  <si>
    <t>DEI - USPC w/ 90% CCS (w/ Sequestration)
from Keith Pike</t>
  </si>
  <si>
    <t>DEK - USPC w/ 90% CCS (w/ Sequestration)
from Keith Pike</t>
  </si>
  <si>
    <t>DEI - IGCC w/ 86% CCS (w/ Sequestration)
from Keith Pike</t>
  </si>
  <si>
    <t>DEK - IGCC w/ 86% CCS (w/ Sequestration)
from Keith Pike</t>
  </si>
  <si>
    <t>DEI - 2x1 J Class
CCGT w/ CCS - Fired, Natural Gas Only</t>
  </si>
  <si>
    <t>DEK - 2x1 J Class
CCGT w/ CCS - Fired, Natural Gas Only</t>
  </si>
  <si>
    <t>5 MW Solar PV - Fixed Tilt - Nav</t>
  </si>
  <si>
    <t xml:space="preserve">   10% (2026+) ITC cases</t>
  </si>
  <si>
    <t xml:space="preserve">   22% (2025) ITC cases</t>
  </si>
  <si>
    <t>CA Storage</t>
  </si>
  <si>
    <t xml:space="preserve">   26% (2023 - 2024) ITC cases</t>
  </si>
  <si>
    <t>Solar 26% ITC 2023-2024</t>
  </si>
  <si>
    <t>Solar + Storage  26% ITC 2023-2024</t>
  </si>
  <si>
    <t>Solar 10% ITC 2026+</t>
  </si>
  <si>
    <t>Solar + Storage 10% ITC 2026+</t>
  </si>
  <si>
    <t>Solar 22% ITC 2025</t>
  </si>
  <si>
    <t>Solar + Storage 22% ITC 2025</t>
  </si>
  <si>
    <t>Financial Assumptions 2021</t>
  </si>
  <si>
    <t xml:space="preserv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</si>
</sst>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4" formatCode="_(&quot;$&quot;* #,##0.00_);_(&quot;$&quot;* \(#,##0.00\);_(&quot;$&quot;* &quot;-&quot;??_);_(@_)"/>
    <numFmt numFmtId="43" formatCode="_(* #,##0.00_);_(* \(#,##0.00\);_(* &quot;-&quot;??_);_(@_)"/>
    <numFmt numFmtId="164" formatCode="0.0%"/>
    <numFmt numFmtId="165" formatCode="0.0000%"/>
    <numFmt numFmtId="166" formatCode="_(* #,##0_);_(* \(#,##0\);_(* &quot;-&quot;??_);_(@_)"/>
    <numFmt numFmtId="167" formatCode="0.00000"/>
    <numFmt numFmtId="168" formatCode="_(&quot;$&quot;* #,##0_);_(&quot;$&quot;* \(#,##0\);_(&quot;$&quot;* &quot;-&quot;??_);_(@_)"/>
    <numFmt numFmtId="169" formatCode="&quot;$&quot;#,##0"/>
    <numFmt numFmtId="170" formatCode="_(* #,##0.0000_);_(* \(#,##0.0000\);_(* &quot;-&quot;??_);_(@_)"/>
    <numFmt numFmtId="171" formatCode="0.000%"/>
    <numFmt numFmtId="172" formatCode="#.00"/>
    <numFmt numFmtId="173" formatCode="#."/>
    <numFmt numFmtId="174" formatCode="m\o\n\th\ d\,\ yyyy"/>
    <numFmt numFmtId="175" formatCode="0.00_)"/>
    <numFmt numFmtId="176" formatCode="0.000_)"/>
    <numFmt numFmtId="177" formatCode="0."/>
    <numFmt numFmtId="178" formatCode="0.0_)"/>
    <numFmt numFmtId="179" formatCode="_([$€-2]* #,##0.00_);_([$€-2]* \(#,##0.00\);_([$€-2]* &quot;-&quot;??_)"/>
    <numFmt numFmtId="180" formatCode="0.000000"/>
    <numFmt numFmtId="181" formatCode="&quot;\&quot;#,##0.00;[Red]&quot;\&quot;\-#,##0.00"/>
  </numFmts>
  <fonts count="54">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9"/>
      <name val="Arial"/>
      <family val="2"/>
    </font>
    <font>
      <sz val="9"/>
      <color indexed="12"/>
      <name val="Arial"/>
      <family val="2"/>
    </font>
    <font>
      <u val="singleAccounting"/>
      <sz val="11"/>
      <color theme="1"/>
      <name val="Calibri"/>
      <family val="2"/>
      <scheme val="minor"/>
    </font>
    <font>
      <b/>
      <sz val="12"/>
      <color theme="1"/>
      <name val="Calibri"/>
      <family val="2"/>
      <scheme val="minor"/>
    </font>
    <font>
      <sz val="10"/>
      <name val="Arial"/>
      <family val="2"/>
    </font>
    <font>
      <u val="singleAccounting"/>
      <sz val="11"/>
      <color rgb="FFFF0000"/>
      <name val="Calibri"/>
      <family val="2"/>
      <scheme val="minor"/>
    </font>
    <font>
      <sz val="10"/>
      <color rgb="FFFF0000"/>
      <name val="Arial"/>
      <family val="2"/>
    </font>
    <font>
      <b/>
      <sz val="14"/>
      <color theme="1"/>
      <name val="Calibri"/>
      <family val="2"/>
      <scheme val="minor"/>
    </font>
    <font>
      <b/>
      <u/>
      <sz val="11"/>
      <color theme="1"/>
      <name val="Calibri"/>
      <family val="2"/>
      <scheme val="minor"/>
    </font>
    <font>
      <b/>
      <sz val="11"/>
      <color rgb="FFFF0000"/>
      <name val="Calibri"/>
      <family val="2"/>
      <scheme val="minor"/>
    </font>
    <font>
      <sz val="14"/>
      <color theme="1"/>
      <name val="Calibri"/>
      <family val="2"/>
      <scheme val="minor"/>
    </font>
    <font>
      <sz val="8"/>
      <color indexed="81"/>
      <name val="Tahoma"/>
      <family val="2"/>
    </font>
    <font>
      <b/>
      <sz val="8"/>
      <color indexed="81"/>
      <name val="Tahoma"/>
      <family val="2"/>
    </font>
    <font>
      <b/>
      <sz val="14"/>
      <color rgb="FFFF0000"/>
      <name val="Calibri"/>
      <family val="2"/>
      <scheme val="minor"/>
    </font>
    <font>
      <sz val="11"/>
      <color theme="3" tint="-0.249977111117893"/>
      <name val="Calibri"/>
      <family val="2"/>
      <scheme val="minor"/>
    </font>
    <font>
      <sz val="9"/>
      <color theme="3" tint="-0.249977111117893"/>
      <name val="Arial"/>
      <family val="2"/>
    </font>
    <font>
      <sz val="16"/>
      <color theme="1"/>
      <name val="Calibri"/>
      <family val="2"/>
      <scheme val="minor"/>
    </font>
    <font>
      <sz val="9"/>
      <color indexed="81"/>
      <name val="Tahoma"/>
      <family val="2"/>
    </font>
    <font>
      <b/>
      <sz val="9"/>
      <color indexed="81"/>
      <name val="Tahoma"/>
      <family val="2"/>
    </font>
    <font>
      <i/>
      <sz val="11"/>
      <color theme="1"/>
      <name val="Calibri"/>
      <family val="2"/>
      <scheme val="minor"/>
    </font>
    <font>
      <sz val="11"/>
      <name val="Calibri"/>
      <family val="2"/>
      <scheme val="minor"/>
    </font>
    <font>
      <b/>
      <sz val="11"/>
      <color theme="7" tint="0.59999389629810485"/>
      <name val="Calibri"/>
      <family val="2"/>
      <scheme val="minor"/>
    </font>
    <font>
      <strike/>
      <sz val="11"/>
      <color theme="1"/>
      <name val="Calibri"/>
      <family val="2"/>
      <scheme val="minor"/>
    </font>
    <font>
      <sz val="1"/>
      <color indexed="8"/>
      <name val="Courier"/>
      <family val="3"/>
    </font>
    <font>
      <b/>
      <sz val="1"/>
      <color indexed="8"/>
      <name val="Courier"/>
      <family val="3"/>
    </font>
    <font>
      <sz val="11"/>
      <name val="Tms Rmn"/>
      <family val="1"/>
    </font>
    <font>
      <sz val="11"/>
      <name val="Arial"/>
      <family val="2"/>
    </font>
    <font>
      <i/>
      <sz val="11"/>
      <color indexed="55"/>
      <name val="Arial"/>
      <family val="2"/>
    </font>
    <font>
      <b/>
      <sz val="10"/>
      <name val="Helv"/>
    </font>
    <font>
      <i/>
      <sz val="10"/>
      <name val="Helv"/>
    </font>
    <font>
      <sz val="10"/>
      <color indexed="17"/>
      <name val="MS Sans Serif"/>
      <family val="2"/>
    </font>
    <font>
      <sz val="7"/>
      <name val="Small Fonts"/>
      <family val="2"/>
    </font>
    <font>
      <b/>
      <i/>
      <sz val="16"/>
      <name val="Helv"/>
    </font>
    <font>
      <sz val="10"/>
      <name val="Helv"/>
    </font>
    <font>
      <sz val="10"/>
      <color indexed="21"/>
      <name val="Helv"/>
    </font>
    <font>
      <sz val="10"/>
      <color indexed="18"/>
      <name val="MS Sans Serif"/>
      <family val="2"/>
    </font>
    <font>
      <sz val="8"/>
      <color indexed="16"/>
      <name val="MS Sans Serif"/>
      <family val="2"/>
    </font>
    <font>
      <sz val="10"/>
      <color indexed="16"/>
      <name val="MS Sans Serif"/>
      <family val="2"/>
    </font>
    <font>
      <sz val="11"/>
      <color indexed="8"/>
      <name val="Arial"/>
      <family val="2"/>
    </font>
    <font>
      <sz val="10"/>
      <color indexed="14"/>
      <name val="MS Sans Serif"/>
      <family val="2"/>
    </font>
    <font>
      <sz val="8"/>
      <name val="Times New Roman"/>
      <family val="1"/>
    </font>
    <font>
      <sz val="10"/>
      <name val="ＭＳ 明朝"/>
      <family val="1"/>
      <charset val="128"/>
    </font>
    <font>
      <sz val="12"/>
      <name val="細明朝体"/>
      <family val="3"/>
      <charset val="128"/>
    </font>
    <font>
      <sz val="11"/>
      <name val="ＭＳ Ｐゴシック"/>
      <family val="3"/>
      <charset val="128"/>
    </font>
    <font>
      <u/>
      <sz val="10"/>
      <color indexed="12"/>
      <name val="Arial"/>
      <family val="2"/>
    </font>
    <font>
      <sz val="11"/>
      <color theme="0"/>
      <name val="Calibri"/>
      <family val="2"/>
      <scheme val="minor"/>
    </font>
    <font>
      <u/>
      <sz val="11"/>
      <color rgb="FFFF0000"/>
      <name val="Calibri"/>
      <family val="2"/>
      <scheme val="minor"/>
    </font>
    <font>
      <sz val="11"/>
      <color rgb="FF000000"/>
      <name val="Calibri"/>
      <family val="2"/>
    </font>
  </fonts>
  <fills count="1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0070C0"/>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8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0" fillId="0" borderId="0" applyFont="0" applyFill="0" applyBorder="0" applyAlignment="0" applyProtection="0"/>
    <xf numFmtId="0" fontId="10" fillId="0" borderId="0"/>
    <xf numFmtId="9" fontId="1" fillId="0" borderId="0" applyFont="0" applyFill="0" applyBorder="0" applyAlignment="0" applyProtection="0"/>
    <xf numFmtId="43" fontId="10" fillId="0" borderId="0" applyFont="0" applyFill="0" applyBorder="0" applyAlignment="0" applyProtection="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3" fontId="32" fillId="0" borderId="0" applyFont="0" applyFill="0" applyBorder="0" applyAlignment="0" applyProtection="0"/>
    <xf numFmtId="177" fontId="10" fillId="0" borderId="0" applyFont="0" applyFill="0" applyBorder="0" applyAlignment="0" applyProtection="0"/>
    <xf numFmtId="174" fontId="29" fillId="0" borderId="0">
      <protection locked="0"/>
    </xf>
    <xf numFmtId="172" fontId="29" fillId="0" borderId="0">
      <protection locked="0"/>
    </xf>
    <xf numFmtId="9" fontId="33" fillId="13"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73" fontId="30" fillId="0" borderId="0">
      <protection locked="0"/>
    </xf>
    <xf numFmtId="173" fontId="30" fillId="0" borderId="0">
      <protection locked="0"/>
    </xf>
    <xf numFmtId="0" fontId="36" fillId="0" borderId="0"/>
    <xf numFmtId="37" fontId="37" fillId="0" borderId="0"/>
    <xf numFmtId="175" fontId="38" fillId="0" borderId="0"/>
    <xf numFmtId="175" fontId="39" fillId="0" borderId="10"/>
    <xf numFmtId="178" fontId="40" fillId="0" borderId="9" applyNumberFormat="0" applyBorder="0">
      <protection locked="0"/>
    </xf>
    <xf numFmtId="0" fontId="41" fillId="0" borderId="0" applyNumberFormat="0" applyAlignment="0">
      <alignment horizontal="center"/>
    </xf>
    <xf numFmtId="178" fontId="42" fillId="0" borderId="0" applyNumberFormat="0" applyAlignment="0"/>
    <xf numFmtId="178" fontId="43" fillId="0" borderId="0" applyNumberFormat="0"/>
    <xf numFmtId="178" fontId="39" fillId="0" borderId="9"/>
    <xf numFmtId="178" fontId="36" fillId="0" borderId="0" applyNumberFormat="0" applyProtection="0"/>
    <xf numFmtId="9" fontId="44" fillId="0" borderId="0" applyNumberFormat="0" applyFill="0" applyBorder="0" applyAlignment="0" applyProtection="0"/>
    <xf numFmtId="0" fontId="45" fillId="0" borderId="0"/>
    <xf numFmtId="38" fontId="46" fillId="0" borderId="11" applyBorder="0" applyAlignment="0" applyProtection="0">
      <alignment horizontal="center"/>
    </xf>
    <xf numFmtId="173" fontId="29" fillId="0" borderId="12">
      <protection locked="0"/>
    </xf>
    <xf numFmtId="0" fontId="47" fillId="0" borderId="0"/>
    <xf numFmtId="0" fontId="10" fillId="0" borderId="0"/>
    <xf numFmtId="0" fontId="10" fillId="0" borderId="0"/>
    <xf numFmtId="0" fontId="10" fillId="0" borderId="0"/>
    <xf numFmtId="9" fontId="10" fillId="0" borderId="0" applyFont="0" applyFill="0" applyBorder="0" applyAlignment="0" applyProtection="0"/>
    <xf numFmtId="0" fontId="1" fillId="0" borderId="0"/>
    <xf numFmtId="43" fontId="10"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xf numFmtId="179" fontId="10"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0"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80" fontId="10" fillId="0" borderId="0">
      <alignment horizontal="left" wrapText="1"/>
    </xf>
    <xf numFmtId="173" fontId="29" fillId="0" borderId="12">
      <protection locked="0"/>
    </xf>
    <xf numFmtId="0" fontId="48" fillId="0" borderId="0">
      <alignment vertical="center"/>
    </xf>
    <xf numFmtId="40" fontId="49" fillId="0" borderId="0" applyFont="0" applyFill="0" applyBorder="0" applyAlignment="0" applyProtection="0"/>
    <xf numFmtId="181" fontId="49" fillId="0" borderId="0" applyFont="0" applyFill="0" applyBorder="0" applyAlignment="0" applyProtection="0"/>
    <xf numFmtId="0" fontId="10" fillId="0" borderId="0"/>
    <xf numFmtId="178" fontId="40" fillId="0" borderId="9" applyNumberFormat="0" applyBorder="0">
      <protection locked="0"/>
    </xf>
    <xf numFmtId="178" fontId="40" fillId="0" borderId="13" applyNumberFormat="0" applyBorder="0">
      <protection locked="0"/>
    </xf>
    <xf numFmtId="178" fontId="39" fillId="0" borderId="9"/>
    <xf numFmtId="178" fontId="39" fillId="0" borderId="13"/>
    <xf numFmtId="38" fontId="46" fillId="0" borderId="11"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46" fillId="0" borderId="11" applyBorder="0" applyAlignment="0" applyProtection="0">
      <alignment horizontal="center"/>
    </xf>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0" fillId="0" borderId="0"/>
    <xf numFmtId="178" fontId="40" fillId="0" borderId="9" applyNumberFormat="0" applyBorder="0">
      <protection locked="0"/>
    </xf>
    <xf numFmtId="178" fontId="39" fillId="0" borderId="9"/>
    <xf numFmtId="38" fontId="46" fillId="0" borderId="11" applyBorder="0" applyAlignment="0" applyProtection="0">
      <alignment horizontal="center"/>
    </xf>
    <xf numFmtId="0" fontId="10" fillId="0" borderId="0"/>
    <xf numFmtId="0" fontId="10" fillId="0" borderId="0"/>
    <xf numFmtId="0" fontId="10" fillId="0" borderId="0"/>
    <xf numFmtId="0" fontId="5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0" fillId="0" borderId="0"/>
    <xf numFmtId="44" fontId="10" fillId="0" borderId="0" applyFont="0" applyFill="0" applyBorder="0" applyAlignment="0" applyProtection="0"/>
    <xf numFmtId="0" fontId="10" fillId="0" borderId="0"/>
    <xf numFmtId="0" fontId="1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 fillId="0" borderId="0"/>
    <xf numFmtId="0" fontId="1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0" fillId="0" borderId="0"/>
    <xf numFmtId="0" fontId="10" fillId="0" borderId="0"/>
    <xf numFmtId="0" fontId="10" fillId="0" borderId="0"/>
  </cellStyleXfs>
  <cellXfs count="248">
    <xf numFmtId="0" fontId="0" fillId="0" borderId="0" xfId="0"/>
    <xf numFmtId="0" fontId="5" fillId="0" borderId="0" xfId="0" applyFont="1"/>
    <xf numFmtId="37" fontId="6" fillId="0" borderId="0" xfId="0" applyNumberFormat="1" applyFont="1"/>
    <xf numFmtId="37" fontId="6" fillId="0" borderId="1" xfId="0" applyNumberFormat="1" applyFont="1" applyBorder="1" applyAlignment="1">
      <alignment horizontal="center"/>
    </xf>
    <xf numFmtId="0" fontId="6" fillId="0" borderId="1" xfId="0" applyFont="1" applyBorder="1" applyAlignment="1">
      <alignment horizontal="right" wrapText="1"/>
    </xf>
    <xf numFmtId="0" fontId="6" fillId="0" borderId="0" xfId="0" applyFont="1"/>
    <xf numFmtId="0" fontId="0" fillId="0" borderId="0" xfId="0" applyAlignment="1">
      <alignment horizontal="right"/>
    </xf>
    <xf numFmtId="37" fontId="6" fillId="0" borderId="0" xfId="0" applyNumberFormat="1" applyFont="1" applyAlignment="1">
      <alignment horizontal="left"/>
    </xf>
    <xf numFmtId="164" fontId="7" fillId="0" borderId="0" xfId="3" applyNumberFormat="1" applyFont="1" applyFill="1" applyProtection="1">
      <protection locked="0"/>
    </xf>
    <xf numFmtId="10" fontId="7" fillId="0" borderId="0" xfId="3" applyNumberFormat="1" applyFont="1" applyFill="1" applyProtection="1">
      <protection locked="0"/>
    </xf>
    <xf numFmtId="10" fontId="6" fillId="0" borderId="0" xfId="0" applyNumberFormat="1" applyFont="1"/>
    <xf numFmtId="10" fontId="0" fillId="0" borderId="0" xfId="3" applyNumberFormat="1" applyFont="1"/>
    <xf numFmtId="10" fontId="6" fillId="0" borderId="1" xfId="0" applyNumberFormat="1" applyFont="1" applyBorder="1"/>
    <xf numFmtId="0" fontId="0" fillId="0" borderId="0" xfId="0" applyFill="1" applyAlignment="1">
      <alignment horizontal="right"/>
    </xf>
    <xf numFmtId="164" fontId="6" fillId="0" borderId="0" xfId="3" applyNumberFormat="1" applyFont="1" applyFill="1" applyProtection="1"/>
    <xf numFmtId="10" fontId="6" fillId="0" borderId="0" xfId="3" applyNumberFormat="1" applyFont="1" applyFill="1" applyAlignment="1" applyProtection="1"/>
    <xf numFmtId="10" fontId="6" fillId="0" borderId="0" xfId="3" applyNumberFormat="1" applyFont="1" applyProtection="1"/>
    <xf numFmtId="0" fontId="0" fillId="2" borderId="0" xfId="0" applyFill="1"/>
    <xf numFmtId="37" fontId="6" fillId="0" borderId="0" xfId="0" applyNumberFormat="1" applyFont="1" applyAlignment="1">
      <alignment horizontal="right"/>
    </xf>
    <xf numFmtId="10" fontId="0" fillId="0" borderId="1" xfId="3" applyNumberFormat="1" applyFont="1" applyBorder="1"/>
    <xf numFmtId="166" fontId="0" fillId="0" borderId="0" xfId="0" applyNumberFormat="1"/>
    <xf numFmtId="0" fontId="0" fillId="0" borderId="0" xfId="0" applyAlignment="1">
      <alignment horizontal="center"/>
    </xf>
    <xf numFmtId="164" fontId="0" fillId="0" borderId="0" xfId="3" applyNumberFormat="1" applyFont="1"/>
    <xf numFmtId="0" fontId="2" fillId="9" borderId="0" xfId="0" applyFont="1" applyFill="1"/>
    <xf numFmtId="0" fontId="0" fillId="8" borderId="0" xfId="0" applyFill="1" applyAlignment="1">
      <alignment horizontal="right"/>
    </xf>
    <xf numFmtId="0" fontId="0" fillId="8" borderId="0" xfId="0" applyFill="1" applyAlignment="1">
      <alignment horizontal="center"/>
    </xf>
    <xf numFmtId="0" fontId="3" fillId="0" borderId="0" xfId="0" applyFont="1"/>
    <xf numFmtId="0" fontId="0" fillId="5" borderId="0" xfId="0" applyFill="1"/>
    <xf numFmtId="0" fontId="1" fillId="0" borderId="0" xfId="4"/>
    <xf numFmtId="0" fontId="1" fillId="0" borderId="0" xfId="4" applyFont="1" applyAlignment="1">
      <alignment horizontal="right"/>
    </xf>
    <xf numFmtId="0" fontId="1" fillId="0" borderId="0" xfId="4" applyFont="1"/>
    <xf numFmtId="10" fontId="0" fillId="0" borderId="0" xfId="3" applyNumberFormat="1" applyFont="1" applyFill="1"/>
    <xf numFmtId="10" fontId="0" fillId="0" borderId="0" xfId="0" applyNumberFormat="1" applyFill="1"/>
    <xf numFmtId="10" fontId="6" fillId="0" borderId="0" xfId="3" applyNumberFormat="1" applyFont="1" applyFill="1"/>
    <xf numFmtId="164" fontId="0" fillId="2" borderId="0" xfId="3" applyNumberFormat="1" applyFont="1" applyFill="1"/>
    <xf numFmtId="10" fontId="20" fillId="3" borderId="0" xfId="3" applyNumberFormat="1" applyFont="1" applyFill="1"/>
    <xf numFmtId="10" fontId="20" fillId="2" borderId="0" xfId="3" applyNumberFormat="1" applyFont="1" applyFill="1"/>
    <xf numFmtId="10" fontId="21" fillId="4" borderId="0" xfId="3" applyNumberFormat="1" applyFont="1" applyFill="1" applyProtection="1">
      <protection locked="0"/>
    </xf>
    <xf numFmtId="10" fontId="21" fillId="4" borderId="1" xfId="3" applyNumberFormat="1" applyFont="1" applyFill="1"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16" fillId="0" borderId="0" xfId="0" applyFont="1" applyProtection="1">
      <protection locked="0"/>
    </xf>
    <xf numFmtId="0" fontId="0" fillId="0" borderId="0" xfId="0" applyFill="1" applyProtection="1">
      <protection locked="0"/>
    </xf>
    <xf numFmtId="0" fontId="0" fillId="11"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15" fillId="0" borderId="0" xfId="0" applyFont="1" applyAlignment="1" applyProtection="1">
      <alignment horizontal="right"/>
      <protection locked="0"/>
    </xf>
    <xf numFmtId="0" fontId="0" fillId="11" borderId="0" xfId="0" applyFill="1" applyAlignment="1" applyProtection="1">
      <alignment horizontal="right"/>
      <protection locked="0"/>
    </xf>
    <xf numFmtId="0" fontId="0" fillId="0" borderId="0" xfId="0" applyFont="1" applyAlignment="1" applyProtection="1">
      <alignment horizontal="left"/>
      <protection locked="0"/>
    </xf>
    <xf numFmtId="0" fontId="0" fillId="6" borderId="3" xfId="0" applyFill="1" applyBorder="1" applyProtection="1">
      <protection locked="0"/>
    </xf>
    <xf numFmtId="0" fontId="0" fillId="6" borderId="2" xfId="0" applyFill="1" applyBorder="1" applyProtection="1">
      <protection locked="0"/>
    </xf>
    <xf numFmtId="0" fontId="0" fillId="6" borderId="2" xfId="0" applyFill="1" applyBorder="1" applyAlignment="1" applyProtection="1">
      <alignment horizontal="right"/>
      <protection locked="0"/>
    </xf>
    <xf numFmtId="0" fontId="0" fillId="6" borderId="4" xfId="0" applyFill="1" applyBorder="1" applyAlignment="1" applyProtection="1">
      <alignment horizontal="center"/>
      <protection locked="0"/>
    </xf>
    <xf numFmtId="0" fontId="2" fillId="10" borderId="0" xfId="0" applyFont="1" applyFill="1" applyProtection="1">
      <protection locked="0"/>
    </xf>
    <xf numFmtId="9" fontId="0" fillId="11" borderId="0" xfId="3" applyFont="1" applyFill="1" applyProtection="1">
      <protection locked="0"/>
    </xf>
    <xf numFmtId="0" fontId="0" fillId="0" borderId="5" xfId="0" applyBorder="1" applyProtection="1">
      <protection locked="0"/>
    </xf>
    <xf numFmtId="0" fontId="0" fillId="0" borderId="6" xfId="0" applyBorder="1" applyProtection="1">
      <protection locked="0"/>
    </xf>
    <xf numFmtId="0" fontId="9" fillId="0" borderId="0" xfId="0" applyFont="1" applyProtection="1">
      <protection locked="0"/>
    </xf>
    <xf numFmtId="166" fontId="0" fillId="0" borderId="0" xfId="1" applyNumberFormat="1" applyFont="1" applyProtection="1">
      <protection locked="0"/>
    </xf>
    <xf numFmtId="0" fontId="19" fillId="5" borderId="7" xfId="0" applyFont="1" applyFill="1" applyBorder="1" applyProtection="1">
      <protection locked="0"/>
    </xf>
    <xf numFmtId="0" fontId="0" fillId="5" borderId="8" xfId="0" applyFill="1" applyBorder="1" applyProtection="1">
      <protection locked="0"/>
    </xf>
    <xf numFmtId="0" fontId="5" fillId="0" borderId="0" xfId="0" applyFont="1" applyProtection="1">
      <protection locked="0"/>
    </xf>
    <xf numFmtId="16" fontId="3" fillId="0" borderId="0" xfId="0" quotePrefix="1" applyNumberFormat="1" applyFont="1" applyAlignment="1" applyProtection="1">
      <alignment horizontal="right"/>
      <protection locked="0"/>
    </xf>
    <xf numFmtId="168" fontId="0" fillId="0" borderId="0" xfId="2" applyNumberFormat="1" applyFont="1" applyProtection="1">
      <protection locked="0"/>
    </xf>
    <xf numFmtId="168" fontId="3" fillId="0" borderId="0" xfId="2" applyNumberFormat="1" applyFont="1" applyProtection="1">
      <protection locked="0"/>
    </xf>
    <xf numFmtId="168" fontId="8" fillId="0" borderId="0" xfId="2" applyNumberFormat="1" applyFont="1" applyProtection="1">
      <protection locked="0"/>
    </xf>
    <xf numFmtId="168" fontId="11" fillId="0" borderId="0" xfId="2" applyNumberFormat="1" applyFont="1" applyProtection="1">
      <protection locked="0"/>
    </xf>
    <xf numFmtId="0" fontId="4" fillId="0" borderId="0" xfId="0" applyFont="1" applyProtection="1">
      <protection locked="0"/>
    </xf>
    <xf numFmtId="168" fontId="1" fillId="0" borderId="0" xfId="2" applyNumberFormat="1" applyFont="1" applyProtection="1">
      <protection locked="0"/>
    </xf>
    <xf numFmtId="0" fontId="0" fillId="0" borderId="0" xfId="0" applyBorder="1" applyProtection="1">
      <protection locked="0"/>
    </xf>
    <xf numFmtId="0" fontId="3" fillId="0" borderId="0" xfId="0" applyFont="1" applyBorder="1" applyProtection="1">
      <protection locked="0"/>
    </xf>
    <xf numFmtId="0" fontId="3" fillId="0" borderId="0" xfId="0" applyFont="1" applyProtection="1">
      <protection locked="0"/>
    </xf>
    <xf numFmtId="3" fontId="10" fillId="0" borderId="0" xfId="2" applyNumberFormat="1" applyFont="1" applyFill="1" applyBorder="1" applyProtection="1">
      <protection locked="0"/>
    </xf>
    <xf numFmtId="3" fontId="12" fillId="0" borderId="0" xfId="2" applyNumberFormat="1" applyFont="1" applyFill="1" applyBorder="1" applyProtection="1">
      <protection locked="0"/>
    </xf>
    <xf numFmtId="10" fontId="0" fillId="0" borderId="0" xfId="3" applyNumberFormat="1" applyFont="1" applyProtection="1">
      <protection locked="0"/>
    </xf>
    <xf numFmtId="10" fontId="3" fillId="0" borderId="0" xfId="3" applyNumberFormat="1" applyFont="1" applyProtection="1">
      <protection locked="0"/>
    </xf>
    <xf numFmtId="170" fontId="0" fillId="0" borderId="0" xfId="1" applyNumberFormat="1" applyFont="1" applyProtection="1">
      <protection locked="0"/>
    </xf>
    <xf numFmtId="164" fontId="0" fillId="0" borderId="0" xfId="3" applyNumberFormat="1" applyFont="1" applyFill="1" applyProtection="1">
      <protection locked="0"/>
    </xf>
    <xf numFmtId="166" fontId="0" fillId="0" borderId="0" xfId="0" applyNumberFormat="1" applyProtection="1">
      <protection locked="0"/>
    </xf>
    <xf numFmtId="43" fontId="0" fillId="5" borderId="0" xfId="0" applyNumberFormat="1" applyFill="1" applyProtection="1">
      <protection locked="0"/>
    </xf>
    <xf numFmtId="43" fontId="0" fillId="0" borderId="0" xfId="0" applyNumberFormat="1" applyProtection="1">
      <protection locked="0"/>
    </xf>
    <xf numFmtId="0" fontId="15" fillId="0" borderId="0" xfId="0" applyFont="1" applyProtection="1">
      <protection locked="0"/>
    </xf>
    <xf numFmtId="0" fontId="0" fillId="0" borderId="0" xfId="0" applyBorder="1" applyAlignment="1" applyProtection="1">
      <alignment horizontal="center"/>
      <protection locked="0"/>
    </xf>
    <xf numFmtId="166" fontId="0" fillId="5" borderId="0" xfId="0" applyNumberFormat="1" applyFill="1" applyProtection="1">
      <protection locked="0"/>
    </xf>
    <xf numFmtId="166" fontId="0" fillId="0" borderId="0" xfId="1" applyNumberFormat="1" applyFont="1" applyFill="1" applyProtection="1">
      <protection locked="0"/>
    </xf>
    <xf numFmtId="167" fontId="0" fillId="0" borderId="0" xfId="0" applyNumberFormat="1" applyProtection="1">
      <protection locked="0"/>
    </xf>
    <xf numFmtId="166" fontId="0" fillId="11" borderId="0" xfId="1" applyNumberFormat="1" applyFont="1" applyFill="1" applyProtection="1">
      <protection locked="0"/>
    </xf>
    <xf numFmtId="0" fontId="0" fillId="0" borderId="1" xfId="0" applyBorder="1" applyProtection="1">
      <protection locked="0"/>
    </xf>
    <xf numFmtId="166" fontId="0" fillId="7" borderId="0" xfId="0" applyNumberFormat="1" applyFill="1" applyProtection="1">
      <protection locked="0"/>
    </xf>
    <xf numFmtId="166" fontId="8" fillId="0" borderId="0" xfId="1" applyNumberFormat="1" applyFont="1" applyProtection="1">
      <protection locked="0"/>
    </xf>
    <xf numFmtId="0" fontId="14" fillId="0" borderId="0" xfId="0" applyFont="1" applyProtection="1">
      <protection locked="0"/>
    </xf>
    <xf numFmtId="166" fontId="8" fillId="0" borderId="0" xfId="0" applyNumberFormat="1" applyFont="1" applyProtection="1">
      <protection locked="0"/>
    </xf>
    <xf numFmtId="6" fontId="0" fillId="0" borderId="0" xfId="0" applyNumberFormat="1" applyProtection="1">
      <protection locked="0"/>
    </xf>
    <xf numFmtId="0" fontId="13" fillId="0" borderId="0" xfId="0" applyFont="1" applyProtection="1">
      <protection locked="0"/>
    </xf>
    <xf numFmtId="1" fontId="4" fillId="0" borderId="0" xfId="0" applyNumberFormat="1" applyFont="1" applyFill="1" applyProtection="1">
      <protection locked="0"/>
    </xf>
    <xf numFmtId="164" fontId="0" fillId="0" borderId="0" xfId="3" applyNumberFormat="1" applyFont="1" applyProtection="1">
      <protection locked="0"/>
    </xf>
    <xf numFmtId="166" fontId="0" fillId="5" borderId="0" xfId="1" applyNumberFormat="1" applyFont="1" applyFill="1" applyProtection="1">
      <protection locked="0"/>
    </xf>
    <xf numFmtId="0" fontId="0" fillId="5" borderId="0" xfId="0" applyFill="1" applyProtection="1">
      <protection locked="0"/>
    </xf>
    <xf numFmtId="0" fontId="0" fillId="12" borderId="0" xfId="0" applyFill="1" applyProtection="1">
      <protection locked="0"/>
    </xf>
    <xf numFmtId="166" fontId="0" fillId="12" borderId="0" xfId="0" applyNumberFormat="1" applyFill="1" applyProtection="1">
      <protection locked="0"/>
    </xf>
    <xf numFmtId="166" fontId="0" fillId="8" borderId="0" xfId="0" applyNumberFormat="1" applyFill="1" applyProtection="1">
      <protection locked="0"/>
    </xf>
    <xf numFmtId="166" fontId="3" fillId="5" borderId="0" xfId="1" applyNumberFormat="1" applyFont="1" applyFill="1" applyProtection="1">
      <protection locked="0"/>
    </xf>
    <xf numFmtId="166" fontId="3" fillId="0" borderId="0" xfId="1" applyNumberFormat="1" applyFont="1" applyFill="1" applyProtection="1">
      <protection locked="0"/>
    </xf>
    <xf numFmtId="6" fontId="0" fillId="0" borderId="0" xfId="0" applyNumberFormat="1" applyFont="1" applyProtection="1">
      <protection locked="0"/>
    </xf>
    <xf numFmtId="6" fontId="5" fillId="0" borderId="0" xfId="0" applyNumberFormat="1" applyFont="1" applyProtection="1">
      <protection locked="0"/>
    </xf>
    <xf numFmtId="166" fontId="1" fillId="0" borderId="0" xfId="2" applyNumberFormat="1" applyFont="1" applyProtection="1">
      <protection locked="0"/>
    </xf>
    <xf numFmtId="0" fontId="0" fillId="11" borderId="0" xfId="0" applyFill="1" applyAlignment="1" applyProtection="1">
      <alignment horizontal="left"/>
    </xf>
    <xf numFmtId="0" fontId="0" fillId="11" borderId="0" xfId="0" applyFill="1" applyProtection="1"/>
    <xf numFmtId="164" fontId="0" fillId="11" borderId="0" xfId="3" applyNumberFormat="1" applyFont="1" applyFill="1" applyProtection="1"/>
    <xf numFmtId="0" fontId="0" fillId="11" borderId="0" xfId="0" applyFill="1" applyAlignment="1" applyProtection="1">
      <alignment horizontal="right"/>
    </xf>
    <xf numFmtId="9" fontId="0" fillId="11" borderId="0" xfId="3" applyFont="1" applyFill="1" applyBorder="1" applyProtection="1"/>
    <xf numFmtId="0" fontId="22" fillId="0" borderId="0" xfId="0" applyFont="1" applyProtection="1">
      <protection locked="0"/>
    </xf>
    <xf numFmtId="0" fontId="0" fillId="4" borderId="0" xfId="0" applyFill="1" applyAlignment="1" applyProtection="1">
      <alignment horizontal="center"/>
      <protection locked="0"/>
    </xf>
    <xf numFmtId="0" fontId="0" fillId="0" borderId="0" xfId="0" applyAlignment="1" applyProtection="1">
      <alignment horizontal="right" vertical="center"/>
      <protection locked="0"/>
    </xf>
    <xf numFmtId="164" fontId="0" fillId="5" borderId="0" xfId="3" applyNumberFormat="1" applyFont="1" applyFill="1" applyProtection="1">
      <protection locked="0"/>
    </xf>
    <xf numFmtId="0" fontId="0" fillId="0" borderId="0" xfId="0" applyAlignment="1" applyProtection="1">
      <alignment horizontal="center" vertical="center" wrapText="1"/>
      <protection locked="0"/>
    </xf>
    <xf numFmtId="0" fontId="0" fillId="5" borderId="0" xfId="0" applyFill="1" applyProtection="1"/>
    <xf numFmtId="164" fontId="0" fillId="5" borderId="0" xfId="3" applyNumberFormat="1" applyFont="1" applyFill="1" applyProtection="1"/>
    <xf numFmtId="0" fontId="0" fillId="5" borderId="0" xfId="0" applyFill="1" applyAlignment="1" applyProtection="1">
      <alignment horizontal="right"/>
    </xf>
    <xf numFmtId="9" fontId="0" fillId="5" borderId="0" xfId="3" applyFont="1" applyFill="1" applyBorder="1" applyProtection="1"/>
    <xf numFmtId="0" fontId="0" fillId="0" borderId="0" xfId="0" applyProtection="1"/>
    <xf numFmtId="168" fontId="0" fillId="5" borderId="0" xfId="2" applyNumberFormat="1" applyFont="1" applyFill="1" applyBorder="1" applyProtection="1"/>
    <xf numFmtId="0" fontId="3" fillId="0" borderId="0" xfId="0" applyFont="1" applyAlignment="1" applyProtection="1">
      <alignment horizontal="center"/>
      <protection locked="0"/>
    </xf>
    <xf numFmtId="0" fontId="0" fillId="5" borderId="0" xfId="0" applyFill="1" applyAlignment="1" applyProtection="1">
      <alignment horizontal="center" vertical="center" wrapText="1"/>
      <protection locked="0"/>
    </xf>
    <xf numFmtId="168" fontId="0" fillId="5" borderId="0" xfId="0" applyNumberFormat="1" applyFill="1" applyProtection="1">
      <protection locked="0"/>
    </xf>
    <xf numFmtId="164" fontId="0" fillId="5" borderId="0" xfId="0" applyNumberFormat="1" applyFill="1" applyProtection="1">
      <protection locked="0"/>
    </xf>
    <xf numFmtId="170" fontId="0" fillId="5" borderId="0" xfId="1" applyNumberFormat="1" applyFont="1" applyFill="1" applyProtection="1">
      <protection locked="0"/>
    </xf>
    <xf numFmtId="164" fontId="0" fillId="0" borderId="0" xfId="3" applyNumberFormat="1" applyFont="1" applyFill="1" applyAlignment="1" applyProtection="1">
      <alignment horizontal="right"/>
      <protection locked="0"/>
    </xf>
    <xf numFmtId="9" fontId="0" fillId="0" borderId="0" xfId="3" applyFont="1" applyFill="1" applyBorder="1" applyProtection="1">
      <protection locked="0"/>
    </xf>
    <xf numFmtId="168" fontId="0" fillId="0" borderId="0" xfId="2" applyNumberFormat="1" applyFont="1" applyFill="1" applyProtection="1">
      <protection locked="0"/>
    </xf>
    <xf numFmtId="9" fontId="0" fillId="0" borderId="0" xfId="3" applyFont="1" applyFill="1" applyProtection="1">
      <protection locked="0"/>
    </xf>
    <xf numFmtId="0" fontId="0" fillId="0" borderId="0" xfId="0" applyFill="1" applyAlignment="1" applyProtection="1">
      <alignment horizontal="center" wrapText="1"/>
      <protection locked="0"/>
    </xf>
    <xf numFmtId="1" fontId="0" fillId="0" borderId="0" xfId="1" applyNumberFormat="1" applyFont="1" applyFill="1" applyAlignment="1" applyProtection="1">
      <alignment horizontal="right" wrapText="1"/>
      <protection locked="0"/>
    </xf>
    <xf numFmtId="1" fontId="0" fillId="0" borderId="0" xfId="0" applyNumberFormat="1" applyFont="1" applyProtection="1">
      <protection locked="0"/>
    </xf>
    <xf numFmtId="0" fontId="0" fillId="0" borderId="0" xfId="0" applyFont="1" applyProtection="1">
      <protection locked="0"/>
    </xf>
    <xf numFmtId="171" fontId="0" fillId="5" borderId="0" xfId="0" applyNumberFormat="1" applyFill="1" applyProtection="1">
      <protection locked="0"/>
    </xf>
    <xf numFmtId="171" fontId="0" fillId="0" borderId="0" xfId="3" applyNumberFormat="1" applyFont="1" applyFill="1" applyAlignment="1" applyProtection="1">
      <alignment horizontal="right" wrapText="1"/>
      <protection locked="0"/>
    </xf>
    <xf numFmtId="171" fontId="0" fillId="5" borderId="0" xfId="3" applyNumberFormat="1" applyFont="1" applyFill="1" applyProtection="1">
      <protection locked="0"/>
    </xf>
    <xf numFmtId="168" fontId="0" fillId="0" borderId="0" xfId="0" applyNumberFormat="1" applyAlignment="1" applyProtection="1">
      <alignment horizontal="right"/>
      <protection locked="0"/>
    </xf>
    <xf numFmtId="164" fontId="0" fillId="0" borderId="0" xfId="3" applyNumberFormat="1" applyFont="1" applyAlignment="1" applyProtection="1">
      <alignment horizontal="right"/>
      <protection locked="0"/>
    </xf>
    <xf numFmtId="164" fontId="0" fillId="0" borderId="0" xfId="0" applyNumberFormat="1" applyAlignment="1" applyProtection="1">
      <alignment horizontal="right"/>
      <protection locked="0"/>
    </xf>
    <xf numFmtId="171" fontId="0" fillId="0" borderId="0" xfId="0" applyNumberFormat="1" applyAlignment="1" applyProtection="1">
      <alignment horizontal="right"/>
      <protection locked="0"/>
    </xf>
    <xf numFmtId="171" fontId="0" fillId="0" borderId="0" xfId="3" applyNumberFormat="1" applyFont="1" applyAlignment="1" applyProtection="1">
      <alignment horizontal="right"/>
      <protection locked="0"/>
    </xf>
    <xf numFmtId="170" fontId="0" fillId="0" borderId="0" xfId="1" applyNumberFormat="1" applyFont="1" applyAlignment="1" applyProtection="1">
      <alignment horizontal="right"/>
      <protection locked="0"/>
    </xf>
    <xf numFmtId="0" fontId="0" fillId="5" borderId="0" xfId="0" applyFill="1" applyAlignment="1" applyProtection="1">
      <alignment horizontal="center" vertical="center" wrapText="1"/>
    </xf>
    <xf numFmtId="169" fontId="0" fillId="0" borderId="0" xfId="0" applyNumberFormat="1" applyFill="1" applyAlignment="1" applyProtection="1">
      <alignment horizontal="center" vertical="center" wrapText="1"/>
      <protection locked="0"/>
    </xf>
    <xf numFmtId="0" fontId="4" fillId="0" borderId="0" xfId="0" applyFont="1" applyAlignment="1" applyProtection="1">
      <alignment horizontal="right"/>
      <protection locked="0"/>
    </xf>
    <xf numFmtId="168" fontId="0" fillId="5" borderId="0" xfId="2" applyNumberFormat="1" applyFont="1" applyFill="1" applyProtection="1">
      <protection locked="0"/>
    </xf>
    <xf numFmtId="1" fontId="0" fillId="5" borderId="0" xfId="3" applyNumberFormat="1" applyFont="1" applyFill="1" applyBorder="1" applyProtection="1"/>
    <xf numFmtId="171" fontId="0" fillId="5" borderId="0" xfId="3" applyNumberFormat="1" applyFont="1" applyFill="1" applyBorder="1" applyProtection="1"/>
    <xf numFmtId="1" fontId="0" fillId="11" borderId="0" xfId="3" applyNumberFormat="1" applyFont="1" applyFill="1" applyBorder="1" applyProtection="1"/>
    <xf numFmtId="171" fontId="0" fillId="11" borderId="0" xfId="3" applyNumberFormat="1" applyFont="1" applyFill="1" applyBorder="1" applyProtection="1"/>
    <xf numFmtId="1" fontId="0" fillId="5" borderId="0" xfId="0" applyNumberFormat="1" applyFill="1" applyAlignment="1" applyProtection="1">
      <alignment horizontal="center" vertical="center" wrapText="1"/>
      <protection locked="0"/>
    </xf>
    <xf numFmtId="0" fontId="25" fillId="0" borderId="0" xfId="0" applyFont="1" applyProtection="1"/>
    <xf numFmtId="0" fontId="0" fillId="5" borderId="9" xfId="0" applyFill="1" applyBorder="1" applyAlignment="1" applyProtection="1">
      <alignment horizontal="center"/>
      <protection locked="0"/>
    </xf>
    <xf numFmtId="166" fontId="0" fillId="0" borderId="0" xfId="0" applyNumberFormat="1" applyAlignment="1" applyProtection="1">
      <alignment horizontal="center"/>
      <protection locked="0"/>
    </xf>
    <xf numFmtId="168" fontId="26" fillId="0" borderId="0" xfId="2" applyNumberFormat="1" applyFont="1" applyFill="1" applyProtection="1">
      <protection locked="0"/>
    </xf>
    <xf numFmtId="0" fontId="27" fillId="10" borderId="0" xfId="0" applyFont="1" applyFill="1" applyProtection="1">
      <protection locked="0"/>
    </xf>
    <xf numFmtId="0" fontId="0" fillId="0" borderId="0" xfId="0"/>
    <xf numFmtId="0" fontId="0" fillId="0" borderId="0" xfId="0" applyAlignment="1">
      <alignment horizontal="right"/>
    </xf>
    <xf numFmtId="0" fontId="15" fillId="0" borderId="0" xfId="0" applyFont="1" applyAlignment="1" applyProtection="1">
      <alignment horizontal="center"/>
      <protection locked="0"/>
    </xf>
    <xf numFmtId="9" fontId="0" fillId="5" borderId="0" xfId="3" applyNumberFormat="1" applyFont="1" applyFill="1" applyProtection="1"/>
    <xf numFmtId="0" fontId="0" fillId="0" borderId="0" xfId="0" applyFill="1" applyAlignment="1" applyProtection="1">
      <alignment horizontal="center" vertical="center" wrapText="1"/>
      <protection locked="0"/>
    </xf>
    <xf numFmtId="171" fontId="26" fillId="0" borderId="0" xfId="3" applyNumberFormat="1" applyFont="1" applyFill="1" applyBorder="1" applyProtection="1">
      <protection locked="0"/>
    </xf>
    <xf numFmtId="168" fontId="0" fillId="0" borderId="0" xfId="2" applyNumberFormat="1" applyFont="1" applyAlignment="1" applyProtection="1">
      <alignment horizontal="right"/>
      <protection locked="0"/>
    </xf>
    <xf numFmtId="168" fontId="8" fillId="0" borderId="0" xfId="2" applyNumberFormat="1" applyFont="1" applyAlignment="1" applyProtection="1">
      <alignment horizontal="right"/>
      <protection locked="0"/>
    </xf>
    <xf numFmtId="168" fontId="0" fillId="0" borderId="0" xfId="2" applyNumberFormat="1" applyFont="1" applyFill="1" applyAlignment="1" applyProtection="1">
      <alignment horizontal="right" wrapText="1"/>
      <protection locked="0"/>
    </xf>
    <xf numFmtId="0" fontId="26" fillId="0" borderId="0" xfId="0" applyFont="1" applyFill="1" applyProtection="1">
      <protection locked="0"/>
    </xf>
    <xf numFmtId="1" fontId="26" fillId="0" borderId="0" xfId="0" applyNumberFormat="1" applyFont="1" applyFill="1" applyProtection="1">
      <protection locked="0"/>
    </xf>
    <xf numFmtId="9" fontId="26" fillId="0" borderId="0" xfId="3" applyNumberFormat="1" applyFont="1" applyFill="1" applyProtection="1">
      <protection locked="0"/>
    </xf>
    <xf numFmtId="1" fontId="26" fillId="0" borderId="0" xfId="3" applyNumberFormat="1" applyFont="1" applyFill="1" applyBorder="1" applyProtection="1">
      <protection locked="0"/>
    </xf>
    <xf numFmtId="0" fontId="0" fillId="5" borderId="0" xfId="0" applyFill="1" applyAlignment="1" applyProtection="1">
      <alignment horizontal="right"/>
      <protection locked="0"/>
    </xf>
    <xf numFmtId="0" fontId="0" fillId="0" borderId="0" xfId="0" applyAlignment="1">
      <alignment horizontal="center" wrapText="1"/>
    </xf>
    <xf numFmtId="0" fontId="0" fillId="7" borderId="0" xfId="0" applyFill="1" applyProtection="1">
      <protection locked="0"/>
    </xf>
    <xf numFmtId="170" fontId="0" fillId="0" borderId="0" xfId="1" applyNumberFormat="1" applyFont="1"/>
    <xf numFmtId="166" fontId="0" fillId="0" borderId="0" xfId="1" applyNumberFormat="1" applyFont="1" applyAlignment="1" applyProtection="1">
      <alignment horizontal="right"/>
      <protection locked="0"/>
    </xf>
    <xf numFmtId="10" fontId="1" fillId="2" borderId="0" xfId="3" applyNumberFormat="1" applyFont="1" applyFill="1"/>
    <xf numFmtId="0" fontId="15" fillId="0" borderId="0" xfId="0" applyFont="1" applyAlignment="1" applyProtection="1">
      <alignment horizontal="left"/>
      <protection locked="0"/>
    </xf>
    <xf numFmtId="0" fontId="0" fillId="0" borderId="0" xfId="0" applyAlignment="1" applyProtection="1">
      <alignment horizontal="center" wrapText="1"/>
      <protection locked="0"/>
    </xf>
    <xf numFmtId="0" fontId="0" fillId="0" borderId="16" xfId="0" applyFill="1" applyBorder="1" applyProtection="1">
      <protection locked="0"/>
    </xf>
    <xf numFmtId="0" fontId="0" fillId="0" borderId="16" xfId="0" applyBorder="1"/>
    <xf numFmtId="164" fontId="0" fillId="0" borderId="0" xfId="0" applyNumberFormat="1" applyProtection="1">
      <protection locked="0"/>
    </xf>
    <xf numFmtId="171" fontId="0" fillId="0" borderId="0" xfId="3" applyNumberFormat="1" applyFont="1" applyProtection="1">
      <protection locked="0"/>
    </xf>
    <xf numFmtId="0" fontId="0" fillId="6" borderId="0" xfId="0" applyFill="1" applyProtection="1">
      <protection locked="0"/>
    </xf>
    <xf numFmtId="0" fontId="0" fillId="8" borderId="0" xfId="0" applyFill="1" applyProtection="1">
      <protection locked="0"/>
    </xf>
    <xf numFmtId="0" fontId="0" fillId="8" borderId="0" xfId="0" applyFill="1" applyAlignment="1" applyProtection="1">
      <alignment horizontal="right"/>
      <protection locked="0"/>
    </xf>
    <xf numFmtId="0" fontId="0" fillId="8" borderId="0" xfId="0" applyFill="1"/>
    <xf numFmtId="0" fontId="19" fillId="0" borderId="0" xfId="0" applyFont="1" applyAlignment="1" applyProtection="1">
      <alignment horizontal="left"/>
      <protection locked="0"/>
    </xf>
    <xf numFmtId="1" fontId="0" fillId="6" borderId="4" xfId="0" applyNumberFormat="1" applyFill="1" applyBorder="1" applyAlignment="1" applyProtection="1">
      <alignment horizontal="center"/>
      <protection locked="0"/>
    </xf>
    <xf numFmtId="168" fontId="0" fillId="0" borderId="0" xfId="2" applyNumberFormat="1" applyFont="1" applyFill="1" applyAlignment="1">
      <alignment horizontal="center"/>
    </xf>
    <xf numFmtId="168" fontId="0" fillId="0" borderId="0" xfId="2" applyNumberFormat="1" applyFont="1" applyAlignment="1">
      <alignment horizontal="center"/>
    </xf>
    <xf numFmtId="166" fontId="0" fillId="0" borderId="0" xfId="1" quotePrefix="1" applyNumberFormat="1" applyFont="1" applyProtection="1">
      <protection locked="0"/>
    </xf>
    <xf numFmtId="0" fontId="0" fillId="6" borderId="0" xfId="0" applyFill="1" applyAlignment="1" applyProtection="1">
      <alignment horizontal="center"/>
      <protection locked="0"/>
    </xf>
    <xf numFmtId="0" fontId="51" fillId="0" borderId="0" xfId="0" applyFont="1" applyProtection="1">
      <protection locked="0"/>
    </xf>
    <xf numFmtId="168" fontId="0" fillId="5" borderId="0" xfId="2" applyNumberFormat="1" applyFont="1" applyFill="1" applyAlignment="1" applyProtection="1">
      <alignment horizontal="center"/>
      <protection locked="0"/>
    </xf>
    <xf numFmtId="0" fontId="5" fillId="0" borderId="0" xfId="0" applyFont="1" applyAlignment="1" applyProtection="1">
      <alignment horizontal="center"/>
      <protection locked="0"/>
    </xf>
    <xf numFmtId="170" fontId="5" fillId="0" borderId="0" xfId="1" applyNumberFormat="1" applyFont="1" applyAlignment="1">
      <alignment horizontal="center"/>
    </xf>
    <xf numFmtId="0" fontId="0" fillId="0" borderId="15" xfId="0" applyBorder="1" applyAlignment="1">
      <alignment horizontal="center"/>
    </xf>
    <xf numFmtId="0" fontId="3" fillId="5" borderId="0" xfId="0" applyFont="1" applyFill="1"/>
    <xf numFmtId="165" fontId="20" fillId="0" borderId="0" xfId="3" applyNumberFormat="1" applyFont="1" applyFill="1"/>
    <xf numFmtId="0" fontId="15" fillId="8" borderId="0" xfId="0" applyFont="1" applyFill="1" applyProtection="1">
      <protection locked="0"/>
    </xf>
    <xf numFmtId="164" fontId="0" fillId="11" borderId="0" xfId="0" applyNumberFormat="1" applyFill="1"/>
    <xf numFmtId="10" fontId="0" fillId="0" borderId="0" xfId="0" applyNumberFormat="1" applyProtection="1">
      <protection locked="0"/>
    </xf>
    <xf numFmtId="9" fontId="0" fillId="0" borderId="0" xfId="0" applyNumberFormat="1" applyProtection="1">
      <protection locked="0"/>
    </xf>
    <xf numFmtId="1" fontId="0" fillId="5" borderId="0" xfId="0" applyNumberFormat="1" applyFill="1" applyProtection="1"/>
    <xf numFmtId="1" fontId="0" fillId="0" borderId="0" xfId="0" applyNumberFormat="1" applyProtection="1">
      <protection locked="0"/>
    </xf>
    <xf numFmtId="0" fontId="0" fillId="14" borderId="0" xfId="0" applyFill="1" applyProtection="1">
      <protection locked="0"/>
    </xf>
    <xf numFmtId="164" fontId="0" fillId="5" borderId="16" xfId="3" applyNumberFormat="1" applyFont="1" applyFill="1" applyBorder="1" applyProtection="1"/>
    <xf numFmtId="164" fontId="26" fillId="0" borderId="16" xfId="3" applyNumberFormat="1" applyFont="1" applyFill="1" applyBorder="1" applyProtection="1">
      <protection locked="0"/>
    </xf>
    <xf numFmtId="164" fontId="0" fillId="5" borderId="1" xfId="3" applyNumberFormat="1" applyFont="1" applyFill="1" applyBorder="1" applyProtection="1"/>
    <xf numFmtId="164" fontId="26" fillId="0" borderId="1" xfId="3" applyNumberFormat="1" applyFont="1" applyFill="1" applyBorder="1" applyProtection="1">
      <protection locked="0"/>
    </xf>
    <xf numFmtId="165" fontId="0" fillId="0" borderId="0" xfId="3" applyNumberFormat="1" applyFont="1" applyProtection="1">
      <protection locked="0"/>
    </xf>
    <xf numFmtId="168" fontId="8" fillId="5" borderId="0" xfId="2" applyNumberFormat="1" applyFont="1" applyFill="1" applyProtection="1">
      <protection locked="0"/>
    </xf>
    <xf numFmtId="0" fontId="5" fillId="0" borderId="0" xfId="0" applyFont="1" applyFill="1" applyProtection="1">
      <protection locked="0"/>
    </xf>
    <xf numFmtId="168" fontId="8" fillId="0" borderId="0" xfId="2" applyNumberFormat="1" applyFont="1" applyFill="1" applyProtection="1">
      <protection locked="0"/>
    </xf>
    <xf numFmtId="0" fontId="0" fillId="0" borderId="0" xfId="0" applyFill="1" applyAlignment="1" applyProtection="1">
      <alignment horizontal="left"/>
      <protection locked="0"/>
    </xf>
    <xf numFmtId="0" fontId="0" fillId="0" borderId="0" xfId="0" applyFill="1" applyAlignment="1" applyProtection="1">
      <alignment horizontal="center"/>
      <protection locked="0"/>
    </xf>
    <xf numFmtId="164" fontId="0" fillId="0" borderId="0" xfId="3" applyNumberFormat="1" applyFont="1" applyFill="1"/>
    <xf numFmtId="0" fontId="0" fillId="16" borderId="0" xfId="0" applyFill="1" applyAlignment="1" applyProtection="1">
      <alignment horizontal="center"/>
    </xf>
    <xf numFmtId="0" fontId="0" fillId="16" borderId="0" xfId="0" applyFill="1" applyAlignment="1">
      <alignment horizontal="center"/>
    </xf>
    <xf numFmtId="166" fontId="26" fillId="0" borderId="0" xfId="1" applyNumberFormat="1" applyFont="1" applyFill="1" applyBorder="1" applyProtection="1">
      <protection locked="0"/>
    </xf>
    <xf numFmtId="165" fontId="0" fillId="0" borderId="0" xfId="3" applyNumberFormat="1" applyFont="1" applyBorder="1"/>
    <xf numFmtId="171" fontId="4" fillId="0" borderId="0" xfId="3" applyNumberFormat="1" applyFont="1" applyAlignment="1" applyProtection="1">
      <alignment horizontal="right"/>
      <protection locked="0"/>
    </xf>
    <xf numFmtId="0" fontId="0" fillId="15" borderId="0" xfId="0" applyFill="1" applyProtection="1">
      <protection locked="0"/>
    </xf>
    <xf numFmtId="0" fontId="0" fillId="15" borderId="0" xfId="0" applyFont="1" applyFill="1" applyAlignment="1" applyProtection="1">
      <protection locked="0"/>
    </xf>
    <xf numFmtId="0" fontId="0" fillId="15" borderId="0" xfId="0" applyFill="1" applyAlignment="1" applyProtection="1">
      <alignment horizontal="right"/>
      <protection locked="0"/>
    </xf>
    <xf numFmtId="0" fontId="26" fillId="0" borderId="0" xfId="0" applyFont="1" applyFill="1" applyAlignment="1" applyProtection="1">
      <alignment horizontal="right"/>
      <protection locked="0"/>
    </xf>
    <xf numFmtId="0" fontId="0" fillId="0" borderId="0" xfId="0" applyFill="1" applyAlignment="1" applyProtection="1">
      <alignment horizontal="center"/>
    </xf>
    <xf numFmtId="0" fontId="0" fillId="0" borderId="0" xfId="0" applyFill="1" applyAlignment="1">
      <alignment horizontal="center"/>
    </xf>
    <xf numFmtId="165" fontId="26" fillId="0" borderId="0" xfId="3" applyNumberFormat="1" applyFont="1" applyFill="1" applyBorder="1" applyProtection="1">
      <protection locked="0"/>
    </xf>
    <xf numFmtId="0" fontId="0" fillId="17" borderId="0" xfId="0" applyFill="1"/>
    <xf numFmtId="0" fontId="4" fillId="0" borderId="0" xfId="0" applyFont="1" applyAlignment="1">
      <alignment horizontal="right"/>
    </xf>
    <xf numFmtId="10" fontId="21" fillId="0" borderId="0" xfId="3" applyNumberFormat="1" applyFont="1" applyFill="1" applyProtection="1">
      <protection locked="0"/>
    </xf>
    <xf numFmtId="10" fontId="6" fillId="4" borderId="0" xfId="3" applyNumberFormat="1" applyFont="1" applyFill="1" applyProtection="1">
      <protection locked="0"/>
    </xf>
    <xf numFmtId="0" fontId="0" fillId="5" borderId="0" xfId="0" applyFill="1" applyAlignment="1">
      <alignment horizontal="center" wrapText="1"/>
    </xf>
    <xf numFmtId="0" fontId="0" fillId="0" borderId="14" xfId="0" applyBorder="1" applyAlignment="1">
      <alignment horizontal="right"/>
    </xf>
    <xf numFmtId="1" fontId="0" fillId="5" borderId="0" xfId="0" applyNumberFormat="1" applyFill="1" applyProtection="1">
      <protection locked="0"/>
    </xf>
    <xf numFmtId="169" fontId="0" fillId="0" borderId="0" xfId="0" applyNumberFormat="1" applyAlignment="1" applyProtection="1">
      <alignment horizontal="center" vertical="center" wrapText="1"/>
      <protection locked="0"/>
    </xf>
    <xf numFmtId="166" fontId="26" fillId="0" borderId="0" xfId="1" applyNumberFormat="1" applyFont="1" applyProtection="1">
      <protection locked="0"/>
    </xf>
    <xf numFmtId="164" fontId="26" fillId="0" borderId="16" xfId="3" applyNumberFormat="1" applyFont="1" applyBorder="1" applyProtection="1">
      <protection locked="0"/>
    </xf>
    <xf numFmtId="164" fontId="26" fillId="0" borderId="1" xfId="3" applyNumberFormat="1" applyFont="1" applyBorder="1" applyProtection="1">
      <protection locked="0"/>
    </xf>
    <xf numFmtId="9" fontId="26" fillId="0" borderId="0" xfId="3" applyFont="1" applyProtection="1">
      <protection locked="0"/>
    </xf>
    <xf numFmtId="0" fontId="26" fillId="0" borderId="0" xfId="0" applyFont="1" applyProtection="1">
      <protection locked="0"/>
    </xf>
    <xf numFmtId="164" fontId="3" fillId="0" borderId="0" xfId="3" applyNumberFormat="1" applyFont="1" applyProtection="1">
      <protection locked="0"/>
    </xf>
    <xf numFmtId="164" fontId="15" fillId="0" borderId="0" xfId="3" applyNumberFormat="1" applyFont="1" applyProtection="1">
      <protection locked="0"/>
    </xf>
    <xf numFmtId="164" fontId="15" fillId="0" borderId="0" xfId="3" applyNumberFormat="1" applyFont="1" applyAlignment="1" applyProtection="1">
      <alignment horizontal="right"/>
      <protection locked="0"/>
    </xf>
    <xf numFmtId="9" fontId="0" fillId="0" borderId="0" xfId="3" applyFont="1" applyProtection="1">
      <protection locked="0"/>
    </xf>
    <xf numFmtId="164" fontId="1" fillId="0" borderId="0" xfId="3" applyNumberFormat="1" applyFont="1" applyProtection="1">
      <protection locked="0"/>
    </xf>
  </cellXfs>
  <cellStyles count="284">
    <cellStyle name="_x0013_" xfId="51" xr:uid="{00000000-0005-0000-0000-000000000000}"/>
    <cellStyle name="_x0013_ 2" xfId="109" xr:uid="{00000000-0005-0000-0000-000001000000}"/>
    <cellStyle name="Comma" xfId="1" builtinId="3"/>
    <cellStyle name="Comma  - Style1" xfId="10" xr:uid="{00000000-0005-0000-0000-000003000000}"/>
    <cellStyle name="Comma  - Style2" xfId="11" xr:uid="{00000000-0005-0000-0000-000004000000}"/>
    <cellStyle name="Comma  - Style3" xfId="12" xr:uid="{00000000-0005-0000-0000-000005000000}"/>
    <cellStyle name="Comma  - Style4" xfId="13" xr:uid="{00000000-0005-0000-0000-000006000000}"/>
    <cellStyle name="Comma  - Style5" xfId="14" xr:uid="{00000000-0005-0000-0000-000007000000}"/>
    <cellStyle name="Comma  - Style6" xfId="15" xr:uid="{00000000-0005-0000-0000-000008000000}"/>
    <cellStyle name="Comma  - Style7" xfId="16" xr:uid="{00000000-0005-0000-0000-000009000000}"/>
    <cellStyle name="Comma  - Style8" xfId="17" xr:uid="{00000000-0005-0000-0000-00000A000000}"/>
    <cellStyle name="Comma 10" xfId="116" xr:uid="{00000000-0005-0000-0000-00000B000000}"/>
    <cellStyle name="Comma 11" xfId="121" xr:uid="{00000000-0005-0000-0000-00000C000000}"/>
    <cellStyle name="Comma 12" xfId="123" xr:uid="{00000000-0005-0000-0000-00000D000000}"/>
    <cellStyle name="Comma 13" xfId="125" xr:uid="{00000000-0005-0000-0000-00000E000000}"/>
    <cellStyle name="Comma 14" xfId="129" xr:uid="{00000000-0005-0000-0000-00000F000000}"/>
    <cellStyle name="Comma 15" xfId="130" xr:uid="{00000000-0005-0000-0000-000010000000}"/>
    <cellStyle name="Comma 16" xfId="131" xr:uid="{00000000-0005-0000-0000-000011000000}"/>
    <cellStyle name="Comma 17" xfId="136" xr:uid="{00000000-0005-0000-0000-000012000000}"/>
    <cellStyle name="Comma 18" xfId="141" xr:uid="{00000000-0005-0000-0000-000013000000}"/>
    <cellStyle name="Comma 19" xfId="143" xr:uid="{00000000-0005-0000-0000-000014000000}"/>
    <cellStyle name="Comma 2" xfId="47" xr:uid="{00000000-0005-0000-0000-000015000000}"/>
    <cellStyle name="Comma 20" xfId="144" xr:uid="{00000000-0005-0000-0000-000016000000}"/>
    <cellStyle name="Comma 21" xfId="145" xr:uid="{00000000-0005-0000-0000-000017000000}"/>
    <cellStyle name="Comma 22" xfId="146" xr:uid="{00000000-0005-0000-0000-000018000000}"/>
    <cellStyle name="Comma 23" xfId="148" xr:uid="{00000000-0005-0000-0000-000019000000}"/>
    <cellStyle name="Comma 24" xfId="151" xr:uid="{00000000-0005-0000-0000-00001A000000}"/>
    <cellStyle name="Comma 25" xfId="152" xr:uid="{00000000-0005-0000-0000-00001B000000}"/>
    <cellStyle name="Comma 26" xfId="154" xr:uid="{00000000-0005-0000-0000-00001C000000}"/>
    <cellStyle name="Comma 27" xfId="156" xr:uid="{00000000-0005-0000-0000-00001D000000}"/>
    <cellStyle name="Comma 28" xfId="158" xr:uid="{00000000-0005-0000-0000-00001E000000}"/>
    <cellStyle name="Comma 29" xfId="167" xr:uid="{00000000-0005-0000-0000-00001F000000}"/>
    <cellStyle name="Comma 3" xfId="50" xr:uid="{00000000-0005-0000-0000-000020000000}"/>
    <cellStyle name="Comma 3 2" xfId="90" xr:uid="{00000000-0005-0000-0000-000021000000}"/>
    <cellStyle name="Comma 3 2 2" xfId="240" xr:uid="{00000000-0005-0000-0000-000022000000}"/>
    <cellStyle name="Comma 3 2 3" xfId="272" xr:uid="{00000000-0005-0000-0000-000023000000}"/>
    <cellStyle name="Comma 3 3" xfId="224" xr:uid="{00000000-0005-0000-0000-000024000000}"/>
    <cellStyle name="Comma 3 4" xfId="259" xr:uid="{00000000-0005-0000-0000-000025000000}"/>
    <cellStyle name="Comma 30" xfId="162" xr:uid="{00000000-0005-0000-0000-000026000000}"/>
    <cellStyle name="Comma 31" xfId="169" xr:uid="{00000000-0005-0000-0000-000027000000}"/>
    <cellStyle name="Comma 32" xfId="172" xr:uid="{00000000-0005-0000-0000-000028000000}"/>
    <cellStyle name="Comma 33" xfId="174" xr:uid="{00000000-0005-0000-0000-000029000000}"/>
    <cellStyle name="Comma 34" xfId="176" xr:uid="{00000000-0005-0000-0000-00002A000000}"/>
    <cellStyle name="Comma 35" xfId="178" xr:uid="{00000000-0005-0000-0000-00002B000000}"/>
    <cellStyle name="Comma 36" xfId="180" xr:uid="{00000000-0005-0000-0000-00002C000000}"/>
    <cellStyle name="Comma 37" xfId="181" xr:uid="{00000000-0005-0000-0000-00002D000000}"/>
    <cellStyle name="Comma 38" xfId="182" xr:uid="{00000000-0005-0000-0000-00002E000000}"/>
    <cellStyle name="Comma 39" xfId="183" xr:uid="{00000000-0005-0000-0000-00002F000000}"/>
    <cellStyle name="Comma 4" xfId="55" xr:uid="{00000000-0005-0000-0000-000030000000}"/>
    <cellStyle name="Comma 4 2" xfId="93" xr:uid="{00000000-0005-0000-0000-000031000000}"/>
    <cellStyle name="Comma 4 2 2" xfId="243" xr:uid="{00000000-0005-0000-0000-000032000000}"/>
    <cellStyle name="Comma 4 2 3" xfId="275" xr:uid="{00000000-0005-0000-0000-000033000000}"/>
    <cellStyle name="Comma 4 3" xfId="227" xr:uid="{00000000-0005-0000-0000-000034000000}"/>
    <cellStyle name="Comma 4 4" xfId="262" xr:uid="{00000000-0005-0000-0000-000035000000}"/>
    <cellStyle name="Comma 40" xfId="184" xr:uid="{00000000-0005-0000-0000-000036000000}"/>
    <cellStyle name="Comma 41" xfId="187" xr:uid="{00000000-0005-0000-0000-000037000000}"/>
    <cellStyle name="Comma 42" xfId="191" xr:uid="{00000000-0005-0000-0000-000038000000}"/>
    <cellStyle name="Comma 43" xfId="193" xr:uid="{00000000-0005-0000-0000-000039000000}"/>
    <cellStyle name="Comma 44" xfId="194" xr:uid="{00000000-0005-0000-0000-00003A000000}"/>
    <cellStyle name="Comma 45" xfId="197" xr:uid="{00000000-0005-0000-0000-00003B000000}"/>
    <cellStyle name="Comma 46" xfId="201" xr:uid="{00000000-0005-0000-0000-00003C000000}"/>
    <cellStyle name="Comma 47" xfId="203" xr:uid="{00000000-0005-0000-0000-00003D000000}"/>
    <cellStyle name="Comma 48" xfId="207" xr:uid="{00000000-0005-0000-0000-00003E000000}"/>
    <cellStyle name="Comma 49" xfId="209" xr:uid="{00000000-0005-0000-0000-00003F000000}"/>
    <cellStyle name="Comma 5" xfId="61" xr:uid="{00000000-0005-0000-0000-000040000000}"/>
    <cellStyle name="Comma 50" xfId="212" xr:uid="{00000000-0005-0000-0000-000041000000}"/>
    <cellStyle name="Comma 51" xfId="215" xr:uid="{00000000-0005-0000-0000-000042000000}"/>
    <cellStyle name="Comma 52" xfId="9" xr:uid="{00000000-0005-0000-0000-000043000000}"/>
    <cellStyle name="Comma 6" xfId="62" xr:uid="{00000000-0005-0000-0000-000044000000}"/>
    <cellStyle name="Comma 7" xfId="63" xr:uid="{00000000-0005-0000-0000-000045000000}"/>
    <cellStyle name="Comma 8" xfId="114" xr:uid="{00000000-0005-0000-0000-000046000000}"/>
    <cellStyle name="Comma 9" xfId="119" xr:uid="{00000000-0005-0000-0000-000047000000}"/>
    <cellStyle name="Comma0" xfId="18" xr:uid="{00000000-0005-0000-0000-000048000000}"/>
    <cellStyle name="Currency" xfId="2" builtinId="4"/>
    <cellStyle name="Currency 10" xfId="110" xr:uid="{00000000-0005-0000-0000-00004A000000}"/>
    <cellStyle name="Currency 11" xfId="198" xr:uid="{00000000-0005-0000-0000-00004B000000}"/>
    <cellStyle name="Currency 12" xfId="205" xr:uid="{00000000-0005-0000-0000-00004C000000}"/>
    <cellStyle name="Currency 13" xfId="210" xr:uid="{00000000-0005-0000-0000-00004D000000}"/>
    <cellStyle name="Currency 14" xfId="216" xr:uid="{00000000-0005-0000-0000-00004E000000}"/>
    <cellStyle name="Currency 15" xfId="185" xr:uid="{00000000-0005-0000-0000-00004F000000}"/>
    <cellStyle name="Currency 2" xfId="48" xr:uid="{00000000-0005-0000-0000-000050000000}"/>
    <cellStyle name="Currency 2 2" xfId="59" xr:uid="{00000000-0005-0000-0000-000051000000}"/>
    <cellStyle name="Currency 2 3" xfId="88" xr:uid="{00000000-0005-0000-0000-000052000000}"/>
    <cellStyle name="Currency 2 3 2" xfId="238" xr:uid="{00000000-0005-0000-0000-000053000000}"/>
    <cellStyle name="Currency 2 3 3" xfId="270" xr:uid="{00000000-0005-0000-0000-000054000000}"/>
    <cellStyle name="Currency 2 4" xfId="222" xr:uid="{00000000-0005-0000-0000-000055000000}"/>
    <cellStyle name="Currency 2 5" xfId="257" xr:uid="{00000000-0005-0000-0000-000056000000}"/>
    <cellStyle name="Currency 3" xfId="54" xr:uid="{00000000-0005-0000-0000-000057000000}"/>
    <cellStyle name="Currency 3 2" xfId="92" xr:uid="{00000000-0005-0000-0000-000058000000}"/>
    <cellStyle name="Currency 3 2 2" xfId="242" xr:uid="{00000000-0005-0000-0000-000059000000}"/>
    <cellStyle name="Currency 3 2 3" xfId="274" xr:uid="{00000000-0005-0000-0000-00005A000000}"/>
    <cellStyle name="Currency 3 3" xfId="226" xr:uid="{00000000-0005-0000-0000-00005B000000}"/>
    <cellStyle name="Currency 3 4" xfId="261" xr:uid="{00000000-0005-0000-0000-00005C000000}"/>
    <cellStyle name="Currency 4" xfId="57" xr:uid="{00000000-0005-0000-0000-00005D000000}"/>
    <cellStyle name="Currency 4 2" xfId="96" xr:uid="{00000000-0005-0000-0000-00005E000000}"/>
    <cellStyle name="Currency 4 2 2" xfId="246" xr:uid="{00000000-0005-0000-0000-00005F000000}"/>
    <cellStyle name="Currency 4 2 3" xfId="278" xr:uid="{00000000-0005-0000-0000-000060000000}"/>
    <cellStyle name="Currency 4 3" xfId="230" xr:uid="{00000000-0005-0000-0000-000061000000}"/>
    <cellStyle name="Currency 4 4" xfId="265" xr:uid="{00000000-0005-0000-0000-000062000000}"/>
    <cellStyle name="Currency 5" xfId="60" xr:uid="{00000000-0005-0000-0000-000063000000}"/>
    <cellStyle name="Currency 5 2" xfId="98" xr:uid="{00000000-0005-0000-0000-000064000000}"/>
    <cellStyle name="Currency 5 2 2" xfId="248" xr:uid="{00000000-0005-0000-0000-000065000000}"/>
    <cellStyle name="Currency 5 2 3" xfId="280" xr:uid="{00000000-0005-0000-0000-000066000000}"/>
    <cellStyle name="Currency 5 3" xfId="232" xr:uid="{00000000-0005-0000-0000-000067000000}"/>
    <cellStyle name="Currency 5 4" xfId="267" xr:uid="{00000000-0005-0000-0000-000068000000}"/>
    <cellStyle name="Currency 6" xfId="115" xr:uid="{00000000-0005-0000-0000-000069000000}"/>
    <cellStyle name="Currency 7" xfId="134" xr:uid="{00000000-0005-0000-0000-00006A000000}"/>
    <cellStyle name="Currency 8" xfId="159" xr:uid="{00000000-0005-0000-0000-00006B000000}"/>
    <cellStyle name="Currency 9" xfId="188" xr:uid="{00000000-0005-0000-0000-00006C000000}"/>
    <cellStyle name="Currency0" xfId="19" xr:uid="{00000000-0005-0000-0000-00006D000000}"/>
    <cellStyle name="Date" xfId="20" xr:uid="{00000000-0005-0000-0000-00006E000000}"/>
    <cellStyle name="Euro" xfId="52" xr:uid="{00000000-0005-0000-0000-00006F000000}"/>
    <cellStyle name="Fixed" xfId="21" xr:uid="{00000000-0005-0000-0000-000070000000}"/>
    <cellStyle name="GrayCell" xfId="22" xr:uid="{00000000-0005-0000-0000-000071000000}"/>
    <cellStyle name="Heading 1 2" xfId="64" xr:uid="{00000000-0005-0000-0000-000072000000}"/>
    <cellStyle name="Heading 1 3" xfId="23" xr:uid="{00000000-0005-0000-0000-000073000000}"/>
    <cellStyle name="Heading 2 2" xfId="65" xr:uid="{00000000-0005-0000-0000-000074000000}"/>
    <cellStyle name="Heading 2 3" xfId="24" xr:uid="{00000000-0005-0000-0000-000075000000}"/>
    <cellStyle name="Heading1" xfId="25" xr:uid="{00000000-0005-0000-0000-000076000000}"/>
    <cellStyle name="Heading2" xfId="26" xr:uid="{00000000-0005-0000-0000-000077000000}"/>
    <cellStyle name="Hyperlink 2" xfId="106" xr:uid="{00000000-0005-0000-0000-000078000000}"/>
    <cellStyle name="input data" xfId="27" xr:uid="{00000000-0005-0000-0000-000079000000}"/>
    <cellStyle name="no dec" xfId="28" xr:uid="{00000000-0005-0000-0000-00007A000000}"/>
    <cellStyle name="Normal" xfId="0" builtinId="0"/>
    <cellStyle name="Normal - Style1" xfId="29" xr:uid="{00000000-0005-0000-0000-00007C000000}"/>
    <cellStyle name="Normal + box" xfId="30" xr:uid="{00000000-0005-0000-0000-00007D000000}"/>
    <cellStyle name="Normal + cyan" xfId="31" xr:uid="{00000000-0005-0000-0000-00007E000000}"/>
    <cellStyle name="Normal + cyan 2" xfId="73" xr:uid="{00000000-0005-0000-0000-00007F000000}"/>
    <cellStyle name="Normal + cyan 2 2" xfId="100" xr:uid="{00000000-0005-0000-0000-000080000000}"/>
    <cellStyle name="Normal + cyan 3" xfId="72" xr:uid="{00000000-0005-0000-0000-000081000000}"/>
    <cellStyle name="normal + link" xfId="32" xr:uid="{00000000-0005-0000-0000-000082000000}"/>
    <cellStyle name="normal + link2" xfId="33" xr:uid="{00000000-0005-0000-0000-000083000000}"/>
    <cellStyle name="Normal + red" xfId="34" xr:uid="{00000000-0005-0000-0000-000084000000}"/>
    <cellStyle name="Normal 10" xfId="71" xr:uid="{00000000-0005-0000-0000-000085000000}"/>
    <cellStyle name="Normal 10 10" xfId="111" xr:uid="{00000000-0005-0000-0000-000086000000}"/>
    <cellStyle name="Normal 10 4" xfId="112" xr:uid="{00000000-0005-0000-0000-000087000000}"/>
    <cellStyle name="Normal 108" xfId="283" xr:uid="{00000000-0005-0000-0000-000088000000}"/>
    <cellStyle name="Normal 11" xfId="78" xr:uid="{00000000-0005-0000-0000-000089000000}"/>
    <cellStyle name="Normal 117" xfId="103" xr:uid="{00000000-0005-0000-0000-00008A000000}"/>
    <cellStyle name="Normal 118" xfId="104" xr:uid="{00000000-0005-0000-0000-00008B000000}"/>
    <cellStyle name="Normal 119" xfId="105" xr:uid="{00000000-0005-0000-0000-00008C000000}"/>
    <cellStyle name="Normal 12" xfId="79" xr:uid="{00000000-0005-0000-0000-00008D000000}"/>
    <cellStyle name="Normal 13" xfId="77" xr:uid="{00000000-0005-0000-0000-00008E000000}"/>
    <cellStyle name="Normal 14" xfId="4" xr:uid="{00000000-0005-0000-0000-00008F000000}"/>
    <cellStyle name="Normal 14 2" xfId="80" xr:uid="{00000000-0005-0000-0000-000090000000}"/>
    <cellStyle name="Normal 15" xfId="81" xr:uid="{00000000-0005-0000-0000-000091000000}"/>
    <cellStyle name="Normal 16" xfId="82" xr:uid="{00000000-0005-0000-0000-000092000000}"/>
    <cellStyle name="Normal 17" xfId="83" xr:uid="{00000000-0005-0000-0000-000093000000}"/>
    <cellStyle name="Normal 18" xfId="84" xr:uid="{00000000-0005-0000-0000-000094000000}"/>
    <cellStyle name="Normal 19" xfId="85" xr:uid="{00000000-0005-0000-0000-000095000000}"/>
    <cellStyle name="Normal 2" xfId="7" xr:uid="{00000000-0005-0000-0000-000096000000}"/>
    <cellStyle name="Normal 20" xfId="99" xr:uid="{00000000-0005-0000-0000-000097000000}"/>
    <cellStyle name="Normal 21" xfId="108" xr:uid="{00000000-0005-0000-0000-000098000000}"/>
    <cellStyle name="Normal 22" xfId="113" xr:uid="{00000000-0005-0000-0000-000099000000}"/>
    <cellStyle name="Normal 23" xfId="117" xr:uid="{00000000-0005-0000-0000-00009A000000}"/>
    <cellStyle name="Normal 24" xfId="118" xr:uid="{00000000-0005-0000-0000-00009B000000}"/>
    <cellStyle name="Normal 25" xfId="120" xr:uid="{00000000-0005-0000-0000-00009C000000}"/>
    <cellStyle name="Normal 26" xfId="122" xr:uid="{00000000-0005-0000-0000-00009D000000}"/>
    <cellStyle name="Normal 27" xfId="124" xr:uid="{00000000-0005-0000-0000-00009E000000}"/>
    <cellStyle name="Normal 28" xfId="128" xr:uid="{00000000-0005-0000-0000-00009F000000}"/>
    <cellStyle name="Normal 29" xfId="127" xr:uid="{00000000-0005-0000-0000-0000A0000000}"/>
    <cellStyle name="Normal 3" xfId="42" xr:uid="{00000000-0005-0000-0000-0000A1000000}"/>
    <cellStyle name="Normal 30" xfId="126" xr:uid="{00000000-0005-0000-0000-0000A2000000}"/>
    <cellStyle name="Normal 31" xfId="132" xr:uid="{00000000-0005-0000-0000-0000A3000000}"/>
    <cellStyle name="Normal 32" xfId="135" xr:uid="{00000000-0005-0000-0000-0000A4000000}"/>
    <cellStyle name="Normal 33" xfId="140" xr:uid="{00000000-0005-0000-0000-0000A5000000}"/>
    <cellStyle name="Normal 34" xfId="139" xr:uid="{00000000-0005-0000-0000-0000A6000000}"/>
    <cellStyle name="Normal 35" xfId="138" xr:uid="{00000000-0005-0000-0000-0000A7000000}"/>
    <cellStyle name="Normal 36" xfId="137" xr:uid="{00000000-0005-0000-0000-0000A8000000}"/>
    <cellStyle name="Normal 37" xfId="142" xr:uid="{00000000-0005-0000-0000-0000A9000000}"/>
    <cellStyle name="Normal 38" xfId="147" xr:uid="{00000000-0005-0000-0000-0000AA000000}"/>
    <cellStyle name="Normal 39" xfId="150" xr:uid="{00000000-0005-0000-0000-0000AB000000}"/>
    <cellStyle name="Normal 4" xfId="43" xr:uid="{00000000-0005-0000-0000-0000AC000000}"/>
    <cellStyle name="Normal 40" xfId="149" xr:uid="{00000000-0005-0000-0000-0000AD000000}"/>
    <cellStyle name="Normal 41" xfId="153" xr:uid="{00000000-0005-0000-0000-0000AE000000}"/>
    <cellStyle name="Normal 42" xfId="155" xr:uid="{00000000-0005-0000-0000-0000AF000000}"/>
    <cellStyle name="Normal 43" xfId="157" xr:uid="{00000000-0005-0000-0000-0000B0000000}"/>
    <cellStyle name="Normal 44" xfId="165" xr:uid="{00000000-0005-0000-0000-0000B1000000}"/>
    <cellStyle name="Normal 45" xfId="161" xr:uid="{00000000-0005-0000-0000-0000B2000000}"/>
    <cellStyle name="Normal 46" xfId="168" xr:uid="{00000000-0005-0000-0000-0000B3000000}"/>
    <cellStyle name="Normal 47" xfId="163" xr:uid="{00000000-0005-0000-0000-0000B4000000}"/>
    <cellStyle name="Normal 48" xfId="164" xr:uid="{00000000-0005-0000-0000-0000B5000000}"/>
    <cellStyle name="Normal 49" xfId="166" xr:uid="{00000000-0005-0000-0000-0000B6000000}"/>
    <cellStyle name="Normal 5" xfId="44" xr:uid="{00000000-0005-0000-0000-0000B7000000}"/>
    <cellStyle name="Normal 50" xfId="170" xr:uid="{00000000-0005-0000-0000-0000B8000000}"/>
    <cellStyle name="Normal 51" xfId="171" xr:uid="{00000000-0005-0000-0000-0000B9000000}"/>
    <cellStyle name="Normal 52" xfId="173" xr:uid="{00000000-0005-0000-0000-0000BA000000}"/>
    <cellStyle name="Normal 53" xfId="175" xr:uid="{00000000-0005-0000-0000-0000BB000000}"/>
    <cellStyle name="Normal 54" xfId="177" xr:uid="{00000000-0005-0000-0000-0000BC000000}"/>
    <cellStyle name="Normal 55" xfId="179" xr:uid="{00000000-0005-0000-0000-0000BD000000}"/>
    <cellStyle name="Normal 56" xfId="186" xr:uid="{00000000-0005-0000-0000-0000BE000000}"/>
    <cellStyle name="Normal 57" xfId="190" xr:uid="{00000000-0005-0000-0000-0000BF000000}"/>
    <cellStyle name="Normal 58" xfId="192" xr:uid="{00000000-0005-0000-0000-0000C0000000}"/>
    <cellStyle name="Normal 59" xfId="195" xr:uid="{00000000-0005-0000-0000-0000C1000000}"/>
    <cellStyle name="Normal 6" xfId="46" xr:uid="{00000000-0005-0000-0000-0000C2000000}"/>
    <cellStyle name="Normal 6 2" xfId="87" xr:uid="{00000000-0005-0000-0000-0000C3000000}"/>
    <cellStyle name="Normal 6 2 2" xfId="237" xr:uid="{00000000-0005-0000-0000-0000C4000000}"/>
    <cellStyle name="Normal 6 2 3" xfId="269" xr:uid="{00000000-0005-0000-0000-0000C5000000}"/>
    <cellStyle name="Normal 6 3" xfId="220" xr:uid="{00000000-0005-0000-0000-0000C6000000}"/>
    <cellStyle name="Normal 6 4" xfId="255" xr:uid="{00000000-0005-0000-0000-0000C7000000}"/>
    <cellStyle name="Normal 60" xfId="196" xr:uid="{00000000-0005-0000-0000-0000C8000000}"/>
    <cellStyle name="Normal 61" xfId="200" xr:uid="{00000000-0005-0000-0000-0000C9000000}"/>
    <cellStyle name="Normal 62" xfId="202" xr:uid="{00000000-0005-0000-0000-0000CA000000}"/>
    <cellStyle name="Normal 63" xfId="204" xr:uid="{00000000-0005-0000-0000-0000CB000000}"/>
    <cellStyle name="Normal 64" xfId="208" xr:uid="{00000000-0005-0000-0000-0000CC000000}"/>
    <cellStyle name="Normal 65" xfId="211" xr:uid="{00000000-0005-0000-0000-0000CD000000}"/>
    <cellStyle name="Normal 66" xfId="214" xr:uid="{00000000-0005-0000-0000-0000CE000000}"/>
    <cellStyle name="Normal 67" xfId="218" xr:uid="{00000000-0005-0000-0000-0000CF000000}"/>
    <cellStyle name="Normal 68" xfId="233" xr:uid="{00000000-0005-0000-0000-0000D0000000}"/>
    <cellStyle name="Normal 69" xfId="221" xr:uid="{00000000-0005-0000-0000-0000D1000000}"/>
    <cellStyle name="Normal 7" xfId="53" xr:uid="{00000000-0005-0000-0000-0000D2000000}"/>
    <cellStyle name="Normal 7 2" xfId="91" xr:uid="{00000000-0005-0000-0000-0000D3000000}"/>
    <cellStyle name="Normal 7 2 2" xfId="241" xr:uid="{00000000-0005-0000-0000-0000D4000000}"/>
    <cellStyle name="Normal 7 2 3" xfId="273" xr:uid="{00000000-0005-0000-0000-0000D5000000}"/>
    <cellStyle name="Normal 7 3" xfId="225" xr:uid="{00000000-0005-0000-0000-0000D6000000}"/>
    <cellStyle name="Normal 7 4" xfId="260" xr:uid="{00000000-0005-0000-0000-0000D7000000}"/>
    <cellStyle name="Normal 70" xfId="219" xr:uid="{00000000-0005-0000-0000-0000D8000000}"/>
    <cellStyle name="Normal 71" xfId="234" xr:uid="{00000000-0005-0000-0000-0000D9000000}"/>
    <cellStyle name="Normal 72" xfId="236" xr:uid="{00000000-0005-0000-0000-0000DA000000}"/>
    <cellStyle name="Normal 73" xfId="235" xr:uid="{00000000-0005-0000-0000-0000DB000000}"/>
    <cellStyle name="Normal 74" xfId="249" xr:uid="{00000000-0005-0000-0000-0000DC000000}"/>
    <cellStyle name="Normal 75" xfId="268" xr:uid="{00000000-0005-0000-0000-0000DD000000}"/>
    <cellStyle name="Normal 76" xfId="256" xr:uid="{00000000-0005-0000-0000-0000DE000000}"/>
    <cellStyle name="Normal 77" xfId="251" xr:uid="{00000000-0005-0000-0000-0000DF000000}"/>
    <cellStyle name="Normal 78" xfId="254" xr:uid="{00000000-0005-0000-0000-0000E0000000}"/>
    <cellStyle name="Normal 79" xfId="250" xr:uid="{00000000-0005-0000-0000-0000E1000000}"/>
    <cellStyle name="Normal 8" xfId="56" xr:uid="{00000000-0005-0000-0000-0000E2000000}"/>
    <cellStyle name="Normal 8 2" xfId="94" xr:uid="{00000000-0005-0000-0000-0000E3000000}"/>
    <cellStyle name="Normal 8 2 2" xfId="244" xr:uid="{00000000-0005-0000-0000-0000E4000000}"/>
    <cellStyle name="Normal 8 2 3" xfId="276" xr:uid="{00000000-0005-0000-0000-0000E5000000}"/>
    <cellStyle name="Normal 8 3" xfId="228" xr:uid="{00000000-0005-0000-0000-0000E6000000}"/>
    <cellStyle name="Normal 8 4" xfId="263" xr:uid="{00000000-0005-0000-0000-0000E7000000}"/>
    <cellStyle name="Normal 80" xfId="252" xr:uid="{00000000-0005-0000-0000-0000E8000000}"/>
    <cellStyle name="Normal 81" xfId="281" xr:uid="{00000000-0005-0000-0000-0000E9000000}"/>
    <cellStyle name="Normal 82" xfId="253" xr:uid="{00000000-0005-0000-0000-0000EA000000}"/>
    <cellStyle name="Normal 83" xfId="282" xr:uid="{00000000-0005-0000-0000-0000EB000000}"/>
    <cellStyle name="Normal 9" xfId="58" xr:uid="{00000000-0005-0000-0000-0000EC000000}"/>
    <cellStyle name="Normal 9 2" xfId="97" xr:uid="{00000000-0005-0000-0000-0000ED000000}"/>
    <cellStyle name="Normal 9 2 2" xfId="247" xr:uid="{00000000-0005-0000-0000-0000EE000000}"/>
    <cellStyle name="Normal 9 2 3" xfId="279" xr:uid="{00000000-0005-0000-0000-0000EF000000}"/>
    <cellStyle name="Normal 9 3" xfId="231" xr:uid="{00000000-0005-0000-0000-0000F0000000}"/>
    <cellStyle name="Normal 9 4" xfId="266" xr:uid="{00000000-0005-0000-0000-0000F1000000}"/>
    <cellStyle name="Normal+border" xfId="35" xr:uid="{00000000-0005-0000-0000-0000F2000000}"/>
    <cellStyle name="Normal+border 2" xfId="75" xr:uid="{00000000-0005-0000-0000-0000F3000000}"/>
    <cellStyle name="Normal+border 2 2" xfId="101" xr:uid="{00000000-0005-0000-0000-0000F4000000}"/>
    <cellStyle name="Normal+border 3" xfId="74" xr:uid="{00000000-0005-0000-0000-0000F5000000}"/>
    <cellStyle name="Normal+shade" xfId="36" xr:uid="{00000000-0005-0000-0000-0000F6000000}"/>
    <cellStyle name="Percent" xfId="3" builtinId="5"/>
    <cellStyle name="Percent 10" xfId="6" xr:uid="{00000000-0005-0000-0000-0000F8000000}"/>
    <cellStyle name="Percent 11" xfId="206" xr:uid="{00000000-0005-0000-0000-0000F9000000}"/>
    <cellStyle name="Percent 12" xfId="213" xr:uid="{00000000-0005-0000-0000-0000FA000000}"/>
    <cellStyle name="Percent 13" xfId="217" xr:uid="{00000000-0005-0000-0000-0000FB000000}"/>
    <cellStyle name="Percent 2" xfId="8" xr:uid="{00000000-0005-0000-0000-0000FC000000}"/>
    <cellStyle name="Percent 2 2" xfId="45" xr:uid="{00000000-0005-0000-0000-0000FD000000}"/>
    <cellStyle name="Percent 3" xfId="49" xr:uid="{00000000-0005-0000-0000-0000FE000000}"/>
    <cellStyle name="Percent 3 2" xfId="89" xr:uid="{00000000-0005-0000-0000-0000FF000000}"/>
    <cellStyle name="Percent 3 2 2" xfId="239" xr:uid="{00000000-0005-0000-0000-000000010000}"/>
    <cellStyle name="Percent 3 2 3" xfId="271" xr:uid="{00000000-0005-0000-0000-000001010000}"/>
    <cellStyle name="Percent 3 3" xfId="223" xr:uid="{00000000-0005-0000-0000-000002010000}"/>
    <cellStyle name="Percent 3 4" xfId="258" xr:uid="{00000000-0005-0000-0000-000003010000}"/>
    <cellStyle name="Percent 4" xfId="5" xr:uid="{00000000-0005-0000-0000-000004010000}"/>
    <cellStyle name="Percent 4 2" xfId="95" xr:uid="{00000000-0005-0000-0000-000005010000}"/>
    <cellStyle name="Percent 4 2 2" xfId="245" xr:uid="{00000000-0005-0000-0000-000006010000}"/>
    <cellStyle name="Percent 4 2 3" xfId="277" xr:uid="{00000000-0005-0000-0000-000007010000}"/>
    <cellStyle name="Percent 4 3" xfId="229" xr:uid="{00000000-0005-0000-0000-000008010000}"/>
    <cellStyle name="Percent 4 4" xfId="264" xr:uid="{00000000-0005-0000-0000-000009010000}"/>
    <cellStyle name="Percent 5" xfId="107" xr:uid="{00000000-0005-0000-0000-00000A010000}"/>
    <cellStyle name="Percent 6" xfId="133" xr:uid="{00000000-0005-0000-0000-00000B010000}"/>
    <cellStyle name="Percent 7" xfId="160" xr:uid="{00000000-0005-0000-0000-00000C010000}"/>
    <cellStyle name="Percent 8" xfId="189" xr:uid="{00000000-0005-0000-0000-00000D010000}"/>
    <cellStyle name="Percent 9" xfId="199" xr:uid="{00000000-0005-0000-0000-00000E010000}"/>
    <cellStyle name="Regular" xfId="37" xr:uid="{00000000-0005-0000-0000-00000F010000}"/>
    <cellStyle name="Style 1" xfId="66" xr:uid="{00000000-0005-0000-0000-000010010000}"/>
    <cellStyle name="table lookup" xfId="38" xr:uid="{00000000-0005-0000-0000-000011010000}"/>
    <cellStyle name="Test" xfId="39" xr:uid="{00000000-0005-0000-0000-000012010000}"/>
    <cellStyle name="Test 2" xfId="76" xr:uid="{00000000-0005-0000-0000-000013010000}"/>
    <cellStyle name="Test 2 2" xfId="102" xr:uid="{00000000-0005-0000-0000-000014010000}"/>
    <cellStyle name="Test 3" xfId="86" xr:uid="{00000000-0005-0000-0000-000015010000}"/>
    <cellStyle name="Total 2" xfId="67" xr:uid="{00000000-0005-0000-0000-000016010000}"/>
    <cellStyle name="Total 3" xfId="40" xr:uid="{00000000-0005-0000-0000-000017010000}"/>
    <cellStyle name="中原専用" xfId="68" xr:uid="{00000000-0005-0000-0000-000018010000}"/>
    <cellStyle name="桁区切り [0.00]_JUPC PRE WV" xfId="69" xr:uid="{00000000-0005-0000-0000-000019010000}"/>
    <cellStyle name="標準_HB_diagram-HHH" xfId="41" xr:uid="{00000000-0005-0000-0000-00001A010000}"/>
    <cellStyle name="通貨 [0.00]_JUPC PRE WV" xfId="70" xr:uid="{00000000-0005-0000-0000-00001B010000}"/>
  </cellStyles>
  <dxfs count="175">
    <dxf>
      <fill>
        <patternFill>
          <bgColor rgb="FF0070C0"/>
        </patternFill>
      </fill>
    </dxf>
    <dxf>
      <fill>
        <patternFill>
          <bgColor rgb="FF92D050"/>
        </patternFill>
      </fill>
    </dxf>
    <dxf>
      <fill>
        <patternFill>
          <bgColor rgb="FF92D050"/>
        </patternFill>
      </fill>
    </dxf>
    <dxf>
      <fill>
        <patternFill>
          <bgColor rgb="FF0070C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0070C0"/>
        </patternFill>
      </fill>
    </dxf>
    <dxf>
      <fill>
        <patternFill>
          <bgColor rgb="FF92D050"/>
        </patternFill>
      </fill>
    </dxf>
    <dxf>
      <fill>
        <patternFill>
          <bgColor rgb="FF92D050"/>
        </patternFill>
      </fill>
    </dxf>
    <dxf>
      <fill>
        <patternFill>
          <bgColor rgb="FF0070C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theme="0" tint="-0.14996795556505021"/>
        </patternFill>
      </fill>
    </dxf>
    <dxf>
      <fill>
        <patternFill>
          <bgColor theme="5" tint="0.79998168889431442"/>
        </patternFill>
      </fill>
    </dxf>
    <dxf>
      <fill>
        <patternFill>
          <bgColor rgb="FF74F26A"/>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rgb="FF74F26A"/>
        </patternFill>
      </fill>
    </dxf>
    <dxf>
      <fill>
        <patternFill>
          <bgColor theme="0" tint="-0.14996795556505021"/>
        </patternFill>
      </fill>
    </dxf>
    <dxf>
      <fill>
        <patternFill>
          <bgColor rgb="FF74F26A"/>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74F26A"/>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rgb="FF74F26A"/>
        </patternFill>
      </fill>
    </dxf>
    <dxf>
      <fill>
        <patternFill>
          <bgColor theme="0" tint="-0.14996795556505021"/>
        </patternFill>
      </fill>
    </dxf>
    <dxf>
      <fill>
        <patternFill>
          <bgColor rgb="FF74F26A"/>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rgb="FF74F26A"/>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rgb="FF74F26A"/>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rgb="FF74F26A"/>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rgb="FF74F26A"/>
        </patternFill>
      </fill>
    </dxf>
    <dxf>
      <fill>
        <patternFill>
          <bgColor theme="0" tint="-0.14996795556505021"/>
        </patternFill>
      </fill>
    </dxf>
    <dxf>
      <fill>
        <patternFill>
          <bgColor rgb="FF74F26A"/>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74F26A"/>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rgb="FF74F26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rgb="FF74F26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3300"/>
      <color rgb="FF74F26A"/>
      <color rgb="FFEB7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en.wikipedia.org/wiki/MACR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58</xdr:row>
      <xdr:rowOff>0</xdr:rowOff>
    </xdr:from>
    <xdr:to>
      <xdr:col>5</xdr:col>
      <xdr:colOff>114300</xdr:colOff>
      <xdr:row>58</xdr:row>
      <xdr:rowOff>137160</xdr:rowOff>
    </xdr:to>
    <xdr:pic>
      <xdr:nvPicPr>
        <xdr:cNvPr id="2049" name="Picture 1" descr="↓">
          <a:hlinkClick xmlns:r="http://schemas.openxmlformats.org/officeDocument/2006/relationships" r:id="rId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48000" y="5608320"/>
          <a:ext cx="114300" cy="137160"/>
        </a:xfrm>
        <a:prstGeom prst="rect">
          <a:avLst/>
        </a:prstGeom>
        <a:noFill/>
      </xdr:spPr>
    </xdr:pic>
    <xdr:clientData/>
  </xdr:twoCellAnchor>
  <xdr:twoCellAnchor editAs="oneCell">
    <xdr:from>
      <xdr:col>6</xdr:col>
      <xdr:colOff>0</xdr:colOff>
      <xdr:row>58</xdr:row>
      <xdr:rowOff>0</xdr:rowOff>
    </xdr:from>
    <xdr:to>
      <xdr:col>6</xdr:col>
      <xdr:colOff>114300</xdr:colOff>
      <xdr:row>58</xdr:row>
      <xdr:rowOff>137160</xdr:rowOff>
    </xdr:to>
    <xdr:pic>
      <xdr:nvPicPr>
        <xdr:cNvPr id="2050" name="Picture 2" descr="↓">
          <a:hlinkClick xmlns:r="http://schemas.openxmlformats.org/officeDocument/2006/relationships" r:id="rId1"/>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5608320"/>
          <a:ext cx="114300" cy="137160"/>
        </a:xfrm>
        <a:prstGeom prst="rect">
          <a:avLst/>
        </a:prstGeom>
        <a:noFill/>
      </xdr:spPr>
    </xdr:pic>
    <xdr:clientData/>
  </xdr:twoCellAnchor>
  <xdr:twoCellAnchor editAs="oneCell">
    <xdr:from>
      <xdr:col>7</xdr:col>
      <xdr:colOff>0</xdr:colOff>
      <xdr:row>58</xdr:row>
      <xdr:rowOff>0</xdr:rowOff>
    </xdr:from>
    <xdr:to>
      <xdr:col>7</xdr:col>
      <xdr:colOff>114300</xdr:colOff>
      <xdr:row>58</xdr:row>
      <xdr:rowOff>137160</xdr:rowOff>
    </xdr:to>
    <xdr:pic>
      <xdr:nvPicPr>
        <xdr:cNvPr id="2051" name="Picture 3" descr="↓">
          <a:hlinkClick xmlns:r="http://schemas.openxmlformats.org/officeDocument/2006/relationships" r:id="rId1"/>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7200" y="5608320"/>
          <a:ext cx="114300" cy="137160"/>
        </a:xfrm>
        <a:prstGeom prst="rect">
          <a:avLst/>
        </a:prstGeom>
        <a:noFill/>
      </xdr:spPr>
    </xdr:pic>
    <xdr:clientData/>
  </xdr:twoCellAnchor>
  <xdr:twoCellAnchor editAs="oneCell">
    <xdr:from>
      <xdr:col>8</xdr:col>
      <xdr:colOff>0</xdr:colOff>
      <xdr:row>58</xdr:row>
      <xdr:rowOff>0</xdr:rowOff>
    </xdr:from>
    <xdr:to>
      <xdr:col>8</xdr:col>
      <xdr:colOff>114300</xdr:colOff>
      <xdr:row>58</xdr:row>
      <xdr:rowOff>137160</xdr:rowOff>
    </xdr:to>
    <xdr:pic>
      <xdr:nvPicPr>
        <xdr:cNvPr id="2052" name="Picture 4" descr="↓">
          <a:hlinkClick xmlns:r="http://schemas.openxmlformats.org/officeDocument/2006/relationships" r:id="rId1"/>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5608320"/>
          <a:ext cx="114300" cy="137160"/>
        </a:xfrm>
        <a:prstGeom prst="rect">
          <a:avLst/>
        </a:prstGeom>
        <a:noFill/>
      </xdr:spPr>
    </xdr:pic>
    <xdr:clientData/>
  </xdr:twoCellAnchor>
  <xdr:twoCellAnchor editAs="oneCell">
    <xdr:from>
      <xdr:col>9</xdr:col>
      <xdr:colOff>0</xdr:colOff>
      <xdr:row>58</xdr:row>
      <xdr:rowOff>0</xdr:rowOff>
    </xdr:from>
    <xdr:to>
      <xdr:col>9</xdr:col>
      <xdr:colOff>114300</xdr:colOff>
      <xdr:row>58</xdr:row>
      <xdr:rowOff>137160</xdr:rowOff>
    </xdr:to>
    <xdr:pic>
      <xdr:nvPicPr>
        <xdr:cNvPr id="2053" name="Picture 5" descr="↓">
          <a:hlinkClick xmlns:r="http://schemas.openxmlformats.org/officeDocument/2006/relationships" r:id="rId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5608320"/>
          <a:ext cx="114300" cy="137160"/>
        </a:xfrm>
        <a:prstGeom prst="rect">
          <a:avLst/>
        </a:prstGeom>
        <a:noFill/>
      </xdr:spPr>
    </xdr:pic>
    <xdr:clientData/>
  </xdr:twoCellAnchor>
  <xdr:twoCellAnchor editAs="oneCell">
    <xdr:from>
      <xdr:col>10</xdr:col>
      <xdr:colOff>0</xdr:colOff>
      <xdr:row>58</xdr:row>
      <xdr:rowOff>0</xdr:rowOff>
    </xdr:from>
    <xdr:to>
      <xdr:col>10</xdr:col>
      <xdr:colOff>114300</xdr:colOff>
      <xdr:row>58</xdr:row>
      <xdr:rowOff>137160</xdr:rowOff>
    </xdr:to>
    <xdr:pic>
      <xdr:nvPicPr>
        <xdr:cNvPr id="2054" name="Picture 6" descr="↓">
          <a:hlinkClick xmlns:r="http://schemas.openxmlformats.org/officeDocument/2006/relationships" r:id="rId1"/>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5608320"/>
          <a:ext cx="114300" cy="137160"/>
        </a:xfrm>
        <a:prstGeom prst="rect">
          <a:avLst/>
        </a:prstGeom>
        <a:noFill/>
      </xdr:spPr>
    </xdr:pic>
    <xdr:clientData/>
  </xdr:twoCellAnchor>
  <xdr:twoCellAnchor editAs="oneCell">
    <xdr:from>
      <xdr:col>11</xdr:col>
      <xdr:colOff>0</xdr:colOff>
      <xdr:row>58</xdr:row>
      <xdr:rowOff>0</xdr:rowOff>
    </xdr:from>
    <xdr:to>
      <xdr:col>11</xdr:col>
      <xdr:colOff>114300</xdr:colOff>
      <xdr:row>58</xdr:row>
      <xdr:rowOff>137160</xdr:rowOff>
    </xdr:to>
    <xdr:pic>
      <xdr:nvPicPr>
        <xdr:cNvPr id="2055" name="Picture 7" descr="↓">
          <a:hlinkClick xmlns:r="http://schemas.openxmlformats.org/officeDocument/2006/relationships" r:id="rId1"/>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600" y="5608320"/>
          <a:ext cx="114300" cy="1371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441960</xdr:colOff>
          <xdr:row>71</xdr:row>
          <xdr:rowOff>60960</xdr:rowOff>
        </xdr:from>
        <xdr:to>
          <xdr:col>10</xdr:col>
          <xdr:colOff>0</xdr:colOff>
          <xdr:row>73</xdr:row>
          <xdr:rowOff>152400</xdr:rowOff>
        </xdr:to>
        <xdr:sp macro="" textlink="">
          <xdr:nvSpPr>
            <xdr:cNvPr id="38913" name="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Update FCR Results</a:t>
              </a:r>
            </a:p>
          </xdr:txBody>
        </xdr:sp>
        <xdr:clientData fPrintsWithSheet="0"/>
      </xdr:twoCellAnchor>
    </mc:Choice>
    <mc:Fallback/>
  </mc:AlternateContent>
  <xdr:twoCellAnchor>
    <xdr:from>
      <xdr:col>6</xdr:col>
      <xdr:colOff>85725</xdr:colOff>
      <xdr:row>37</xdr:row>
      <xdr:rowOff>104775</xdr:rowOff>
    </xdr:from>
    <xdr:to>
      <xdr:col>7</xdr:col>
      <xdr:colOff>390525</xdr:colOff>
      <xdr:row>37</xdr:row>
      <xdr:rowOff>104775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3743325" y="7019925"/>
          <a:ext cx="914400" cy="0"/>
        </a:xfrm>
        <a:prstGeom prst="straightConnector1">
          <a:avLst/>
        </a:prstGeom>
        <a:ln w="25400">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600075</xdr:colOff>
      <xdr:row>11</xdr:row>
      <xdr:rowOff>0</xdr:rowOff>
    </xdr:from>
    <xdr:to>
      <xdr:col>6</xdr:col>
      <xdr:colOff>609600</xdr:colOff>
      <xdr:row>12</xdr:row>
      <xdr:rowOff>209550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4162425" y="2143125"/>
          <a:ext cx="9525" cy="447675"/>
        </a:xfrm>
        <a:prstGeom prst="straightConnector1">
          <a:avLst/>
        </a:prstGeom>
        <a:ln w="41275" cmpd="dbl">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876299</xdr:colOff>
      <xdr:row>66</xdr:row>
      <xdr:rowOff>219074</xdr:rowOff>
    </xdr:from>
    <xdr:to>
      <xdr:col>6</xdr:col>
      <xdr:colOff>542924</xdr:colOff>
      <xdr:row>76</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76299" y="11677649"/>
          <a:ext cx="4162425"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 transition year from</a:t>
          </a:r>
          <a:r>
            <a:rPr lang="en-US" sz="1100" baseline="0"/>
            <a:t> ST to LT is year 10 (for example), then the ST and LT installed costs will be the same for that year, and all years beyond.  If the ST real inflation rate is &lt;&gt;0%, then there will be a ST premium on the installed cost (over LT).</a:t>
          </a:r>
        </a:p>
        <a:p>
          <a:endParaRPr lang="en-US" sz="1100" baseline="0"/>
        </a:p>
        <a:p>
          <a:r>
            <a:rPr lang="en-US" sz="1100" baseline="0"/>
            <a:t>The Base Year costs above reflect the inflated installed costs that reflects the ST and LT cost components.  However, only the LT component is applicable for the use of the real LFCRs.  The ST Premium impact must be captured incrementally via the increment for the year of c/o x PV factor (and only for the year of c/o).</a:t>
          </a:r>
          <a:endParaRPr lang="en-US" sz="1100"/>
        </a:p>
      </xdr:txBody>
    </xdr:sp>
    <xdr:clientData/>
  </xdr:twoCellAnchor>
  <xdr:twoCellAnchor>
    <xdr:from>
      <xdr:col>6</xdr:col>
      <xdr:colOff>600075</xdr:colOff>
      <xdr:row>11</xdr:row>
      <xdr:rowOff>0</xdr:rowOff>
    </xdr:from>
    <xdr:to>
      <xdr:col>6</xdr:col>
      <xdr:colOff>609600</xdr:colOff>
      <xdr:row>12</xdr:row>
      <xdr:rowOff>209550</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H="1">
          <a:off x="5257800" y="2143125"/>
          <a:ext cx="9525" cy="447675"/>
        </a:xfrm>
        <a:prstGeom prst="straightConnector1">
          <a:avLst/>
        </a:prstGeom>
        <a:ln w="41275" cmpd="dbl">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876298</xdr:colOff>
      <xdr:row>66</xdr:row>
      <xdr:rowOff>219073</xdr:rowOff>
    </xdr:from>
    <xdr:to>
      <xdr:col>6</xdr:col>
      <xdr:colOff>590550</xdr:colOff>
      <xdr:row>79</xdr:row>
      <xdr:rowOff>9524</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876298" y="13058773"/>
          <a:ext cx="4371977" cy="3028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 transition year from</a:t>
          </a:r>
          <a:r>
            <a:rPr lang="en-US" sz="1100" baseline="0"/>
            <a:t> ST to LT is year 10 (for example), then the ST and LT installed costs will be the same for that year, and all years beyond.  If the ST real inflation rate is &lt;&gt;0%, then there will be a ST premium on the installed cost (over LT).</a:t>
          </a:r>
        </a:p>
        <a:p>
          <a:endParaRPr lang="en-US" sz="1100" baseline="0"/>
        </a:p>
        <a:p>
          <a:r>
            <a:rPr lang="en-US" sz="1100" baseline="0"/>
            <a:t>The Base Year costs above reflect the inflated installed costs that reflects the ST and LT cost components.  However, only the LT component is applicable for the use of the real LFCRs.  The ST Premium impact must be captured incrementally via the increment for the year of c/o x PV factor (and only for the year of c/o).</a:t>
          </a:r>
        </a:p>
        <a:p>
          <a:endParaRPr lang="en-US" sz="1100" baseline="0"/>
        </a:p>
        <a:p>
          <a:r>
            <a:rPr lang="en-US" sz="1100" baseline="0"/>
            <a:t>The earliest assumed c/o year is the base year + number of years required for contruction -- only installed costs for the earliest c/o year an later are shown.</a:t>
          </a:r>
          <a:endParaRPr lang="en-US" sz="1100"/>
        </a:p>
      </xdr:txBody>
    </xdr:sp>
    <xdr:clientData/>
  </xdr:twoCellAnchor>
  <xdr:twoCellAnchor>
    <xdr:from>
      <xdr:col>0</xdr:col>
      <xdr:colOff>657225</xdr:colOff>
      <xdr:row>53</xdr:row>
      <xdr:rowOff>76200</xdr:rowOff>
    </xdr:from>
    <xdr:to>
      <xdr:col>6</xdr:col>
      <xdr:colOff>838200</xdr:colOff>
      <xdr:row>58</xdr:row>
      <xdr:rowOff>152400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657225" y="10439400"/>
          <a:ext cx="48101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 technology-specific</a:t>
          </a:r>
          <a:r>
            <a:rPr lang="en-US" sz="1100" baseline="0"/>
            <a:t> inflation rate is used for deflating installed cost to mid-Base Year.  If ST and LT rates were different, and if the c/o timing was beyond the ST period (currently 10 years), then both LT and ST rates would need to be used.  There are no technologies at this time with this issue, so have kept the formula simple -- to just use the ST rate.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600075</xdr:colOff>
      <xdr:row>11</xdr:row>
      <xdr:rowOff>0</xdr:rowOff>
    </xdr:from>
    <xdr:to>
      <xdr:col>6</xdr:col>
      <xdr:colOff>609600</xdr:colOff>
      <xdr:row>12</xdr:row>
      <xdr:rowOff>209550</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4162425" y="2143125"/>
          <a:ext cx="9525" cy="447675"/>
        </a:xfrm>
        <a:prstGeom prst="straightConnector1">
          <a:avLst/>
        </a:prstGeom>
        <a:ln w="41275" cmpd="dbl">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904875</xdr:colOff>
      <xdr:row>67</xdr:row>
      <xdr:rowOff>161925</xdr:rowOff>
    </xdr:from>
    <xdr:to>
      <xdr:col>6</xdr:col>
      <xdr:colOff>571500</xdr:colOff>
      <xdr:row>79</xdr:row>
      <xdr:rowOff>133350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04875" y="12382500"/>
          <a:ext cx="4162425"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 transition year from</a:t>
          </a:r>
          <a:r>
            <a:rPr lang="en-US" sz="1100" baseline="0"/>
            <a:t> ST to LT is year 10 (for example), then the ST and LT installed costs will be the same for that year, and all years beyond.  If the ST real inflation rate is &lt;&gt;0%, then there will be a ST premium on the installed cost (over LT).</a:t>
          </a:r>
        </a:p>
        <a:p>
          <a:endParaRPr lang="en-US" sz="1100" baseline="0"/>
        </a:p>
        <a:p>
          <a:r>
            <a:rPr lang="en-US" sz="1100" baseline="0"/>
            <a:t>The Base Year costs above reflect the inflated installed costs that reflects the ST and LT cost components.  However, only the LT component is applicable for the use of the real LFCRs.  The ST Premium impact must be captured incrementally via the increment for the year of c/o x PV factor (and only for the year of c/o).</a:t>
          </a:r>
          <a:endParaRPr lang="en-US" sz="1100"/>
        </a:p>
      </xdr:txBody>
    </xdr:sp>
    <xdr:clientData/>
  </xdr:twoCellAnchor>
  <xdr:twoCellAnchor>
    <xdr:from>
      <xdr:col>6</xdr:col>
      <xdr:colOff>600075</xdr:colOff>
      <xdr:row>11</xdr:row>
      <xdr:rowOff>0</xdr:rowOff>
    </xdr:from>
    <xdr:to>
      <xdr:col>6</xdr:col>
      <xdr:colOff>609600</xdr:colOff>
      <xdr:row>12</xdr:row>
      <xdr:rowOff>209550</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5095875" y="2143125"/>
          <a:ext cx="9525" cy="447675"/>
        </a:xfrm>
        <a:prstGeom prst="straightConnector1">
          <a:avLst/>
        </a:prstGeom>
        <a:ln w="41275" cmpd="dbl">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904875</xdr:colOff>
      <xdr:row>67</xdr:row>
      <xdr:rowOff>161925</xdr:rowOff>
    </xdr:from>
    <xdr:to>
      <xdr:col>6</xdr:col>
      <xdr:colOff>571500</xdr:colOff>
      <xdr:row>79</xdr:row>
      <xdr:rowOff>133350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4875" y="13763625"/>
          <a:ext cx="4162425"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 transition year from</a:t>
          </a:r>
          <a:r>
            <a:rPr lang="en-US" sz="1100" baseline="0"/>
            <a:t> ST to LT is year 10 (for example), then the ST and LT installed costs will be the same for that year, and all years beyond.  If the ST real inflation rate is &lt;&gt;0%, then there will be a ST premium on the installed cost (over LT).</a:t>
          </a:r>
        </a:p>
        <a:p>
          <a:endParaRPr lang="en-US" sz="1100" baseline="0"/>
        </a:p>
        <a:p>
          <a:r>
            <a:rPr lang="en-US" sz="1100" baseline="0"/>
            <a:t>The Base Year costs above reflect the inflated installed costs that reflects the ST and LT cost components.  However, only the LT component is applicable for the use of the real LFCRs.  The ST Premium impact must be captured incrementally via the increment for the year of c/o x PV factor (and only for the year of c/o).</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S84"/>
  <sheetViews>
    <sheetView view="pageLayout" zoomScaleNormal="100" workbookViewId="0">
      <selection activeCell="F30" sqref="F30"/>
    </sheetView>
  </sheetViews>
  <sheetFormatPr defaultRowHeight="14.4"/>
  <cols>
    <col min="1" max="1" width="29.44140625" customWidth="1"/>
    <col min="3" max="3" width="9" bestFit="1" customWidth="1"/>
    <col min="5" max="5" width="8.88671875" customWidth="1"/>
    <col min="16" max="16" width="9.88671875" customWidth="1"/>
  </cols>
  <sheetData>
    <row r="1" spans="4:14">
      <c r="H1" s="27" t="s">
        <v>119</v>
      </c>
      <c r="I1" s="27"/>
    </row>
    <row r="2" spans="4:14">
      <c r="D2" s="6" t="s">
        <v>83</v>
      </c>
      <c r="E2" s="11"/>
      <c r="F2" s="198" t="s">
        <v>216</v>
      </c>
      <c r="G2" s="27"/>
      <c r="H2" s="27"/>
      <c r="I2" s="158"/>
    </row>
    <row r="3" spans="4:14">
      <c r="D3" s="18" t="s">
        <v>3</v>
      </c>
      <c r="E3" s="16">
        <f>G24</f>
        <v>5.9570187680039501E-2</v>
      </c>
      <c r="F3" s="2" t="s">
        <v>7</v>
      </c>
      <c r="H3" s="26"/>
    </row>
    <row r="4" spans="4:14">
      <c r="D4" s="6" t="s">
        <v>25</v>
      </c>
      <c r="E4" s="32">
        <f>F22</f>
        <v>1.9942999999999999E-2</v>
      </c>
      <c r="F4" t="s">
        <v>27</v>
      </c>
    </row>
    <row r="5" spans="4:14">
      <c r="D5" s="6" t="s">
        <v>26</v>
      </c>
      <c r="E5" s="32">
        <f>F23</f>
        <v>4.4585E-2</v>
      </c>
      <c r="F5" t="s">
        <v>27</v>
      </c>
    </row>
    <row r="6" spans="4:14">
      <c r="D6" s="18" t="s">
        <v>8</v>
      </c>
      <c r="E6" s="33">
        <f>D22</f>
        <v>3.85E-2</v>
      </c>
      <c r="F6" s="2" t="s">
        <v>9</v>
      </c>
    </row>
    <row r="7" spans="4:14">
      <c r="D7" s="6" t="s">
        <v>92</v>
      </c>
      <c r="E7" s="35">
        <v>0.24859912349999996</v>
      </c>
      <c r="F7" s="27" t="s">
        <v>305</v>
      </c>
      <c r="G7" s="27"/>
      <c r="H7" s="27"/>
    </row>
    <row r="8" spans="4:14">
      <c r="D8" s="6" t="s">
        <v>11</v>
      </c>
      <c r="E8" s="199" t="s">
        <v>217</v>
      </c>
      <c r="F8" s="198" t="s">
        <v>216</v>
      </c>
      <c r="G8" s="27"/>
      <c r="H8" s="27"/>
    </row>
    <row r="9" spans="4:14">
      <c r="D9" s="13" t="s">
        <v>12</v>
      </c>
      <c r="E9" s="199"/>
      <c r="F9" s="198" t="s">
        <v>216</v>
      </c>
      <c r="G9" s="27"/>
      <c r="H9" s="27"/>
    </row>
    <row r="10" spans="4:14">
      <c r="D10" s="6" t="s">
        <v>6</v>
      </c>
      <c r="E10" s="36">
        <v>2.5000000000000001E-2</v>
      </c>
      <c r="F10" s="27" t="s">
        <v>305</v>
      </c>
      <c r="G10" s="27"/>
      <c r="H10" s="27"/>
      <c r="I10" s="158"/>
      <c r="J10" s="158"/>
      <c r="K10" s="158"/>
    </row>
    <row r="11" spans="4:14">
      <c r="D11" s="6" t="s">
        <v>81</v>
      </c>
      <c r="E11" s="176">
        <v>4.8859650000000004E-2</v>
      </c>
      <c r="F11" s="27" t="s">
        <v>305</v>
      </c>
      <c r="G11" s="27"/>
      <c r="H11" s="27"/>
    </row>
    <row r="12" spans="4:14">
      <c r="D12" s="6" t="s">
        <v>123</v>
      </c>
      <c r="E12" s="34">
        <v>0.21</v>
      </c>
      <c r="F12" s="27" t="s">
        <v>305</v>
      </c>
      <c r="G12" s="27"/>
      <c r="H12" s="27"/>
    </row>
    <row r="13" spans="4:14">
      <c r="D13" s="6" t="s">
        <v>13</v>
      </c>
      <c r="E13" s="17">
        <v>2021</v>
      </c>
    </row>
    <row r="14" spans="4:14">
      <c r="D14" s="158"/>
      <c r="E14" s="158"/>
    </row>
    <row r="16" spans="4:14">
      <c r="N16" s="6"/>
    </row>
    <row r="17" spans="2:15">
      <c r="I17" s="6"/>
      <c r="N17" s="6"/>
    </row>
    <row r="18" spans="2:15">
      <c r="B18" t="s">
        <v>14</v>
      </c>
      <c r="D18" s="27" t="s">
        <v>305</v>
      </c>
      <c r="E18" s="27"/>
      <c r="F18" s="27"/>
      <c r="G18" s="27"/>
      <c r="H18" s="27"/>
      <c r="N18" s="6"/>
    </row>
    <row r="19" spans="2:15" ht="24">
      <c r="B19" s="2"/>
      <c r="C19" s="2"/>
      <c r="D19" s="3" t="s">
        <v>0</v>
      </c>
      <c r="E19" s="3" t="s">
        <v>1</v>
      </c>
      <c r="F19" s="4" t="s">
        <v>2</v>
      </c>
      <c r="G19" s="4" t="s">
        <v>3</v>
      </c>
      <c r="N19" s="6"/>
    </row>
    <row r="20" spans="2:15">
      <c r="B20" s="2"/>
      <c r="C20" s="2"/>
      <c r="D20" s="2"/>
      <c r="E20" s="2"/>
      <c r="F20" s="5"/>
      <c r="G20" s="5"/>
      <c r="N20" s="6"/>
    </row>
    <row r="21" spans="2:15">
      <c r="B21" s="7"/>
      <c r="C21" s="2"/>
      <c r="D21" s="8"/>
      <c r="E21" s="9"/>
      <c r="F21" s="5"/>
      <c r="G21" s="5"/>
      <c r="N21" s="6"/>
    </row>
    <row r="22" spans="2:15">
      <c r="B22" s="7" t="s">
        <v>4</v>
      </c>
      <c r="C22" s="2"/>
      <c r="D22" s="37">
        <v>3.85E-2</v>
      </c>
      <c r="E22" s="232">
        <f>E24-E23</f>
        <v>0.51800000000000002</v>
      </c>
      <c r="F22" s="10">
        <f>D22*E22</f>
        <v>1.9942999999999999E-2</v>
      </c>
      <c r="G22" s="11">
        <f>F22*(1-Tax_Rate)</f>
        <v>1.4985187680039499E-2</v>
      </c>
      <c r="N22" s="6"/>
    </row>
    <row r="23" spans="2:15">
      <c r="B23" s="7" t="s">
        <v>5</v>
      </c>
      <c r="C23" s="2"/>
      <c r="D23" s="233">
        <v>9.2499999999999999E-2</v>
      </c>
      <c r="E23" s="38">
        <v>0.48199999999999998</v>
      </c>
      <c r="F23" s="12">
        <f>D23*E23</f>
        <v>4.4585E-2</v>
      </c>
      <c r="G23" s="19">
        <f>F23</f>
        <v>4.4585E-2</v>
      </c>
      <c r="N23" s="6"/>
    </row>
    <row r="24" spans="2:15">
      <c r="B24" s="7"/>
      <c r="C24" s="2"/>
      <c r="D24" s="14"/>
      <c r="E24" s="15">
        <v>1</v>
      </c>
      <c r="F24" s="10">
        <f>SUM(F22:F23)</f>
        <v>6.4528000000000002E-2</v>
      </c>
      <c r="G24" s="10">
        <f>SUM(G22:G23)</f>
        <v>5.9570187680039501E-2</v>
      </c>
      <c r="N24" s="6"/>
    </row>
    <row r="25" spans="2:15">
      <c r="N25" s="6"/>
      <c r="O25" s="31"/>
    </row>
    <row r="29" spans="2:15">
      <c r="E29" s="6"/>
      <c r="F29" s="31"/>
    </row>
    <row r="30" spans="2:15">
      <c r="E30" s="6"/>
      <c r="F30" s="31" t="s">
        <v>306</v>
      </c>
      <c r="H30" s="158"/>
      <c r="I30" s="158"/>
      <c r="J30" s="158"/>
      <c r="K30" s="158"/>
      <c r="L30" s="158"/>
      <c r="M30" s="158"/>
    </row>
    <row r="31" spans="2:15">
      <c r="E31" s="6"/>
      <c r="F31" s="31"/>
      <c r="H31" s="158"/>
      <c r="I31" s="158"/>
      <c r="J31" s="158"/>
      <c r="K31" s="158"/>
      <c r="L31" s="158"/>
      <c r="M31" s="158"/>
    </row>
    <row r="32" spans="2:15">
      <c r="E32" s="6"/>
      <c r="F32" s="31"/>
      <c r="H32" s="158"/>
      <c r="I32" s="158"/>
      <c r="J32" s="158"/>
      <c r="K32" s="158"/>
      <c r="L32" s="158"/>
      <c r="M32" s="158"/>
    </row>
    <row r="33" spans="1:71">
      <c r="B33" s="1" t="s">
        <v>68</v>
      </c>
      <c r="E33" s="6"/>
      <c r="H33" s="158"/>
      <c r="I33" s="158"/>
      <c r="J33" s="158"/>
      <c r="K33" s="158"/>
      <c r="L33" s="158"/>
      <c r="M33" s="158"/>
    </row>
    <row r="34" spans="1:71">
      <c r="E34" s="6"/>
    </row>
    <row r="35" spans="1:71">
      <c r="G35" s="6"/>
    </row>
    <row r="36" spans="1:71">
      <c r="B36" s="24" t="s">
        <v>41</v>
      </c>
      <c r="C36" s="23">
        <v>1</v>
      </c>
      <c r="D36" s="23">
        <v>2</v>
      </c>
      <c r="E36" s="23">
        <v>3</v>
      </c>
      <c r="F36" s="23">
        <v>4</v>
      </c>
      <c r="G36" s="23">
        <v>5</v>
      </c>
      <c r="H36" s="23">
        <v>6</v>
      </c>
      <c r="I36" s="23">
        <v>7</v>
      </c>
      <c r="J36" s="23">
        <v>8</v>
      </c>
      <c r="K36" s="23">
        <v>9</v>
      </c>
      <c r="L36" s="23">
        <v>10</v>
      </c>
      <c r="M36" s="23">
        <v>11</v>
      </c>
      <c r="N36" s="23">
        <v>12</v>
      </c>
      <c r="O36" s="23">
        <v>13</v>
      </c>
      <c r="P36" s="23">
        <v>14</v>
      </c>
      <c r="Q36" s="23">
        <v>15</v>
      </c>
      <c r="R36" s="23">
        <v>16</v>
      </c>
      <c r="S36" s="23">
        <v>17</v>
      </c>
      <c r="T36" s="23">
        <v>18</v>
      </c>
      <c r="U36" s="23">
        <v>19</v>
      </c>
      <c r="V36" s="23">
        <v>20</v>
      </c>
      <c r="W36" s="23">
        <v>21</v>
      </c>
      <c r="X36" s="23">
        <v>22</v>
      </c>
      <c r="Y36" s="23">
        <v>23</v>
      </c>
      <c r="Z36" s="23">
        <v>24</v>
      </c>
      <c r="AA36" s="23">
        <v>25</v>
      </c>
      <c r="AB36" s="23">
        <v>26</v>
      </c>
      <c r="AC36" s="23">
        <v>27</v>
      </c>
      <c r="AD36" s="23">
        <v>28</v>
      </c>
      <c r="AE36" s="23">
        <v>29</v>
      </c>
      <c r="AF36" s="23">
        <v>30</v>
      </c>
      <c r="AG36" s="23">
        <v>31</v>
      </c>
      <c r="AH36" s="23">
        <v>32</v>
      </c>
      <c r="AI36" s="23">
        <v>33</v>
      </c>
      <c r="AJ36" s="23">
        <v>34</v>
      </c>
      <c r="AK36" s="23">
        <v>35</v>
      </c>
      <c r="AL36" s="23">
        <v>36</v>
      </c>
      <c r="AM36" s="23">
        <v>37</v>
      </c>
      <c r="AN36" s="23">
        <v>38</v>
      </c>
      <c r="AO36" s="23">
        <v>39</v>
      </c>
      <c r="AP36" s="23">
        <v>40</v>
      </c>
      <c r="AQ36" s="23">
        <v>41</v>
      </c>
      <c r="AR36" s="23">
        <v>42</v>
      </c>
      <c r="AS36" s="23">
        <v>43</v>
      </c>
      <c r="AT36" s="23">
        <v>44</v>
      </c>
      <c r="AU36" s="23">
        <v>45</v>
      </c>
      <c r="AV36" s="23">
        <v>46</v>
      </c>
      <c r="AW36" s="23">
        <v>47</v>
      </c>
      <c r="AX36" s="23">
        <v>48</v>
      </c>
      <c r="AY36" s="23">
        <v>49</v>
      </c>
      <c r="AZ36" s="23">
        <v>50</v>
      </c>
      <c r="BA36" s="23">
        <v>51</v>
      </c>
      <c r="BB36" s="23">
        <v>52</v>
      </c>
      <c r="BC36" s="23">
        <v>53</v>
      </c>
      <c r="BD36" s="23">
        <v>54</v>
      </c>
      <c r="BE36" s="23">
        <v>55</v>
      </c>
      <c r="BF36" s="23">
        <v>56</v>
      </c>
      <c r="BG36" s="23">
        <v>57</v>
      </c>
      <c r="BH36" s="23">
        <v>58</v>
      </c>
      <c r="BI36" s="23">
        <v>59</v>
      </c>
      <c r="BJ36" s="23">
        <v>60</v>
      </c>
      <c r="BK36" s="23">
        <v>61</v>
      </c>
      <c r="BL36" s="23">
        <v>62</v>
      </c>
      <c r="BM36" s="23">
        <v>63</v>
      </c>
      <c r="BN36" s="23">
        <v>64</v>
      </c>
      <c r="BO36" s="23">
        <v>65</v>
      </c>
      <c r="BP36" s="23">
        <v>66</v>
      </c>
      <c r="BQ36" s="23">
        <v>67</v>
      </c>
      <c r="BR36" s="23">
        <v>68</v>
      </c>
      <c r="BS36" s="23">
        <v>69</v>
      </c>
    </row>
    <row r="37" spans="1:71">
      <c r="B37" s="25">
        <v>5</v>
      </c>
      <c r="C37" s="217">
        <v>0.2</v>
      </c>
      <c r="D37" s="217">
        <v>0.32</v>
      </c>
      <c r="E37" s="217">
        <v>0.192</v>
      </c>
      <c r="F37" s="217">
        <v>0.1152</v>
      </c>
      <c r="G37" s="217">
        <v>0.1152</v>
      </c>
      <c r="H37" s="217">
        <v>5.7599999999999998E-2</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c r="AO37" s="22">
        <v>0</v>
      </c>
      <c r="AP37" s="22">
        <v>0</v>
      </c>
      <c r="AQ37" s="22">
        <v>0</v>
      </c>
      <c r="AR37" s="22">
        <v>0</v>
      </c>
      <c r="AS37" s="22">
        <v>0</v>
      </c>
      <c r="AT37" s="22">
        <v>0</v>
      </c>
      <c r="AU37" s="22">
        <v>0</v>
      </c>
      <c r="AV37" s="22">
        <v>0</v>
      </c>
      <c r="AW37" s="22">
        <v>0</v>
      </c>
      <c r="AX37" s="22">
        <v>0</v>
      </c>
      <c r="AY37" s="22">
        <v>0</v>
      </c>
      <c r="AZ37" s="22">
        <v>0</v>
      </c>
      <c r="BA37" s="22">
        <v>0</v>
      </c>
      <c r="BB37" s="22">
        <v>0</v>
      </c>
      <c r="BC37" s="22">
        <v>0</v>
      </c>
      <c r="BD37" s="22">
        <v>0</v>
      </c>
      <c r="BE37" s="22">
        <v>0</v>
      </c>
      <c r="BF37" s="22">
        <v>0</v>
      </c>
      <c r="BG37" s="22">
        <v>0</v>
      </c>
      <c r="BH37" s="22">
        <v>0</v>
      </c>
      <c r="BI37" s="22">
        <v>0</v>
      </c>
      <c r="BJ37" s="22">
        <v>0</v>
      </c>
      <c r="BK37" s="22">
        <v>0</v>
      </c>
      <c r="BL37" s="22">
        <v>0</v>
      </c>
      <c r="BM37" s="22">
        <v>0</v>
      </c>
      <c r="BN37" s="22">
        <v>0</v>
      </c>
      <c r="BO37" s="22">
        <v>0</v>
      </c>
      <c r="BP37" s="22">
        <v>0</v>
      </c>
      <c r="BQ37" s="22">
        <v>0</v>
      </c>
      <c r="BR37" s="22">
        <v>0</v>
      </c>
      <c r="BS37" s="22">
        <v>0</v>
      </c>
    </row>
    <row r="38" spans="1:71">
      <c r="B38" s="25">
        <v>7</v>
      </c>
      <c r="C38" s="22">
        <v>0.26534999999999997</v>
      </c>
      <c r="D38" s="22">
        <v>0.20989999999999998</v>
      </c>
      <c r="E38" s="22">
        <v>0.14989999999999998</v>
      </c>
      <c r="F38" s="22">
        <v>0.10710000000000001</v>
      </c>
      <c r="G38" s="22">
        <v>8.925000000000001E-2</v>
      </c>
      <c r="H38" s="22">
        <v>8.925000000000001E-2</v>
      </c>
      <c r="I38" s="22">
        <v>6.695000000000001E-2</v>
      </c>
      <c r="J38" s="22">
        <v>2.23E-2</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c r="AO38" s="22">
        <v>0</v>
      </c>
      <c r="AP38" s="22">
        <v>0</v>
      </c>
      <c r="AQ38" s="22">
        <v>0</v>
      </c>
      <c r="AR38" s="22">
        <v>0</v>
      </c>
      <c r="AS38" s="22">
        <v>0</v>
      </c>
      <c r="AT38" s="22">
        <v>0</v>
      </c>
      <c r="AU38" s="22">
        <v>0</v>
      </c>
      <c r="AV38" s="22">
        <v>0</v>
      </c>
      <c r="AW38" s="22">
        <v>0</v>
      </c>
      <c r="AX38" s="22">
        <v>0</v>
      </c>
      <c r="AY38" s="22">
        <v>0</v>
      </c>
      <c r="AZ38" s="22">
        <v>0</v>
      </c>
      <c r="BA38" s="22">
        <v>0</v>
      </c>
      <c r="BB38" s="22">
        <v>0</v>
      </c>
      <c r="BC38" s="22">
        <v>0</v>
      </c>
      <c r="BD38" s="22">
        <v>0</v>
      </c>
      <c r="BE38" s="22">
        <v>0</v>
      </c>
      <c r="BF38" s="22">
        <v>0</v>
      </c>
      <c r="BG38" s="22">
        <v>0</v>
      </c>
      <c r="BH38" s="22">
        <v>0</v>
      </c>
      <c r="BI38" s="22">
        <v>0</v>
      </c>
      <c r="BJ38" s="22">
        <v>0</v>
      </c>
      <c r="BK38" s="22">
        <v>0</v>
      </c>
      <c r="BL38" s="22">
        <v>0</v>
      </c>
      <c r="BM38" s="22">
        <v>0</v>
      </c>
      <c r="BN38" s="22">
        <v>0</v>
      </c>
      <c r="BO38" s="22">
        <v>0</v>
      </c>
      <c r="BP38" s="22">
        <v>0</v>
      </c>
      <c r="BQ38" s="22">
        <v>0</v>
      </c>
      <c r="BR38" s="22">
        <v>0</v>
      </c>
      <c r="BS38" s="22">
        <v>0</v>
      </c>
    </row>
    <row r="39" spans="1:71">
      <c r="B39" s="25">
        <v>15</v>
      </c>
      <c r="C39" s="11">
        <v>9.7500000000000003E-2</v>
      </c>
      <c r="D39" s="11">
        <v>9.0499999999999997E-2</v>
      </c>
      <c r="E39" s="11">
        <v>8.1500000000000003E-2</v>
      </c>
      <c r="F39" s="11">
        <v>7.3000000000000009E-2</v>
      </c>
      <c r="G39" s="11">
        <v>6.5500000000000003E-2</v>
      </c>
      <c r="H39" s="11">
        <v>6.0499999999999998E-2</v>
      </c>
      <c r="I39" s="11">
        <v>5.9000000000000004E-2</v>
      </c>
      <c r="J39" s="11">
        <v>5.9000000000000004E-2</v>
      </c>
      <c r="K39" s="11">
        <v>5.9000000000000004E-2</v>
      </c>
      <c r="L39" s="11">
        <v>5.9000000000000004E-2</v>
      </c>
      <c r="M39" s="22">
        <v>5.9000000000000004E-2</v>
      </c>
      <c r="N39" s="22">
        <v>5.9000000000000004E-2</v>
      </c>
      <c r="O39" s="22">
        <v>5.9000000000000004E-2</v>
      </c>
      <c r="P39" s="22">
        <v>5.9000000000000004E-2</v>
      </c>
      <c r="Q39" s="22">
        <v>5.9499999999999997E-2</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v>0</v>
      </c>
      <c r="AP39" s="22">
        <v>0</v>
      </c>
      <c r="AQ39" s="22">
        <v>0</v>
      </c>
      <c r="AR39" s="22">
        <v>0</v>
      </c>
      <c r="AS39" s="22">
        <v>0</v>
      </c>
      <c r="AT39" s="22">
        <v>0</v>
      </c>
      <c r="AU39" s="22">
        <v>0</v>
      </c>
      <c r="AV39" s="22">
        <v>0</v>
      </c>
      <c r="AW39" s="22">
        <v>0</v>
      </c>
      <c r="AX39" s="22">
        <v>0</v>
      </c>
      <c r="AY39" s="22">
        <v>0</v>
      </c>
      <c r="AZ39" s="22">
        <v>0</v>
      </c>
      <c r="BA39" s="22">
        <v>0</v>
      </c>
      <c r="BB39" s="22">
        <v>0</v>
      </c>
      <c r="BC39" s="22">
        <v>0</v>
      </c>
      <c r="BD39" s="22">
        <v>0</v>
      </c>
      <c r="BE39" s="22">
        <v>0</v>
      </c>
      <c r="BF39" s="22">
        <v>0</v>
      </c>
      <c r="BG39" s="22">
        <v>0</v>
      </c>
      <c r="BH39" s="22">
        <v>0</v>
      </c>
      <c r="BI39" s="22">
        <v>0</v>
      </c>
      <c r="BJ39" s="22">
        <v>0</v>
      </c>
      <c r="BK39" s="22">
        <v>0</v>
      </c>
      <c r="BL39" s="22">
        <v>0</v>
      </c>
      <c r="BM39" s="22">
        <v>0</v>
      </c>
      <c r="BN39" s="22">
        <v>0</v>
      </c>
      <c r="BO39" s="22">
        <v>0</v>
      </c>
      <c r="BP39" s="22">
        <v>0</v>
      </c>
      <c r="BQ39" s="22">
        <v>0</v>
      </c>
      <c r="BR39" s="22">
        <v>0</v>
      </c>
      <c r="BS39" s="22">
        <v>0</v>
      </c>
    </row>
    <row r="40" spans="1:71">
      <c r="B40" s="25">
        <v>20</v>
      </c>
      <c r="C40" s="22">
        <v>7.400000000000001E-2</v>
      </c>
      <c r="D40" s="22">
        <v>6.9500000000000006E-2</v>
      </c>
      <c r="E40" s="22">
        <v>6.4500000000000002E-2</v>
      </c>
      <c r="F40" s="22">
        <v>5.9499999999999997E-2</v>
      </c>
      <c r="G40" s="22">
        <v>5.5000000000000007E-2</v>
      </c>
      <c r="H40" s="22">
        <v>5.1000000000000004E-2</v>
      </c>
      <c r="I40" s="22">
        <v>4.7E-2</v>
      </c>
      <c r="J40" s="22">
        <v>4.4999999999999998E-2</v>
      </c>
      <c r="K40" s="22">
        <v>4.4999999999999998E-2</v>
      </c>
      <c r="L40" s="22">
        <v>4.4999999999999998E-2</v>
      </c>
      <c r="M40" s="22">
        <v>4.4999999999999998E-2</v>
      </c>
      <c r="N40" s="22">
        <v>4.4999999999999998E-2</v>
      </c>
      <c r="O40" s="22">
        <v>4.4999999999999998E-2</v>
      </c>
      <c r="P40" s="22">
        <v>4.4999999999999998E-2</v>
      </c>
      <c r="Q40" s="22">
        <v>4.4999999999999998E-2</v>
      </c>
      <c r="R40" s="22">
        <v>4.4999999999999998E-2</v>
      </c>
      <c r="S40" s="22">
        <v>4.4999999999999998E-2</v>
      </c>
      <c r="T40" s="22">
        <v>4.4999999999999998E-2</v>
      </c>
      <c r="U40" s="22">
        <v>4.4999999999999998E-2</v>
      </c>
      <c r="V40" s="22">
        <v>3.95E-2</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v>0</v>
      </c>
      <c r="AY40" s="22">
        <v>0</v>
      </c>
      <c r="AZ40" s="22">
        <v>0</v>
      </c>
      <c r="BA40" s="22">
        <v>0</v>
      </c>
      <c r="BB40" s="22">
        <v>0</v>
      </c>
      <c r="BC40" s="22">
        <v>0</v>
      </c>
      <c r="BD40" s="22">
        <v>0</v>
      </c>
      <c r="BE40" s="22">
        <v>0</v>
      </c>
      <c r="BF40" s="22">
        <v>0</v>
      </c>
      <c r="BG40" s="22">
        <v>0</v>
      </c>
      <c r="BH40" s="22">
        <v>0</v>
      </c>
      <c r="BI40" s="22">
        <v>0</v>
      </c>
      <c r="BJ40" s="22">
        <v>0</v>
      </c>
      <c r="BK40" s="22">
        <v>0</v>
      </c>
      <c r="BL40" s="22">
        <v>0</v>
      </c>
      <c r="BM40" s="22">
        <v>0</v>
      </c>
      <c r="BN40" s="22">
        <v>0</v>
      </c>
      <c r="BO40" s="22">
        <v>0</v>
      </c>
      <c r="BP40" s="22">
        <v>0</v>
      </c>
      <c r="BQ40" s="22">
        <v>0</v>
      </c>
      <c r="BR40" s="22">
        <v>0</v>
      </c>
      <c r="BS40" s="22">
        <v>0</v>
      </c>
    </row>
    <row r="41" spans="1:71">
      <c r="A41" s="6" t="s">
        <v>114</v>
      </c>
      <c r="B41" s="25" t="s">
        <v>115</v>
      </c>
      <c r="C41" s="22">
        <v>0.1153142857142857</v>
      </c>
      <c r="D41" s="22">
        <v>0.11351428571428571</v>
      </c>
      <c r="E41" s="22">
        <v>0.1115142857142857</v>
      </c>
      <c r="F41" s="22">
        <v>0.1095142857142857</v>
      </c>
      <c r="G41" s="22">
        <v>0.10771428571428571</v>
      </c>
      <c r="H41" s="22">
        <v>0.1061142857142857</v>
      </c>
      <c r="I41" s="22">
        <v>0.1045142857142857</v>
      </c>
      <c r="J41" s="22">
        <v>1.7999999999999999E-2</v>
      </c>
      <c r="K41" s="22">
        <v>1.7999999999999999E-2</v>
      </c>
      <c r="L41" s="22">
        <v>1.7999999999999999E-2</v>
      </c>
      <c r="M41" s="22">
        <v>1.7999999999999999E-2</v>
      </c>
      <c r="N41" s="22">
        <v>1.7999999999999999E-2</v>
      </c>
      <c r="O41" s="22">
        <v>1.7999999999999999E-2</v>
      </c>
      <c r="P41" s="22">
        <v>1.7999999999999999E-2</v>
      </c>
      <c r="Q41" s="22">
        <v>1.7999999999999999E-2</v>
      </c>
      <c r="R41" s="22">
        <v>1.7999999999999999E-2</v>
      </c>
      <c r="S41" s="22">
        <v>1.7999999999999999E-2</v>
      </c>
      <c r="T41" s="22">
        <v>1.7999999999999999E-2</v>
      </c>
      <c r="U41" s="22">
        <v>1.7999999999999999E-2</v>
      </c>
      <c r="V41" s="22">
        <v>1.5800000000000002E-2</v>
      </c>
      <c r="W41" s="22">
        <v>0</v>
      </c>
      <c r="X41" s="22">
        <v>0</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c r="AO41" s="22">
        <v>0</v>
      </c>
      <c r="AP41" s="22">
        <v>0</v>
      </c>
      <c r="AQ41" s="22">
        <v>0</v>
      </c>
      <c r="AR41" s="22">
        <v>0</v>
      </c>
      <c r="AS41" s="22">
        <v>0</v>
      </c>
      <c r="AT41" s="22">
        <v>0</v>
      </c>
      <c r="AU41" s="22">
        <v>0</v>
      </c>
      <c r="AV41" s="22">
        <v>0</v>
      </c>
      <c r="AW41" s="22">
        <v>0</v>
      </c>
      <c r="AX41" s="22">
        <v>0</v>
      </c>
      <c r="AY41" s="22">
        <v>0</v>
      </c>
      <c r="AZ41" s="22">
        <v>0</v>
      </c>
      <c r="BA41" s="22">
        <v>0</v>
      </c>
      <c r="BB41" s="22">
        <v>0</v>
      </c>
      <c r="BC41" s="22">
        <v>0</v>
      </c>
      <c r="BD41" s="22">
        <v>0</v>
      </c>
      <c r="BE41" s="22">
        <v>0</v>
      </c>
      <c r="BF41" s="22">
        <v>0</v>
      </c>
      <c r="BG41" s="22">
        <v>0</v>
      </c>
      <c r="BH41" s="22">
        <v>0</v>
      </c>
      <c r="BI41" s="22">
        <v>0</v>
      </c>
      <c r="BJ41" s="22">
        <v>0</v>
      </c>
      <c r="BK41" s="22">
        <v>0</v>
      </c>
      <c r="BL41" s="22">
        <v>0</v>
      </c>
      <c r="BM41" s="22">
        <v>0</v>
      </c>
      <c r="BN41" s="22">
        <v>0</v>
      </c>
      <c r="BO41" s="22">
        <v>0</v>
      </c>
      <c r="BP41" s="22">
        <v>0</v>
      </c>
      <c r="BQ41" s="22">
        <v>0</v>
      </c>
      <c r="BR41" s="22">
        <v>0</v>
      </c>
      <c r="BS41" s="22">
        <v>0</v>
      </c>
    </row>
    <row r="42" spans="1:71">
      <c r="A42" s="6" t="s">
        <v>116</v>
      </c>
      <c r="B42" s="25" t="s">
        <v>117</v>
      </c>
      <c r="C42" s="22">
        <v>0.14960000000000001</v>
      </c>
      <c r="D42" s="22">
        <v>0.14779999999999999</v>
      </c>
      <c r="E42" s="22">
        <v>0.14579999999999999</v>
      </c>
      <c r="F42" s="22">
        <v>0.14379999999999998</v>
      </c>
      <c r="G42" s="22">
        <v>0.14200000000000002</v>
      </c>
      <c r="H42" s="22">
        <v>2.0400000000000001E-2</v>
      </c>
      <c r="I42" s="22">
        <v>1.8800000000000001E-2</v>
      </c>
      <c r="J42" s="22">
        <v>1.7999999999999999E-2</v>
      </c>
      <c r="K42" s="22">
        <v>1.7999999999999999E-2</v>
      </c>
      <c r="L42" s="22">
        <v>1.7999999999999999E-2</v>
      </c>
      <c r="M42" s="22">
        <v>1.7999999999999999E-2</v>
      </c>
      <c r="N42" s="22">
        <v>1.7999999999999999E-2</v>
      </c>
      <c r="O42" s="22">
        <v>1.7999999999999999E-2</v>
      </c>
      <c r="P42" s="22">
        <v>1.7999999999999999E-2</v>
      </c>
      <c r="Q42" s="22">
        <v>1.7999999999999999E-2</v>
      </c>
      <c r="R42" s="22">
        <v>1.7999999999999999E-2</v>
      </c>
      <c r="S42" s="22">
        <v>1.7999999999999999E-2</v>
      </c>
      <c r="T42" s="22">
        <v>1.7999999999999999E-2</v>
      </c>
      <c r="U42" s="22">
        <v>1.7999999999999999E-2</v>
      </c>
      <c r="V42" s="22">
        <v>1.5800000000000002E-2</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c r="AX42" s="22">
        <v>0</v>
      </c>
      <c r="AY42" s="22">
        <v>0</v>
      </c>
      <c r="AZ42" s="22">
        <v>0</v>
      </c>
      <c r="BA42" s="22">
        <v>0</v>
      </c>
      <c r="BB42" s="22">
        <v>0</v>
      </c>
      <c r="BC42" s="22">
        <v>0</v>
      </c>
      <c r="BD42" s="22">
        <v>0</v>
      </c>
      <c r="BE42" s="22">
        <v>0</v>
      </c>
      <c r="BF42" s="22">
        <v>0</v>
      </c>
      <c r="BG42" s="22">
        <v>0</v>
      </c>
      <c r="BH42" s="22">
        <v>0</v>
      </c>
      <c r="BI42" s="22">
        <v>0</v>
      </c>
      <c r="BJ42" s="22">
        <v>0</v>
      </c>
      <c r="BK42" s="22">
        <v>0</v>
      </c>
      <c r="BL42" s="22">
        <v>0</v>
      </c>
      <c r="BM42" s="22">
        <v>0</v>
      </c>
      <c r="BN42" s="22">
        <v>0</v>
      </c>
      <c r="BO42" s="22">
        <v>0</v>
      </c>
      <c r="BP42" s="22">
        <v>0</v>
      </c>
      <c r="BQ42" s="22">
        <v>0</v>
      </c>
      <c r="BR42" s="22">
        <v>0</v>
      </c>
      <c r="BS42" s="22">
        <v>0</v>
      </c>
    </row>
    <row r="59" spans="3:12">
      <c r="C59" s="29"/>
      <c r="D59" s="30"/>
      <c r="E59" s="158"/>
      <c r="F59" s="158"/>
      <c r="G59" s="158"/>
      <c r="H59" s="158"/>
      <c r="I59" s="158"/>
      <c r="J59" s="158"/>
      <c r="K59" s="158"/>
      <c r="L59" s="158"/>
    </row>
    <row r="60" spans="3:12">
      <c r="C60" s="29"/>
      <c r="D60" s="30"/>
      <c r="E60" s="28"/>
      <c r="F60" s="28"/>
    </row>
    <row r="61" spans="3:12">
      <c r="C61" s="28"/>
      <c r="D61" s="30"/>
      <c r="E61" s="28"/>
      <c r="F61" s="28"/>
    </row>
    <row r="78" spans="4:17">
      <c r="D78" s="28"/>
      <c r="E78" s="28"/>
      <c r="F78" s="28"/>
      <c r="G78" s="28"/>
      <c r="H78" s="28"/>
      <c r="I78" s="28"/>
      <c r="J78" s="28"/>
      <c r="K78" s="28"/>
      <c r="L78" s="28"/>
      <c r="M78" s="28"/>
      <c r="N78" s="28"/>
      <c r="O78" s="28"/>
      <c r="P78" s="28"/>
      <c r="Q78" s="28"/>
    </row>
    <row r="79" spans="4:17">
      <c r="H79" s="28"/>
      <c r="I79" s="28"/>
      <c r="J79" s="28"/>
    </row>
    <row r="80" spans="4:17">
      <c r="H80" s="28"/>
      <c r="I80" s="28"/>
      <c r="J80" s="28"/>
    </row>
    <row r="81" spans="8:10">
      <c r="H81" s="28"/>
      <c r="I81" s="28"/>
      <c r="J81" s="28"/>
    </row>
    <row r="82" spans="8:10">
      <c r="H82" s="28"/>
      <c r="I82" s="28"/>
      <c r="J82" s="28"/>
    </row>
    <row r="83" spans="8:10">
      <c r="H83" s="28"/>
      <c r="I83" s="28"/>
      <c r="J83" s="28"/>
    </row>
    <row r="84" spans="8:10">
      <c r="H84" s="28"/>
      <c r="I84" s="28"/>
      <c r="J84" s="28"/>
    </row>
  </sheetData>
  <pageMargins left="0.7" right="0.7" top="0.89583333333333337" bottom="0.75" header="0.3" footer="0.3"/>
  <pageSetup scale="56" fitToWidth="0" orientation="landscape" r:id="rId1"/>
  <headerFooter>
    <oddHeader>&amp;R&amp;"Times New Roman,Bold"&amp;10KyPSC Case No. 2021-00245
STAFF-PHDR-01-006 Attachment 
Page &amp;P of &amp;N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theme="5" tint="0.39997558519241921"/>
    <pageSetUpPr fitToPage="1"/>
  </sheetPr>
  <dimension ref="A1:EO232"/>
  <sheetViews>
    <sheetView view="pageLayout" topLeftCell="H22" zoomScaleNormal="80" workbookViewId="0">
      <pane xSplit="15888" topLeftCell="B1"/>
      <selection activeCell="F30" sqref="F30"/>
      <selection pane="topRight" activeCell="F30" sqref="F30"/>
    </sheetView>
  </sheetViews>
  <sheetFormatPr defaultColWidth="9.109375" defaultRowHeight="14.4"/>
  <cols>
    <col min="1" max="1" width="39" style="39" hidden="1" customWidth="1"/>
    <col min="2" max="2" width="16.44140625" style="39" customWidth="1"/>
    <col min="3" max="3" width="13.5546875" style="39" customWidth="1"/>
    <col min="4" max="8" width="9.109375" style="39"/>
    <col min="9" max="65" width="14.88671875" style="39" customWidth="1"/>
    <col min="66" max="71" width="13.33203125" style="39" customWidth="1"/>
    <col min="72" max="73" width="15.33203125" style="39" customWidth="1"/>
    <col min="74" max="74" width="11.88671875" style="39" customWidth="1"/>
    <col min="75" max="76" width="13.33203125" style="39" customWidth="1"/>
    <col min="77" max="77" width="13.109375" style="39" customWidth="1"/>
    <col min="78" max="81" width="13.44140625" style="39" customWidth="1"/>
    <col min="82" max="16384" width="9.109375" style="39"/>
  </cols>
  <sheetData>
    <row r="1" spans="1:113" customFormat="1" ht="47.25" customHeight="1">
      <c r="BP1" s="158"/>
      <c r="BR1" s="158"/>
      <c r="BV1" s="158"/>
    </row>
    <row r="2" spans="1:113">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row>
    <row r="3" spans="1:11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row>
    <row r="4" spans="1:11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row>
    <row r="5" spans="1:113">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row>
    <row r="7" spans="1:113">
      <c r="I7" s="235" t="s">
        <v>161</v>
      </c>
      <c r="J7" s="197">
        <f>COUNT(J21:FR21)</f>
        <v>63</v>
      </c>
    </row>
    <row r="10" spans="1:113" ht="21">
      <c r="D10" s="111" t="s">
        <v>133</v>
      </c>
      <c r="J10" s="178"/>
      <c r="K10" s="172"/>
      <c r="L10" s="172"/>
      <c r="M10" s="172"/>
      <c r="N10" s="172"/>
      <c r="O10" s="172"/>
      <c r="P10" s="172"/>
      <c r="R10" s="172"/>
      <c r="T10" s="172"/>
      <c r="U10" s="172"/>
      <c r="V10" s="172"/>
      <c r="W10" s="172"/>
      <c r="X10" s="172">
        <v>1</v>
      </c>
      <c r="Y10" s="178">
        <v>2</v>
      </c>
      <c r="Z10" s="178">
        <v>3</v>
      </c>
      <c r="AA10" s="178">
        <v>4</v>
      </c>
      <c r="AB10" s="178">
        <v>5</v>
      </c>
      <c r="AC10" s="178">
        <v>6</v>
      </c>
      <c r="AD10" s="178">
        <v>7</v>
      </c>
      <c r="AE10" s="178">
        <v>8</v>
      </c>
      <c r="AF10" s="178">
        <v>9</v>
      </c>
      <c r="AG10" s="178">
        <v>10</v>
      </c>
      <c r="AH10" s="178">
        <v>11</v>
      </c>
      <c r="AI10" s="178">
        <v>12</v>
      </c>
      <c r="AJ10" s="178">
        <v>13</v>
      </c>
      <c r="AK10" s="178">
        <v>14</v>
      </c>
      <c r="AL10" s="178">
        <v>15</v>
      </c>
      <c r="AM10" s="178">
        <v>16</v>
      </c>
      <c r="AN10" s="178">
        <v>17</v>
      </c>
      <c r="AO10" s="178">
        <v>18</v>
      </c>
      <c r="AP10" s="178">
        <v>19</v>
      </c>
      <c r="AQ10" s="178">
        <v>20</v>
      </c>
      <c r="AR10" s="178">
        <v>21</v>
      </c>
      <c r="AS10" s="178">
        <v>22</v>
      </c>
      <c r="AT10" s="172"/>
      <c r="AU10" s="172"/>
      <c r="AV10" s="172"/>
      <c r="AW10" s="172"/>
      <c r="AX10" s="172"/>
      <c r="AZ10" s="172"/>
      <c r="BA10" s="172"/>
      <c r="BB10" s="172"/>
      <c r="BC10" s="172"/>
      <c r="BD10" s="172"/>
      <c r="BE10" s="172"/>
      <c r="BF10" s="172"/>
      <c r="BG10" s="172"/>
      <c r="BH10" s="172"/>
      <c r="BI10" s="172"/>
      <c r="BJ10" s="172"/>
      <c r="BK10" s="172"/>
      <c r="BL10" s="172"/>
      <c r="BM10" s="172"/>
      <c r="BN10" s="172"/>
      <c r="BP10" s="81"/>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row>
    <row r="11" spans="1:113">
      <c r="I11" s="44" t="s">
        <v>160</v>
      </c>
      <c r="J11" s="160"/>
      <c r="K11" s="158"/>
      <c r="L11" s="158"/>
      <c r="M11" s="27"/>
      <c r="N11" s="27"/>
      <c r="O11" s="158"/>
      <c r="P11" s="158"/>
      <c r="Q11" s="158"/>
      <c r="R11" s="158"/>
      <c r="S11" s="158"/>
      <c r="T11" s="158"/>
      <c r="U11" s="158"/>
      <c r="V11" s="158"/>
      <c r="W11" s="158"/>
      <c r="X11" s="206"/>
      <c r="Y11" s="206" t="s">
        <v>295</v>
      </c>
      <c r="Z11" s="206"/>
      <c r="AA11" s="206"/>
      <c r="AB11" s="206"/>
      <c r="AC11" s="173"/>
      <c r="AD11" s="173" t="s">
        <v>298</v>
      </c>
      <c r="AE11" s="173"/>
      <c r="AF11" s="173"/>
      <c r="AG11" s="173"/>
      <c r="AH11" s="183"/>
      <c r="AI11" s="183" t="s">
        <v>296</v>
      </c>
      <c r="AJ11" s="183"/>
      <c r="AK11" s="183"/>
      <c r="AL11" s="183"/>
      <c r="AM11" s="230"/>
      <c r="AN11" s="230"/>
      <c r="AO11" s="230"/>
      <c r="AP11" s="230"/>
      <c r="AQ11" s="230"/>
      <c r="AR11" s="230"/>
      <c r="AS11" s="158"/>
      <c r="AT11" s="158"/>
      <c r="AU11" s="158"/>
      <c r="AV11" s="158"/>
      <c r="AW11" s="158"/>
      <c r="AX11" s="158"/>
      <c r="AY11" s="158"/>
      <c r="AZ11" s="158"/>
      <c r="BA11" s="186"/>
      <c r="BB11" s="186"/>
      <c r="BC11" s="186"/>
      <c r="BD11" s="186"/>
      <c r="BE11" s="186"/>
      <c r="BF11" s="186"/>
      <c r="BG11" s="186"/>
      <c r="BH11" s="186"/>
      <c r="BI11" s="186"/>
      <c r="BJ11" s="186"/>
      <c r="BK11" s="186"/>
      <c r="BL11" s="186"/>
      <c r="BM11" s="186"/>
      <c r="BN11" s="186"/>
      <c r="BO11" s="186"/>
      <c r="BP11" s="186"/>
      <c r="BQ11" s="186"/>
      <c r="BR11" s="186"/>
      <c r="BS11" s="186"/>
      <c r="BT11" s="186"/>
      <c r="BU11" s="42"/>
      <c r="BV11" s="42"/>
      <c r="BW11" s="42"/>
      <c r="BX11"/>
      <c r="BY11"/>
      <c r="BZ11"/>
      <c r="CA11"/>
      <c r="CB11"/>
      <c r="CC11"/>
      <c r="CD11"/>
      <c r="CE11"/>
      <c r="CF11"/>
      <c r="CG11"/>
      <c r="CH11"/>
      <c r="CI11"/>
      <c r="CJ11"/>
      <c r="CK11"/>
      <c r="CL11"/>
      <c r="CM11"/>
      <c r="CN11"/>
      <c r="CO11"/>
      <c r="CP11"/>
      <c r="CQ11"/>
      <c r="CR11"/>
      <c r="CS11"/>
      <c r="CT11"/>
      <c r="CU11"/>
      <c r="CV11"/>
      <c r="CW11"/>
      <c r="CX11"/>
      <c r="CY11"/>
      <c r="CZ11"/>
      <c r="DA11"/>
      <c r="DB11"/>
      <c r="DC11"/>
      <c r="DD11"/>
      <c r="DE11"/>
    </row>
    <row r="12" spans="1:113">
      <c r="I12" s="112">
        <v>63</v>
      </c>
      <c r="J12" s="227">
        <v>1</v>
      </c>
      <c r="K12" s="228">
        <f t="shared" ref="K12:BT12" si="0">J12+1</f>
        <v>2</v>
      </c>
      <c r="L12" s="228">
        <f t="shared" si="0"/>
        <v>3</v>
      </c>
      <c r="M12" s="228">
        <f t="shared" si="0"/>
        <v>4</v>
      </c>
      <c r="N12" s="228">
        <f t="shared" si="0"/>
        <v>5</v>
      </c>
      <c r="O12" s="228">
        <f t="shared" si="0"/>
        <v>6</v>
      </c>
      <c r="P12" s="228">
        <f t="shared" si="0"/>
        <v>7</v>
      </c>
      <c r="Q12" s="228">
        <f t="shared" si="0"/>
        <v>8</v>
      </c>
      <c r="R12" s="228">
        <f t="shared" si="0"/>
        <v>9</v>
      </c>
      <c r="S12" s="228">
        <f t="shared" si="0"/>
        <v>10</v>
      </c>
      <c r="T12" s="228">
        <f t="shared" si="0"/>
        <v>11</v>
      </c>
      <c r="U12" s="228">
        <f t="shared" si="0"/>
        <v>12</v>
      </c>
      <c r="V12" s="228">
        <f t="shared" si="0"/>
        <v>13</v>
      </c>
      <c r="W12" s="228">
        <f t="shared" si="0"/>
        <v>14</v>
      </c>
      <c r="X12" s="228">
        <f t="shared" si="0"/>
        <v>15</v>
      </c>
      <c r="Y12" s="228">
        <f t="shared" si="0"/>
        <v>16</v>
      </c>
      <c r="Z12" s="228">
        <f t="shared" si="0"/>
        <v>17</v>
      </c>
      <c r="AA12" s="228">
        <f t="shared" si="0"/>
        <v>18</v>
      </c>
      <c r="AB12" s="228">
        <f t="shared" si="0"/>
        <v>19</v>
      </c>
      <c r="AC12" s="228">
        <f t="shared" si="0"/>
        <v>20</v>
      </c>
      <c r="AD12" s="228">
        <f t="shared" si="0"/>
        <v>21</v>
      </c>
      <c r="AE12" s="228">
        <f t="shared" si="0"/>
        <v>22</v>
      </c>
      <c r="AF12" s="228">
        <f t="shared" si="0"/>
        <v>23</v>
      </c>
      <c r="AG12" s="228">
        <f t="shared" si="0"/>
        <v>24</v>
      </c>
      <c r="AH12" s="228">
        <f t="shared" si="0"/>
        <v>25</v>
      </c>
      <c r="AI12" s="228">
        <f t="shared" si="0"/>
        <v>26</v>
      </c>
      <c r="AJ12" s="228">
        <f t="shared" si="0"/>
        <v>27</v>
      </c>
      <c r="AK12" s="228">
        <f t="shared" si="0"/>
        <v>28</v>
      </c>
      <c r="AL12" s="228">
        <f t="shared" si="0"/>
        <v>29</v>
      </c>
      <c r="AM12" s="228">
        <f t="shared" si="0"/>
        <v>30</v>
      </c>
      <c r="AN12" s="228">
        <f t="shared" si="0"/>
        <v>31</v>
      </c>
      <c r="AO12" s="228">
        <f t="shared" si="0"/>
        <v>32</v>
      </c>
      <c r="AP12" s="228">
        <f t="shared" si="0"/>
        <v>33</v>
      </c>
      <c r="AQ12" s="228">
        <f t="shared" si="0"/>
        <v>34</v>
      </c>
      <c r="AR12" s="228">
        <f t="shared" si="0"/>
        <v>35</v>
      </c>
      <c r="AS12" s="228">
        <f t="shared" si="0"/>
        <v>36</v>
      </c>
      <c r="AT12" s="228">
        <f t="shared" si="0"/>
        <v>37</v>
      </c>
      <c r="AU12" s="228">
        <f t="shared" si="0"/>
        <v>38</v>
      </c>
      <c r="AV12" s="228">
        <f t="shared" si="0"/>
        <v>39</v>
      </c>
      <c r="AW12" s="228">
        <f t="shared" si="0"/>
        <v>40</v>
      </c>
      <c r="AX12" s="228">
        <f t="shared" si="0"/>
        <v>41</v>
      </c>
      <c r="AY12" s="228">
        <f t="shared" si="0"/>
        <v>42</v>
      </c>
      <c r="AZ12" s="228">
        <f t="shared" si="0"/>
        <v>43</v>
      </c>
      <c r="BA12" s="228">
        <f t="shared" si="0"/>
        <v>44</v>
      </c>
      <c r="BB12" s="228">
        <f t="shared" si="0"/>
        <v>45</v>
      </c>
      <c r="BC12" s="228">
        <f t="shared" si="0"/>
        <v>46</v>
      </c>
      <c r="BD12" s="228">
        <f t="shared" si="0"/>
        <v>47</v>
      </c>
      <c r="BE12" s="228">
        <f t="shared" si="0"/>
        <v>48</v>
      </c>
      <c r="BF12" s="228">
        <f t="shared" si="0"/>
        <v>49</v>
      </c>
      <c r="BG12" s="228">
        <f t="shared" si="0"/>
        <v>50</v>
      </c>
      <c r="BH12" s="228">
        <f t="shared" si="0"/>
        <v>51</v>
      </c>
      <c r="BI12" s="228">
        <f t="shared" si="0"/>
        <v>52</v>
      </c>
      <c r="BJ12" s="228">
        <f t="shared" si="0"/>
        <v>53</v>
      </c>
      <c r="BK12" s="228">
        <f t="shared" si="0"/>
        <v>54</v>
      </c>
      <c r="BL12" s="228">
        <f t="shared" si="0"/>
        <v>55</v>
      </c>
      <c r="BM12" s="228">
        <f t="shared" si="0"/>
        <v>56</v>
      </c>
      <c r="BN12" s="228">
        <f t="shared" si="0"/>
        <v>57</v>
      </c>
      <c r="BO12" s="228">
        <f t="shared" si="0"/>
        <v>58</v>
      </c>
      <c r="BP12" s="228">
        <f t="shared" si="0"/>
        <v>59</v>
      </c>
      <c r="BQ12" s="228">
        <f t="shared" si="0"/>
        <v>60</v>
      </c>
      <c r="BR12" s="228">
        <f t="shared" si="0"/>
        <v>61</v>
      </c>
      <c r="BS12" s="228">
        <f t="shared" si="0"/>
        <v>62</v>
      </c>
      <c r="BT12" s="228">
        <f t="shared" si="0"/>
        <v>63</v>
      </c>
      <c r="BU12" s="228">
        <f t="shared" ref="BU12" si="1">BT12+1</f>
        <v>64</v>
      </c>
      <c r="BV12" s="228">
        <f t="shared" ref="BV12" si="2">BU12+1</f>
        <v>65</v>
      </c>
      <c r="BW12" s="228">
        <f t="shared" ref="BW12" si="3">BV12+1</f>
        <v>66</v>
      </c>
      <c r="BX12" s="228">
        <f t="shared" ref="BX12" si="4">BW12+1</f>
        <v>67</v>
      </c>
      <c r="BY12" s="228">
        <f t="shared" ref="BY12" si="5">BX12+1</f>
        <v>68</v>
      </c>
      <c r="BZ12" s="228">
        <f t="shared" ref="BZ12" si="6">BY12+1</f>
        <v>69</v>
      </c>
      <c r="CA12" s="228">
        <f t="shared" ref="CA12" si="7">BZ12+1</f>
        <v>70</v>
      </c>
      <c r="CB12" s="228">
        <f t="shared" ref="CB12" si="8">CA12+1</f>
        <v>71</v>
      </c>
      <c r="CC12" s="228">
        <f t="shared" ref="CC12" si="9">CB12+1</f>
        <v>72</v>
      </c>
      <c r="CD12" s="228">
        <f t="shared" ref="CD12" si="10">CC12+1</f>
        <v>73</v>
      </c>
      <c r="CE12" s="228">
        <f t="shared" ref="CE12" si="11">CD12+1</f>
        <v>74</v>
      </c>
      <c r="CF12" s="228">
        <f t="shared" ref="CF12" si="12">CE12+1</f>
        <v>75</v>
      </c>
      <c r="CG12" s="228">
        <f t="shared" ref="CG12" si="13">CF12+1</f>
        <v>76</v>
      </c>
      <c r="CH12" s="228">
        <f t="shared" ref="CH12" si="14">CG12+1</f>
        <v>77</v>
      </c>
      <c r="CI12" s="228">
        <f t="shared" ref="CI12" si="15">CH12+1</f>
        <v>78</v>
      </c>
      <c r="CJ12" s="228">
        <f t="shared" ref="CJ12" si="16">CI12+1</f>
        <v>79</v>
      </c>
      <c r="CK12" s="228">
        <f t="shared" ref="CK12" si="17">CJ12+1</f>
        <v>80</v>
      </c>
      <c r="CL12" s="228">
        <f t="shared" ref="CL12" si="18">CK12+1</f>
        <v>81</v>
      </c>
      <c r="CM12" s="228">
        <f t="shared" ref="CM12" si="19">CL12+1</f>
        <v>82</v>
      </c>
      <c r="CN12" s="228">
        <f t="shared" ref="CN12" si="20">CM12+1</f>
        <v>83</v>
      </c>
      <c r="CO12" s="228">
        <f t="shared" ref="CO12" si="21">CN12+1</f>
        <v>84</v>
      </c>
      <c r="CP12" s="228">
        <f t="shared" ref="CP12" si="22">CO12+1</f>
        <v>85</v>
      </c>
      <c r="CQ12" s="228">
        <f t="shared" ref="CQ12" si="23">CP12+1</f>
        <v>86</v>
      </c>
      <c r="CR12" s="228">
        <f t="shared" ref="CR12" si="24">CQ12+1</f>
        <v>87</v>
      </c>
      <c r="CS12" s="228">
        <f t="shared" ref="CS12" si="25">CR12+1</f>
        <v>88</v>
      </c>
      <c r="CT12" s="228">
        <f t="shared" ref="CT12" si="26">CS12+1</f>
        <v>89</v>
      </c>
      <c r="CU12" s="228">
        <f t="shared" ref="CU12" si="27">CT12+1</f>
        <v>90</v>
      </c>
      <c r="CV12" s="228">
        <f t="shared" ref="CV12" si="28">CU12+1</f>
        <v>91</v>
      </c>
      <c r="CW12" s="228">
        <f t="shared" ref="CW12" si="29">CV12+1</f>
        <v>92</v>
      </c>
      <c r="CX12" s="228">
        <f t="shared" ref="CX12" si="30">CW12+1</f>
        <v>93</v>
      </c>
      <c r="CY12" s="228">
        <f t="shared" ref="CY12" si="31">CX12+1</f>
        <v>94</v>
      </c>
      <c r="CZ12" s="228">
        <f t="shared" ref="CZ12" si="32">CY12+1</f>
        <v>95</v>
      </c>
      <c r="DA12" s="228">
        <f t="shared" ref="DA12" si="33">CZ12+1</f>
        <v>96</v>
      </c>
      <c r="DB12" s="228">
        <f t="shared" ref="DB12" si="34">DA12+1</f>
        <v>97</v>
      </c>
      <c r="DC12" s="228">
        <f t="shared" ref="DC12" si="35">DB12+1</f>
        <v>98</v>
      </c>
      <c r="DD12" s="228">
        <f t="shared" ref="DD12" si="36">DC12+1</f>
        <v>99</v>
      </c>
      <c r="DE12" s="228">
        <f t="shared" ref="DE12" si="37">DD12+1</f>
        <v>100</v>
      </c>
      <c r="DF12" s="228">
        <f t="shared" ref="DF12" si="38">DE12+1</f>
        <v>101</v>
      </c>
      <c r="DG12" s="228">
        <f t="shared" ref="DG12" si="39">DF12+1</f>
        <v>102</v>
      </c>
      <c r="DH12" s="228">
        <f t="shared" ref="DH12" si="40">DG12+1</f>
        <v>103</v>
      </c>
      <c r="DI12" s="228">
        <f t="shared" ref="DI12" si="41">DH12+1</f>
        <v>104</v>
      </c>
    </row>
    <row r="13" spans="1:113" ht="108.75" customHeight="1">
      <c r="H13" s="113" t="s">
        <v>153</v>
      </c>
      <c r="I13" s="144" t="str">
        <f t="shared" ref="I13:I19" ca="1" si="42">OFFSET($J13,0,I$12-1,1,1)</f>
        <v>DEK - 2x1 J Class
CCGT w/ CCS - Fired, Natural Gas Only</v>
      </c>
      <c r="J13" s="115" t="s">
        <v>195</v>
      </c>
      <c r="K13" s="115" t="s">
        <v>218</v>
      </c>
      <c r="L13" s="115" t="s">
        <v>224</v>
      </c>
      <c r="M13" s="115" t="s">
        <v>219</v>
      </c>
      <c r="N13" s="115" t="s">
        <v>225</v>
      </c>
      <c r="O13" s="115" t="s">
        <v>282</v>
      </c>
      <c r="P13" s="115" t="s">
        <v>283</v>
      </c>
      <c r="Q13" s="115" t="s">
        <v>228</v>
      </c>
      <c r="R13" s="115" t="s">
        <v>288</v>
      </c>
      <c r="S13" s="115" t="s">
        <v>289</v>
      </c>
      <c r="T13" s="115" t="s">
        <v>230</v>
      </c>
      <c r="U13" s="115" t="s">
        <v>290</v>
      </c>
      <c r="V13" s="115" t="s">
        <v>291</v>
      </c>
      <c r="W13" s="115" t="s">
        <v>232</v>
      </c>
      <c r="X13" s="115" t="s">
        <v>294</v>
      </c>
      <c r="Y13" s="115" t="s">
        <v>233</v>
      </c>
      <c r="Z13" s="115" t="s">
        <v>234</v>
      </c>
      <c r="AA13" s="115" t="s">
        <v>284</v>
      </c>
      <c r="AB13" s="115" t="s">
        <v>285</v>
      </c>
      <c r="AC13" s="115" t="s">
        <v>294</v>
      </c>
      <c r="AD13" s="115" t="s">
        <v>233</v>
      </c>
      <c r="AE13" s="115" t="s">
        <v>234</v>
      </c>
      <c r="AF13" s="115" t="s">
        <v>284</v>
      </c>
      <c r="AG13" s="115" t="s">
        <v>285</v>
      </c>
      <c r="AH13" s="115" t="s">
        <v>294</v>
      </c>
      <c r="AI13" s="115" t="s">
        <v>233</v>
      </c>
      <c r="AJ13" s="115" t="s">
        <v>234</v>
      </c>
      <c r="AK13" s="115" t="s">
        <v>284</v>
      </c>
      <c r="AL13" s="115" t="s">
        <v>285</v>
      </c>
      <c r="AM13" s="115" t="s">
        <v>235</v>
      </c>
      <c r="AN13" s="115" t="s">
        <v>236</v>
      </c>
      <c r="AO13" s="115" t="s">
        <v>237</v>
      </c>
      <c r="AP13" s="115" t="s">
        <v>238</v>
      </c>
      <c r="AQ13" s="115" t="s">
        <v>239</v>
      </c>
      <c r="AR13" s="115" t="s">
        <v>240</v>
      </c>
      <c r="AS13" s="115" t="s">
        <v>286</v>
      </c>
      <c r="AT13" s="115" t="s">
        <v>241</v>
      </c>
      <c r="AU13" s="115" t="s">
        <v>242</v>
      </c>
      <c r="AV13" s="115" t="s">
        <v>243</v>
      </c>
      <c r="AW13" s="115" t="s">
        <v>244</v>
      </c>
      <c r="AX13" s="115" t="s">
        <v>245</v>
      </c>
      <c r="AY13" s="115" t="s">
        <v>246</v>
      </c>
      <c r="AZ13" s="115" t="s">
        <v>247</v>
      </c>
      <c r="BA13" s="115" t="s">
        <v>258</v>
      </c>
      <c r="BB13" s="115" t="s">
        <v>259</v>
      </c>
      <c r="BC13" s="115" t="s">
        <v>260</v>
      </c>
      <c r="BD13" s="115" t="s">
        <v>260</v>
      </c>
      <c r="BE13" s="115" t="s">
        <v>287</v>
      </c>
      <c r="BF13" s="115" t="s">
        <v>287</v>
      </c>
      <c r="BG13" s="115" t="s">
        <v>263</v>
      </c>
      <c r="BH13" s="115" t="s">
        <v>264</v>
      </c>
      <c r="BI13" s="115" t="s">
        <v>265</v>
      </c>
      <c r="BJ13" s="115" t="s">
        <v>265</v>
      </c>
      <c r="BK13" s="115" t="s">
        <v>266</v>
      </c>
      <c r="BL13" s="115" t="s">
        <v>266</v>
      </c>
      <c r="BM13" s="115" t="s">
        <v>267</v>
      </c>
      <c r="BN13" s="115" t="s">
        <v>267</v>
      </c>
      <c r="BO13" s="115" t="s">
        <v>268</v>
      </c>
      <c r="BP13" s="115" t="s">
        <v>268</v>
      </c>
      <c r="BQ13" s="115" t="s">
        <v>292</v>
      </c>
      <c r="BR13" s="115" t="s">
        <v>292</v>
      </c>
      <c r="BS13" s="115" t="s">
        <v>293</v>
      </c>
      <c r="BT13" s="115" t="s">
        <v>293</v>
      </c>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row>
    <row r="14" spans="1:113" ht="81" customHeight="1">
      <c r="A14" s="39" t="s">
        <v>186</v>
      </c>
      <c r="H14" s="113" t="s">
        <v>154</v>
      </c>
      <c r="I14" s="144" t="str">
        <f t="shared" ca="1" si="42"/>
        <v>NG Fuel, No Evaps</v>
      </c>
      <c r="J14" s="237" t="s">
        <v>189</v>
      </c>
      <c r="K14" s="237" t="s">
        <v>189</v>
      </c>
      <c r="L14" s="237" t="s">
        <v>248</v>
      </c>
      <c r="M14" s="237" t="s">
        <v>249</v>
      </c>
      <c r="N14" s="237" t="s">
        <v>249</v>
      </c>
      <c r="O14" s="237" t="s">
        <v>250</v>
      </c>
      <c r="P14" s="237" t="s">
        <v>250</v>
      </c>
      <c r="Q14" s="237" t="s">
        <v>251</v>
      </c>
      <c r="R14" s="237" t="s">
        <v>251</v>
      </c>
      <c r="S14" s="237" t="s">
        <v>251</v>
      </c>
      <c r="T14" s="237" t="s">
        <v>251</v>
      </c>
      <c r="U14" s="237" t="s">
        <v>251</v>
      </c>
      <c r="V14" s="237" t="s">
        <v>251</v>
      </c>
      <c r="W14" s="237" t="s">
        <v>252</v>
      </c>
      <c r="X14" s="237" t="s">
        <v>301</v>
      </c>
      <c r="Y14" s="237" t="s">
        <v>301</v>
      </c>
      <c r="Z14" s="237" t="s">
        <v>301</v>
      </c>
      <c r="AA14" s="237" t="s">
        <v>302</v>
      </c>
      <c r="AB14" s="237" t="s">
        <v>302</v>
      </c>
      <c r="AC14" s="237" t="s">
        <v>299</v>
      </c>
      <c r="AD14" s="237" t="s">
        <v>299</v>
      </c>
      <c r="AE14" s="237" t="s">
        <v>299</v>
      </c>
      <c r="AF14" s="237" t="s">
        <v>300</v>
      </c>
      <c r="AG14" s="237" t="s">
        <v>300</v>
      </c>
      <c r="AH14" s="237" t="s">
        <v>303</v>
      </c>
      <c r="AI14" s="237" t="s">
        <v>303</v>
      </c>
      <c r="AJ14" s="237" t="s">
        <v>303</v>
      </c>
      <c r="AK14" s="237" t="s">
        <v>304</v>
      </c>
      <c r="AL14" s="237" t="s">
        <v>304</v>
      </c>
      <c r="AM14" s="237" t="s">
        <v>253</v>
      </c>
      <c r="AN14" s="237" t="s">
        <v>253</v>
      </c>
      <c r="AO14" s="237" t="s">
        <v>253</v>
      </c>
      <c r="AP14" s="237" t="s">
        <v>253</v>
      </c>
      <c r="AQ14" s="237" t="s">
        <v>253</v>
      </c>
      <c r="AR14" s="237" t="s">
        <v>253</v>
      </c>
      <c r="AS14" s="237" t="s">
        <v>297</v>
      </c>
      <c r="AT14" s="237" t="s">
        <v>254</v>
      </c>
      <c r="AU14" s="237" t="s">
        <v>255</v>
      </c>
      <c r="AV14" s="115" t="s">
        <v>255</v>
      </c>
      <c r="AW14" s="115" t="s">
        <v>256</v>
      </c>
      <c r="AX14" s="115" t="s">
        <v>256</v>
      </c>
      <c r="AY14" s="115" t="s">
        <v>246</v>
      </c>
      <c r="AZ14" s="115" t="s">
        <v>257</v>
      </c>
      <c r="BA14" s="115" t="s">
        <v>270</v>
      </c>
      <c r="BB14" s="237" t="s">
        <v>271</v>
      </c>
      <c r="BC14" s="237" t="s">
        <v>272</v>
      </c>
      <c r="BD14" s="237" t="s">
        <v>273</v>
      </c>
      <c r="BE14" s="237" t="s">
        <v>274</v>
      </c>
      <c r="BF14" s="237" t="s">
        <v>275</v>
      </c>
      <c r="BG14" s="237" t="s">
        <v>270</v>
      </c>
      <c r="BH14" s="237" t="s">
        <v>271</v>
      </c>
      <c r="BI14" s="237" t="s">
        <v>272</v>
      </c>
      <c r="BJ14" s="237" t="s">
        <v>273</v>
      </c>
      <c r="BK14" s="237" t="s">
        <v>274</v>
      </c>
      <c r="BL14" s="237" t="s">
        <v>275</v>
      </c>
      <c r="BM14" s="237" t="s">
        <v>272</v>
      </c>
      <c r="BN14" s="237" t="s">
        <v>273</v>
      </c>
      <c r="BO14" s="237" t="s">
        <v>274</v>
      </c>
      <c r="BP14" s="237" t="s">
        <v>275</v>
      </c>
      <c r="BQ14" s="237" t="s">
        <v>274</v>
      </c>
      <c r="BR14" s="237" t="s">
        <v>275</v>
      </c>
      <c r="BS14" s="237" t="s">
        <v>274</v>
      </c>
      <c r="BT14" s="237" t="s">
        <v>275</v>
      </c>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row>
    <row r="15" spans="1:113">
      <c r="H15" s="40" t="s">
        <v>214</v>
      </c>
      <c r="I15" s="204">
        <f t="shared" ca="1" si="42"/>
        <v>784.77</v>
      </c>
      <c r="J15" s="238">
        <v>171.6</v>
      </c>
      <c r="K15" s="238">
        <v>171.6</v>
      </c>
      <c r="L15" s="238">
        <v>840</v>
      </c>
      <c r="M15" s="238">
        <v>650.20000000000005</v>
      </c>
      <c r="N15" s="238">
        <v>697.8</v>
      </c>
      <c r="O15" s="238">
        <v>18.2</v>
      </c>
      <c r="P15" s="238">
        <v>201.4</v>
      </c>
      <c r="Q15" s="238">
        <v>850</v>
      </c>
      <c r="R15" s="238">
        <v>595</v>
      </c>
      <c r="S15" s="238">
        <v>595</v>
      </c>
      <c r="T15" s="238">
        <v>620</v>
      </c>
      <c r="U15" s="238">
        <v>430.27999999999992</v>
      </c>
      <c r="V15" s="238">
        <v>430.27999999999992</v>
      </c>
      <c r="W15" s="238">
        <v>150</v>
      </c>
      <c r="X15" s="238">
        <v>5</v>
      </c>
      <c r="Y15" s="238">
        <v>75</v>
      </c>
      <c r="Z15" s="238">
        <v>75</v>
      </c>
      <c r="AA15" s="238">
        <v>10</v>
      </c>
      <c r="AB15" s="238">
        <v>75</v>
      </c>
      <c r="AC15" s="238">
        <v>5</v>
      </c>
      <c r="AD15" s="238">
        <v>75</v>
      </c>
      <c r="AE15" s="238">
        <v>75</v>
      </c>
      <c r="AF15" s="238">
        <v>10</v>
      </c>
      <c r="AG15" s="238">
        <v>75</v>
      </c>
      <c r="AH15" s="238">
        <v>5</v>
      </c>
      <c r="AI15" s="238">
        <v>75</v>
      </c>
      <c r="AJ15" s="238">
        <v>75</v>
      </c>
      <c r="AK15" s="238">
        <v>10</v>
      </c>
      <c r="AL15" s="238">
        <v>75</v>
      </c>
      <c r="AM15" s="238">
        <v>10</v>
      </c>
      <c r="AN15" s="238">
        <v>10</v>
      </c>
      <c r="AO15" s="238">
        <v>10</v>
      </c>
      <c r="AP15" s="238">
        <v>50</v>
      </c>
      <c r="AQ15" s="238">
        <v>50</v>
      </c>
      <c r="AR15" s="238">
        <v>20</v>
      </c>
      <c r="AS15" s="238">
        <v>200</v>
      </c>
      <c r="AT15" s="238">
        <v>1400</v>
      </c>
      <c r="AU15" s="238">
        <v>2234</v>
      </c>
      <c r="AV15" s="238">
        <v>684</v>
      </c>
      <c r="AW15" s="238">
        <v>16.8</v>
      </c>
      <c r="AX15" s="238">
        <v>9</v>
      </c>
      <c r="AY15" s="238">
        <v>4.5</v>
      </c>
      <c r="AZ15" s="238">
        <v>75</v>
      </c>
      <c r="BA15" s="238">
        <v>385.7</v>
      </c>
      <c r="BB15" s="238">
        <v>385.7</v>
      </c>
      <c r="BC15" s="238">
        <v>580.20000000000005</v>
      </c>
      <c r="BD15" s="238">
        <v>562.30000000000007</v>
      </c>
      <c r="BE15" s="238">
        <v>580.20000000000005</v>
      </c>
      <c r="BF15" s="238">
        <v>562.30000000000007</v>
      </c>
      <c r="BG15" s="238">
        <v>775.3</v>
      </c>
      <c r="BH15" s="238">
        <v>775.3</v>
      </c>
      <c r="BI15" s="238">
        <v>1047.5999999999999</v>
      </c>
      <c r="BJ15" s="238">
        <v>1011.8</v>
      </c>
      <c r="BK15" s="238">
        <v>1047.5999999999999</v>
      </c>
      <c r="BL15" s="238">
        <v>1011.8</v>
      </c>
      <c r="BM15" s="238">
        <v>1156.8</v>
      </c>
      <c r="BN15" s="238">
        <v>1121.0999999999999</v>
      </c>
      <c r="BO15" s="238">
        <v>1156.8</v>
      </c>
      <c r="BP15" s="238">
        <v>1121.0999999999999</v>
      </c>
      <c r="BQ15" s="238">
        <v>784.77</v>
      </c>
      <c r="BR15" s="238">
        <v>784.77</v>
      </c>
      <c r="BS15" s="238">
        <v>784.77</v>
      </c>
      <c r="BT15" s="238">
        <v>784.77</v>
      </c>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row>
    <row r="16" spans="1:113">
      <c r="B16" s="184"/>
      <c r="C16" s="184"/>
      <c r="D16" s="184"/>
      <c r="E16" s="184"/>
      <c r="F16" s="184"/>
      <c r="G16" s="184"/>
      <c r="H16" s="185" t="s">
        <v>201</v>
      </c>
      <c r="I16" s="207">
        <f t="shared" ca="1" si="42"/>
        <v>-1.7000000000000001E-2</v>
      </c>
      <c r="J16" s="239">
        <v>-1.4999999999999999E-2</v>
      </c>
      <c r="K16" s="239">
        <v>-1.4999999999999999E-2</v>
      </c>
      <c r="L16" s="239">
        <v>-1.4999999999999999E-2</v>
      </c>
      <c r="M16" s="239">
        <v>-1.4999999999999999E-2</v>
      </c>
      <c r="N16" s="239">
        <v>-1.4999999999999999E-2</v>
      </c>
      <c r="O16" s="239">
        <v>-1.0999999999999999E-2</v>
      </c>
      <c r="P16" s="239">
        <v>-1.0999999999999999E-2</v>
      </c>
      <c r="Q16" s="239">
        <v>-1.4999999999999999E-2</v>
      </c>
      <c r="R16" s="239">
        <v>-1.6E-2</v>
      </c>
      <c r="S16" s="239">
        <v>-1.6E-2</v>
      </c>
      <c r="T16" s="239">
        <v>-1.4999999999999999E-2</v>
      </c>
      <c r="U16" s="239">
        <v>-1.6E-2</v>
      </c>
      <c r="V16" s="239">
        <v>-1.6E-2</v>
      </c>
      <c r="W16" s="239">
        <v>-1.0999999999999999E-2</v>
      </c>
      <c r="X16" s="239">
        <v>-4.3999999999999997E-2</v>
      </c>
      <c r="Y16" s="239">
        <v>-4.4999999999999998E-2</v>
      </c>
      <c r="Z16" s="239">
        <v>-4.4999999999999998E-2</v>
      </c>
      <c r="AA16" s="239">
        <v>-4.7E-2</v>
      </c>
      <c r="AB16" s="239">
        <v>-4.9000000000000002E-2</v>
      </c>
      <c r="AC16" s="239">
        <v>-4.3999999999999997E-2</v>
      </c>
      <c r="AD16" s="239">
        <v>-4.4999999999999998E-2</v>
      </c>
      <c r="AE16" s="239">
        <v>-4.4999999999999998E-2</v>
      </c>
      <c r="AF16" s="239">
        <v>-4.7E-2</v>
      </c>
      <c r="AG16" s="239">
        <v>-4.9000000000000002E-2</v>
      </c>
      <c r="AH16" s="239">
        <v>-4.3999999999999997E-2</v>
      </c>
      <c r="AI16" s="239">
        <v>-4.4999999999999998E-2</v>
      </c>
      <c r="AJ16" s="239">
        <v>-4.4999999999999998E-2</v>
      </c>
      <c r="AK16" s="239">
        <v>-4.7E-2</v>
      </c>
      <c r="AL16" s="239">
        <v>-4.9000000000000002E-2</v>
      </c>
      <c r="AM16" s="239">
        <v>-4.8000000000000001E-2</v>
      </c>
      <c r="AN16" s="239">
        <v>-5.2999999999999999E-2</v>
      </c>
      <c r="AO16" s="239">
        <v>-5.8000000000000003E-2</v>
      </c>
      <c r="AP16" s="239">
        <v>-5.8000000000000003E-2</v>
      </c>
      <c r="AQ16" s="239">
        <v>-6.0999999999999999E-2</v>
      </c>
      <c r="AR16" s="239">
        <v>-9.5000000000000001E-2</v>
      </c>
      <c r="AS16" s="239">
        <v>-4.5999999999999999E-2</v>
      </c>
      <c r="AT16" s="239">
        <v>-1.4E-2</v>
      </c>
      <c r="AU16" s="239">
        <v>-1.4999999999999999E-2</v>
      </c>
      <c r="AV16" s="239">
        <v>-1.4999999999999999E-2</v>
      </c>
      <c r="AW16" s="239">
        <v>-1.4999999999999999E-2</v>
      </c>
      <c r="AX16" s="239">
        <v>-1.0999999999999999E-2</v>
      </c>
      <c r="AY16" s="239">
        <v>-1.0999999999999999E-2</v>
      </c>
      <c r="AZ16" s="239">
        <v>-1.4999999999999999E-2</v>
      </c>
      <c r="BA16" s="239">
        <v>-1.2999999999999999E-2</v>
      </c>
      <c r="BB16" s="239">
        <v>-1.2999999999999999E-2</v>
      </c>
      <c r="BC16" s="239">
        <v>-1.2999999999999999E-2</v>
      </c>
      <c r="BD16" s="239">
        <v>-1.2999999999999999E-2</v>
      </c>
      <c r="BE16" s="239">
        <v>-1.2999999999999999E-2</v>
      </c>
      <c r="BF16" s="239">
        <v>-1.2999999999999999E-2</v>
      </c>
      <c r="BG16" s="239">
        <v>-1.2999999999999999E-2</v>
      </c>
      <c r="BH16" s="239">
        <v>-1.2999999999999999E-2</v>
      </c>
      <c r="BI16" s="239">
        <v>-1.2999999999999999E-2</v>
      </c>
      <c r="BJ16" s="239">
        <v>-1.2999999999999999E-2</v>
      </c>
      <c r="BK16" s="239">
        <v>-1.2999999999999999E-2</v>
      </c>
      <c r="BL16" s="239">
        <v>-1.2999999999999999E-2</v>
      </c>
      <c r="BM16" s="239">
        <v>-1.2999999999999999E-2</v>
      </c>
      <c r="BN16" s="239">
        <v>-1.2999999999999999E-2</v>
      </c>
      <c r="BO16" s="239">
        <v>-1.2999999999999999E-2</v>
      </c>
      <c r="BP16" s="239">
        <v>-1.2999999999999999E-2</v>
      </c>
      <c r="BQ16" s="239">
        <v>-1.7000000000000001E-2</v>
      </c>
      <c r="BR16" s="239">
        <v>-1.7000000000000001E-2</v>
      </c>
      <c r="BS16" s="239">
        <v>-1.7000000000000001E-2</v>
      </c>
      <c r="BT16" s="239">
        <v>-1.7000000000000001E-2</v>
      </c>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row>
    <row r="17" spans="1:113">
      <c r="B17" s="184"/>
      <c r="C17" s="184"/>
      <c r="D17" s="184"/>
      <c r="E17" s="184"/>
      <c r="F17" s="184"/>
      <c r="G17" s="184"/>
      <c r="H17" s="185" t="s">
        <v>202</v>
      </c>
      <c r="I17" s="116">
        <f t="shared" ca="1" si="42"/>
        <v>10</v>
      </c>
      <c r="J17" s="238">
        <v>10</v>
      </c>
      <c r="K17" s="238">
        <v>10</v>
      </c>
      <c r="L17" s="238">
        <v>10</v>
      </c>
      <c r="M17" s="238">
        <v>10</v>
      </c>
      <c r="N17" s="238">
        <v>10</v>
      </c>
      <c r="O17" s="238">
        <v>10</v>
      </c>
      <c r="P17" s="238">
        <v>10</v>
      </c>
      <c r="Q17" s="238">
        <v>10</v>
      </c>
      <c r="R17" s="238">
        <v>10</v>
      </c>
      <c r="S17" s="238">
        <v>10</v>
      </c>
      <c r="T17" s="238">
        <v>10</v>
      </c>
      <c r="U17" s="238">
        <v>10</v>
      </c>
      <c r="V17" s="238">
        <v>10</v>
      </c>
      <c r="W17" s="238">
        <v>10</v>
      </c>
      <c r="X17" s="238">
        <v>10</v>
      </c>
      <c r="Y17" s="238">
        <v>10</v>
      </c>
      <c r="Z17" s="238">
        <v>10</v>
      </c>
      <c r="AA17" s="238">
        <v>10</v>
      </c>
      <c r="AB17" s="238">
        <v>10</v>
      </c>
      <c r="AC17" s="238">
        <v>10</v>
      </c>
      <c r="AD17" s="238">
        <v>10</v>
      </c>
      <c r="AE17" s="238">
        <v>10</v>
      </c>
      <c r="AF17" s="238">
        <v>10</v>
      </c>
      <c r="AG17" s="238">
        <v>10</v>
      </c>
      <c r="AH17" s="238">
        <v>10</v>
      </c>
      <c r="AI17" s="238">
        <v>10</v>
      </c>
      <c r="AJ17" s="238">
        <v>10</v>
      </c>
      <c r="AK17" s="238">
        <v>10</v>
      </c>
      <c r="AL17" s="238">
        <v>10</v>
      </c>
      <c r="AM17" s="238">
        <v>10</v>
      </c>
      <c r="AN17" s="238">
        <v>10</v>
      </c>
      <c r="AO17" s="238">
        <v>10</v>
      </c>
      <c r="AP17" s="238">
        <v>10</v>
      </c>
      <c r="AQ17" s="238">
        <v>10</v>
      </c>
      <c r="AR17" s="238">
        <v>10</v>
      </c>
      <c r="AS17" s="238">
        <v>10</v>
      </c>
      <c r="AT17" s="238">
        <v>10</v>
      </c>
      <c r="AU17" s="238">
        <v>10</v>
      </c>
      <c r="AV17" s="238">
        <v>10</v>
      </c>
      <c r="AW17" s="238">
        <v>10</v>
      </c>
      <c r="AX17" s="238">
        <v>10</v>
      </c>
      <c r="AY17" s="238">
        <v>10</v>
      </c>
      <c r="AZ17" s="238">
        <v>10</v>
      </c>
      <c r="BA17" s="238">
        <v>10</v>
      </c>
      <c r="BB17" s="238">
        <v>10</v>
      </c>
      <c r="BC17" s="238">
        <v>10</v>
      </c>
      <c r="BD17" s="238">
        <v>10</v>
      </c>
      <c r="BE17" s="238">
        <v>10</v>
      </c>
      <c r="BF17" s="238">
        <v>10</v>
      </c>
      <c r="BG17" s="238">
        <v>10</v>
      </c>
      <c r="BH17" s="238">
        <v>10</v>
      </c>
      <c r="BI17" s="238">
        <v>10</v>
      </c>
      <c r="BJ17" s="238">
        <v>10</v>
      </c>
      <c r="BK17" s="238">
        <v>10</v>
      </c>
      <c r="BL17" s="238">
        <v>10</v>
      </c>
      <c r="BM17" s="238">
        <v>10</v>
      </c>
      <c r="BN17" s="238">
        <v>10</v>
      </c>
      <c r="BO17" s="238">
        <v>10</v>
      </c>
      <c r="BP17" s="238">
        <v>10</v>
      </c>
      <c r="BQ17" s="238">
        <v>10</v>
      </c>
      <c r="BR17" s="238">
        <v>10</v>
      </c>
      <c r="BS17" s="238">
        <v>10</v>
      </c>
      <c r="BT17" s="238">
        <v>10</v>
      </c>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row>
    <row r="18" spans="1:113">
      <c r="B18" s="184"/>
      <c r="C18" s="184"/>
      <c r="D18" s="184"/>
      <c r="E18" s="184"/>
      <c r="F18" s="184"/>
      <c r="G18" s="184"/>
      <c r="H18" s="185" t="s">
        <v>203</v>
      </c>
      <c r="I18" s="209">
        <f t="shared" ca="1" si="42"/>
        <v>-1.7000000000000001E-2</v>
      </c>
      <c r="J18" s="240">
        <v>-1.4999999999999999E-2</v>
      </c>
      <c r="K18" s="240">
        <v>-1.4999999999999999E-2</v>
      </c>
      <c r="L18" s="240">
        <v>-1.4999999999999999E-2</v>
      </c>
      <c r="M18" s="240">
        <v>-1.4999999999999999E-2</v>
      </c>
      <c r="N18" s="240">
        <v>-1.4999999999999999E-2</v>
      </c>
      <c r="O18" s="240">
        <v>-1.0999999999999999E-2</v>
      </c>
      <c r="P18" s="240">
        <v>-1.0999999999999999E-2</v>
      </c>
      <c r="Q18" s="240">
        <v>-1.4999999999999999E-2</v>
      </c>
      <c r="R18" s="240">
        <v>-1.6E-2</v>
      </c>
      <c r="S18" s="240">
        <v>-1.6E-2</v>
      </c>
      <c r="T18" s="240">
        <v>-1.4999999999999999E-2</v>
      </c>
      <c r="U18" s="240">
        <v>-1.6E-2</v>
      </c>
      <c r="V18" s="240">
        <v>-1.6E-2</v>
      </c>
      <c r="W18" s="240">
        <v>-1.0999999999999999E-2</v>
      </c>
      <c r="X18" s="240">
        <v>-1.9E-2</v>
      </c>
      <c r="Y18" s="240">
        <v>-1.9E-2</v>
      </c>
      <c r="Z18" s="240">
        <v>-1.9E-2</v>
      </c>
      <c r="AA18" s="240">
        <v>-1.9E-2</v>
      </c>
      <c r="AB18" s="240">
        <v>-1.9E-2</v>
      </c>
      <c r="AC18" s="240">
        <v>-1.9E-2</v>
      </c>
      <c r="AD18" s="240">
        <v>-1.9E-2</v>
      </c>
      <c r="AE18" s="240">
        <v>-1.9E-2</v>
      </c>
      <c r="AF18" s="240">
        <v>-1.9E-2</v>
      </c>
      <c r="AG18" s="240">
        <v>-1.9E-2</v>
      </c>
      <c r="AH18" s="240">
        <v>-1.9E-2</v>
      </c>
      <c r="AI18" s="240">
        <v>-1.9E-2</v>
      </c>
      <c r="AJ18" s="240">
        <v>-1.9E-2</v>
      </c>
      <c r="AK18" s="240">
        <v>-1.9E-2</v>
      </c>
      <c r="AL18" s="240">
        <v>-1.9E-2</v>
      </c>
      <c r="AM18" s="240">
        <v>-1.2999999999999999E-2</v>
      </c>
      <c r="AN18" s="240">
        <v>-1.2999999999999999E-2</v>
      </c>
      <c r="AO18" s="240">
        <v>-1.2999999999999999E-2</v>
      </c>
      <c r="AP18" s="240">
        <v>-1.2999999999999999E-2</v>
      </c>
      <c r="AQ18" s="240">
        <v>-1.2999999999999999E-2</v>
      </c>
      <c r="AR18" s="240">
        <v>-1.2999999999999999E-2</v>
      </c>
      <c r="AS18" s="240">
        <v>-1.2999999999999999E-2</v>
      </c>
      <c r="AT18" s="240">
        <v>-1.4E-2</v>
      </c>
      <c r="AU18" s="240">
        <v>-1.4999999999999999E-2</v>
      </c>
      <c r="AV18" s="240">
        <v>-1.4999999999999999E-2</v>
      </c>
      <c r="AW18" s="240">
        <v>-1.4999999999999999E-2</v>
      </c>
      <c r="AX18" s="240">
        <v>-1.0999999999999999E-2</v>
      </c>
      <c r="AY18" s="240">
        <v>-1.0999999999999999E-2</v>
      </c>
      <c r="AZ18" s="240">
        <v>-1.4999999999999999E-2</v>
      </c>
      <c r="BA18" s="240">
        <v>-1.2999999999999999E-2</v>
      </c>
      <c r="BB18" s="240">
        <v>-1.2999999999999999E-2</v>
      </c>
      <c r="BC18" s="240">
        <v>-1.2999999999999999E-2</v>
      </c>
      <c r="BD18" s="240">
        <v>-1.2999999999999999E-2</v>
      </c>
      <c r="BE18" s="240">
        <v>-1.2999999999999999E-2</v>
      </c>
      <c r="BF18" s="240">
        <v>-1.2999999999999999E-2</v>
      </c>
      <c r="BG18" s="240">
        <v>-1.2999999999999999E-2</v>
      </c>
      <c r="BH18" s="240">
        <v>-1.2999999999999999E-2</v>
      </c>
      <c r="BI18" s="240">
        <v>-1.2999999999999999E-2</v>
      </c>
      <c r="BJ18" s="240">
        <v>-1.2999999999999999E-2</v>
      </c>
      <c r="BK18" s="240">
        <v>-1.2999999999999999E-2</v>
      </c>
      <c r="BL18" s="240">
        <v>-1.2999999999999999E-2</v>
      </c>
      <c r="BM18" s="240">
        <v>-1.2999999999999999E-2</v>
      </c>
      <c r="BN18" s="240">
        <v>-1.2999999999999999E-2</v>
      </c>
      <c r="BO18" s="240">
        <v>-1.2999999999999999E-2</v>
      </c>
      <c r="BP18" s="240">
        <v>-1.2999999999999999E-2</v>
      </c>
      <c r="BQ18" s="240">
        <v>-1.7000000000000001E-2</v>
      </c>
      <c r="BR18" s="240">
        <v>-1.7000000000000001E-2</v>
      </c>
      <c r="BS18" s="240">
        <v>-1.7000000000000001E-2</v>
      </c>
      <c r="BT18" s="240">
        <v>-1.7000000000000001E-2</v>
      </c>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row>
    <row r="19" spans="1:113">
      <c r="H19" s="40" t="s">
        <v>38</v>
      </c>
      <c r="I19" s="161">
        <f t="shared" ca="1" si="42"/>
        <v>1</v>
      </c>
      <c r="J19" s="241">
        <v>1</v>
      </c>
      <c r="K19" s="241">
        <v>1</v>
      </c>
      <c r="L19" s="241">
        <v>1</v>
      </c>
      <c r="M19" s="241">
        <v>1</v>
      </c>
      <c r="N19" s="241">
        <v>1</v>
      </c>
      <c r="O19" s="241">
        <v>1</v>
      </c>
      <c r="P19" s="241">
        <v>1</v>
      </c>
      <c r="Q19" s="241">
        <v>1</v>
      </c>
      <c r="R19" s="241">
        <v>1</v>
      </c>
      <c r="S19" s="241">
        <v>1</v>
      </c>
      <c r="T19" s="241">
        <v>1</v>
      </c>
      <c r="U19" s="241">
        <v>1</v>
      </c>
      <c r="V19" s="241">
        <v>1</v>
      </c>
      <c r="W19" s="241">
        <v>1</v>
      </c>
      <c r="X19" s="241">
        <v>1</v>
      </c>
      <c r="Y19" s="241">
        <v>1</v>
      </c>
      <c r="Z19" s="241">
        <v>1</v>
      </c>
      <c r="AA19" s="241">
        <v>1</v>
      </c>
      <c r="AB19" s="241">
        <v>1</v>
      </c>
      <c r="AC19" s="241">
        <v>1</v>
      </c>
      <c r="AD19" s="241">
        <v>1</v>
      </c>
      <c r="AE19" s="241">
        <v>1</v>
      </c>
      <c r="AF19" s="241">
        <v>1</v>
      </c>
      <c r="AG19" s="241">
        <v>1</v>
      </c>
      <c r="AH19" s="241">
        <v>1</v>
      </c>
      <c r="AI19" s="241">
        <v>1</v>
      </c>
      <c r="AJ19" s="241">
        <v>1</v>
      </c>
      <c r="AK19" s="241">
        <v>1</v>
      </c>
      <c r="AL19" s="241">
        <v>1</v>
      </c>
      <c r="AM19" s="241">
        <v>1</v>
      </c>
      <c r="AN19" s="241">
        <v>1</v>
      </c>
      <c r="AO19" s="241">
        <v>1</v>
      </c>
      <c r="AP19" s="241">
        <v>1</v>
      </c>
      <c r="AQ19" s="241">
        <v>1</v>
      </c>
      <c r="AR19" s="241">
        <v>1</v>
      </c>
      <c r="AS19" s="241">
        <v>1</v>
      </c>
      <c r="AT19" s="241">
        <v>1</v>
      </c>
      <c r="AU19" s="241">
        <v>1</v>
      </c>
      <c r="AV19" s="241">
        <v>1</v>
      </c>
      <c r="AW19" s="241">
        <v>1</v>
      </c>
      <c r="AX19" s="241">
        <v>1</v>
      </c>
      <c r="AY19" s="241">
        <v>1</v>
      </c>
      <c r="AZ19" s="241">
        <v>1</v>
      </c>
      <c r="BA19" s="241">
        <v>1</v>
      </c>
      <c r="BB19" s="241">
        <v>1</v>
      </c>
      <c r="BC19" s="241">
        <v>1</v>
      </c>
      <c r="BD19" s="241">
        <v>1</v>
      </c>
      <c r="BE19" s="241">
        <v>1</v>
      </c>
      <c r="BF19" s="241">
        <v>1</v>
      </c>
      <c r="BG19" s="241">
        <v>1</v>
      </c>
      <c r="BH19" s="241">
        <v>1</v>
      </c>
      <c r="BI19" s="241">
        <v>1</v>
      </c>
      <c r="BJ19" s="241">
        <v>1</v>
      </c>
      <c r="BK19" s="241">
        <v>1</v>
      </c>
      <c r="BL19" s="241">
        <v>1</v>
      </c>
      <c r="BM19" s="241">
        <v>1</v>
      </c>
      <c r="BN19" s="241">
        <v>1</v>
      </c>
      <c r="BO19" s="241">
        <v>1</v>
      </c>
      <c r="BP19" s="241">
        <v>1</v>
      </c>
      <c r="BQ19" s="241">
        <v>1</v>
      </c>
      <c r="BR19" s="241">
        <v>1</v>
      </c>
      <c r="BS19" s="241">
        <v>1</v>
      </c>
      <c r="BT19" s="241">
        <v>1</v>
      </c>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row>
    <row r="20" spans="1:113">
      <c r="H20" s="40" t="s">
        <v>42</v>
      </c>
      <c r="I20" s="116">
        <f t="shared" ref="I20:I35" ca="1" si="43">OFFSET($J20,0,I$12-1,1,1)</f>
        <v>20</v>
      </c>
      <c r="J20" s="242">
        <v>15</v>
      </c>
      <c r="K20" s="242">
        <v>15</v>
      </c>
      <c r="L20" s="242">
        <v>15</v>
      </c>
      <c r="M20" s="242">
        <v>15</v>
      </c>
      <c r="N20" s="242">
        <v>15</v>
      </c>
      <c r="O20" s="242">
        <v>15</v>
      </c>
      <c r="P20" s="242">
        <v>15</v>
      </c>
      <c r="Q20" s="242">
        <v>20</v>
      </c>
      <c r="R20" s="242">
        <v>20</v>
      </c>
      <c r="S20" s="242">
        <v>20</v>
      </c>
      <c r="T20" s="242">
        <v>20</v>
      </c>
      <c r="U20" s="242">
        <v>20</v>
      </c>
      <c r="V20" s="242">
        <v>20</v>
      </c>
      <c r="W20" s="242">
        <v>5</v>
      </c>
      <c r="X20" s="242">
        <v>5</v>
      </c>
      <c r="Y20" s="242">
        <v>5</v>
      </c>
      <c r="Z20" s="242">
        <v>5</v>
      </c>
      <c r="AA20" s="242">
        <v>5</v>
      </c>
      <c r="AB20" s="242">
        <v>5</v>
      </c>
      <c r="AC20" s="242">
        <v>5</v>
      </c>
      <c r="AD20" s="242">
        <v>5</v>
      </c>
      <c r="AE20" s="242">
        <v>5</v>
      </c>
      <c r="AF20" s="242">
        <v>5</v>
      </c>
      <c r="AG20" s="242">
        <v>5</v>
      </c>
      <c r="AH20" s="242">
        <v>5</v>
      </c>
      <c r="AI20" s="242">
        <v>5</v>
      </c>
      <c r="AJ20" s="242">
        <v>5</v>
      </c>
      <c r="AK20" s="242">
        <v>5</v>
      </c>
      <c r="AL20" s="242">
        <v>5</v>
      </c>
      <c r="AM20" s="71">
        <v>7</v>
      </c>
      <c r="AN20" s="71">
        <v>7</v>
      </c>
      <c r="AO20" s="71">
        <v>7</v>
      </c>
      <c r="AP20" s="71">
        <v>7</v>
      </c>
      <c r="AQ20" s="71">
        <v>7</v>
      </c>
      <c r="AR20" s="71">
        <v>7</v>
      </c>
      <c r="AS20" s="71">
        <v>7</v>
      </c>
      <c r="AT20" s="242">
        <v>20</v>
      </c>
      <c r="AU20" s="242">
        <v>15</v>
      </c>
      <c r="AV20" s="242">
        <v>15</v>
      </c>
      <c r="AW20" s="242">
        <v>5</v>
      </c>
      <c r="AX20" s="242">
        <v>5</v>
      </c>
      <c r="AY20" s="71">
        <v>7</v>
      </c>
      <c r="AZ20" s="242">
        <v>5</v>
      </c>
      <c r="BA20" s="242">
        <v>20</v>
      </c>
      <c r="BB20" s="242">
        <v>20</v>
      </c>
      <c r="BC20" s="242">
        <v>20</v>
      </c>
      <c r="BD20" s="242">
        <v>20</v>
      </c>
      <c r="BE20" s="242">
        <v>20</v>
      </c>
      <c r="BF20" s="242">
        <v>20</v>
      </c>
      <c r="BG20" s="242">
        <v>20</v>
      </c>
      <c r="BH20" s="242">
        <v>20</v>
      </c>
      <c r="BI20" s="242">
        <v>20</v>
      </c>
      <c r="BJ20" s="242">
        <v>20</v>
      </c>
      <c r="BK20" s="242">
        <v>20</v>
      </c>
      <c r="BL20" s="242">
        <v>20</v>
      </c>
      <c r="BM20" s="242">
        <v>20</v>
      </c>
      <c r="BN20" s="242">
        <v>20</v>
      </c>
      <c r="BO20" s="242">
        <v>20</v>
      </c>
      <c r="BP20" s="242">
        <v>20</v>
      </c>
      <c r="BQ20" s="242">
        <v>20</v>
      </c>
      <c r="BR20" s="242">
        <v>20</v>
      </c>
      <c r="BS20" s="242">
        <v>20</v>
      </c>
      <c r="BT20" s="242">
        <v>20</v>
      </c>
      <c r="BU20" s="167"/>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row>
    <row r="21" spans="1:113">
      <c r="A21" s="43"/>
      <c r="B21" s="43"/>
      <c r="C21" s="43"/>
      <c r="D21" s="43"/>
      <c r="E21" s="43"/>
      <c r="F21" s="43"/>
      <c r="G21" s="43"/>
      <c r="H21" s="47" t="s">
        <v>47</v>
      </c>
      <c r="I21" s="116">
        <f t="shared" ca="1" si="43"/>
        <v>35</v>
      </c>
      <c r="J21" s="242">
        <v>35</v>
      </c>
      <c r="K21" s="242">
        <v>35</v>
      </c>
      <c r="L21" s="242">
        <v>35</v>
      </c>
      <c r="M21" s="242">
        <v>35</v>
      </c>
      <c r="N21" s="242">
        <v>35</v>
      </c>
      <c r="O21" s="242">
        <v>35</v>
      </c>
      <c r="P21" s="242">
        <v>35</v>
      </c>
      <c r="Q21" s="242">
        <v>35</v>
      </c>
      <c r="R21" s="242">
        <v>35</v>
      </c>
      <c r="S21" s="242">
        <v>35</v>
      </c>
      <c r="T21" s="242">
        <v>35</v>
      </c>
      <c r="U21" s="242">
        <v>35</v>
      </c>
      <c r="V21" s="242">
        <v>35</v>
      </c>
      <c r="W21" s="242">
        <v>30</v>
      </c>
      <c r="X21" s="242">
        <v>30</v>
      </c>
      <c r="Y21" s="242">
        <v>30</v>
      </c>
      <c r="Z21" s="242">
        <v>30</v>
      </c>
      <c r="AA21" s="242">
        <v>30</v>
      </c>
      <c r="AB21" s="242">
        <v>30</v>
      </c>
      <c r="AC21" s="242">
        <v>30</v>
      </c>
      <c r="AD21" s="242">
        <v>30</v>
      </c>
      <c r="AE21" s="242">
        <v>30</v>
      </c>
      <c r="AF21" s="242">
        <v>30</v>
      </c>
      <c r="AG21" s="242">
        <v>30</v>
      </c>
      <c r="AH21" s="242">
        <v>30</v>
      </c>
      <c r="AI21" s="242">
        <v>30</v>
      </c>
      <c r="AJ21" s="242">
        <v>30</v>
      </c>
      <c r="AK21" s="242">
        <v>30</v>
      </c>
      <c r="AL21" s="242">
        <v>30</v>
      </c>
      <c r="AM21" s="242">
        <v>15</v>
      </c>
      <c r="AN21" s="242">
        <v>15</v>
      </c>
      <c r="AO21" s="242">
        <v>15</v>
      </c>
      <c r="AP21" s="242">
        <v>15</v>
      </c>
      <c r="AQ21" s="242">
        <v>15</v>
      </c>
      <c r="AR21" s="242">
        <v>20</v>
      </c>
      <c r="AS21" s="242">
        <v>35</v>
      </c>
      <c r="AT21" s="242">
        <v>50</v>
      </c>
      <c r="AU21" s="242">
        <v>60</v>
      </c>
      <c r="AV21" s="242">
        <v>60</v>
      </c>
      <c r="AW21" s="242">
        <v>35</v>
      </c>
      <c r="AX21" s="242">
        <v>35</v>
      </c>
      <c r="AY21" s="242">
        <v>35</v>
      </c>
      <c r="AZ21" s="242">
        <v>35</v>
      </c>
      <c r="BA21" s="242">
        <v>35</v>
      </c>
      <c r="BB21" s="242">
        <v>35</v>
      </c>
      <c r="BC21" s="242">
        <v>35</v>
      </c>
      <c r="BD21" s="242">
        <v>35</v>
      </c>
      <c r="BE21" s="242">
        <v>35</v>
      </c>
      <c r="BF21" s="242">
        <v>35</v>
      </c>
      <c r="BG21" s="242">
        <v>35</v>
      </c>
      <c r="BH21" s="242">
        <v>35</v>
      </c>
      <c r="BI21" s="242">
        <v>35</v>
      </c>
      <c r="BJ21" s="242">
        <v>35</v>
      </c>
      <c r="BK21" s="242">
        <v>35</v>
      </c>
      <c r="BL21" s="242">
        <v>35</v>
      </c>
      <c r="BM21" s="242">
        <v>35</v>
      </c>
      <c r="BN21" s="242">
        <v>35</v>
      </c>
      <c r="BO21" s="242">
        <v>35</v>
      </c>
      <c r="BP21" s="242">
        <v>35</v>
      </c>
      <c r="BQ21" s="242">
        <v>35</v>
      </c>
      <c r="BR21" s="242">
        <v>35</v>
      </c>
      <c r="BS21" s="242">
        <v>35</v>
      </c>
      <c r="BT21" s="242">
        <v>35</v>
      </c>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row>
    <row r="22" spans="1:113">
      <c r="H22" s="40" t="s">
        <v>156</v>
      </c>
      <c r="I22" s="117">
        <f t="shared" ca="1" si="43"/>
        <v>-0.09</v>
      </c>
      <c r="J22" s="95">
        <v>-0.09</v>
      </c>
      <c r="K22" s="95">
        <v>-0.09</v>
      </c>
      <c r="L22" s="95">
        <v>-0.09</v>
      </c>
      <c r="M22" s="95">
        <v>-0.09</v>
      </c>
      <c r="N22" s="95">
        <v>-0.09</v>
      </c>
      <c r="O22" s="95">
        <v>-0.09</v>
      </c>
      <c r="P22" s="95">
        <v>-0.09</v>
      </c>
      <c r="Q22" s="95">
        <v>-0.09</v>
      </c>
      <c r="R22" s="95">
        <v>-0.09</v>
      </c>
      <c r="S22" s="95">
        <v>-0.09</v>
      </c>
      <c r="T22" s="95">
        <v>-0.09</v>
      </c>
      <c r="U22" s="95">
        <v>-0.09</v>
      </c>
      <c r="V22" s="95">
        <v>-0.09</v>
      </c>
      <c r="W22" s="95">
        <v>-3.6999999999999998E-2</v>
      </c>
      <c r="X22" s="95">
        <v>-0.12</v>
      </c>
      <c r="Y22" s="95">
        <v>-0.12</v>
      </c>
      <c r="Z22" s="95">
        <v>-0.12</v>
      </c>
      <c r="AA22" s="95">
        <v>-0.11</v>
      </c>
      <c r="AB22" s="95">
        <v>-0.11</v>
      </c>
      <c r="AC22" s="95">
        <v>-0.12</v>
      </c>
      <c r="AD22" s="95">
        <v>-0.12</v>
      </c>
      <c r="AE22" s="95">
        <v>-0.12</v>
      </c>
      <c r="AF22" s="247">
        <v>-0.11</v>
      </c>
      <c r="AG22" s="95">
        <v>-0.11</v>
      </c>
      <c r="AH22" s="95">
        <v>-0.12</v>
      </c>
      <c r="AI22" s="95">
        <v>-0.12</v>
      </c>
      <c r="AJ22" s="95">
        <v>-0.12</v>
      </c>
      <c r="AK22" s="95">
        <v>-0.11</v>
      </c>
      <c r="AL22" s="95">
        <v>-0.11</v>
      </c>
      <c r="AM22" s="95">
        <v>-0.08</v>
      </c>
      <c r="AN22" s="95">
        <v>-0.08</v>
      </c>
      <c r="AO22" s="243">
        <v>-0.08</v>
      </c>
      <c r="AP22" s="95">
        <v>-0.08</v>
      </c>
      <c r="AQ22" s="95">
        <v>-0.08</v>
      </c>
      <c r="AR22" s="95">
        <v>-0.08</v>
      </c>
      <c r="AS22" s="95">
        <v>-0.08</v>
      </c>
      <c r="AT22" s="95">
        <v>-0.09</v>
      </c>
      <c r="AU22" s="95">
        <v>-0.02</v>
      </c>
      <c r="AV22" s="95">
        <v>-0.02</v>
      </c>
      <c r="AW22" s="95">
        <v>-0.09</v>
      </c>
      <c r="AX22" s="95">
        <v>-0.09</v>
      </c>
      <c r="AY22" s="95">
        <v>-0.09</v>
      </c>
      <c r="AZ22" s="95">
        <v>-0.09</v>
      </c>
      <c r="BA22" s="95">
        <v>-0.09</v>
      </c>
      <c r="BB22" s="95">
        <v>-0.09</v>
      </c>
      <c r="BC22" s="95">
        <v>-0.09</v>
      </c>
      <c r="BD22" s="95">
        <v>-0.09</v>
      </c>
      <c r="BE22" s="95">
        <v>-0.09</v>
      </c>
      <c r="BF22" s="95">
        <v>-0.09</v>
      </c>
      <c r="BG22" s="95">
        <v>-0.09</v>
      </c>
      <c r="BH22" s="95">
        <v>-0.09</v>
      </c>
      <c r="BI22" s="95">
        <v>-0.09</v>
      </c>
      <c r="BJ22" s="95">
        <v>-0.09</v>
      </c>
      <c r="BK22" s="95">
        <v>-0.09</v>
      </c>
      <c r="BL22" s="95">
        <v>-0.09</v>
      </c>
      <c r="BM22" s="95">
        <v>-0.09</v>
      </c>
      <c r="BN22" s="95">
        <v>-0.09</v>
      </c>
      <c r="BO22" s="95">
        <v>-0.09</v>
      </c>
      <c r="BP22" s="95">
        <v>-0.09</v>
      </c>
      <c r="BQ22" s="95">
        <v>-0.09</v>
      </c>
      <c r="BR22" s="95">
        <v>-0.09</v>
      </c>
      <c r="BS22" s="95">
        <v>-0.09</v>
      </c>
      <c r="BT22" s="95">
        <v>-0.09</v>
      </c>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row>
    <row r="23" spans="1:113">
      <c r="H23" s="40" t="s">
        <v>49</v>
      </c>
      <c r="I23" s="117">
        <f t="shared" ca="1" si="43"/>
        <v>0</v>
      </c>
      <c r="J23" s="95">
        <v>0</v>
      </c>
      <c r="K23" s="95">
        <v>0</v>
      </c>
      <c r="L23" s="95">
        <v>0</v>
      </c>
      <c r="M23" s="95">
        <v>0</v>
      </c>
      <c r="N23" s="95">
        <v>0</v>
      </c>
      <c r="O23" s="95">
        <v>0</v>
      </c>
      <c r="P23" s="95">
        <v>0</v>
      </c>
      <c r="Q23" s="95">
        <v>0</v>
      </c>
      <c r="R23" s="95">
        <v>0</v>
      </c>
      <c r="S23" s="95">
        <v>0</v>
      </c>
      <c r="T23" s="95">
        <v>0</v>
      </c>
      <c r="U23" s="95">
        <v>0</v>
      </c>
      <c r="V23" s="95">
        <v>0</v>
      </c>
      <c r="W23" s="95">
        <v>0</v>
      </c>
      <c r="X23" s="95">
        <v>0</v>
      </c>
      <c r="Y23" s="95">
        <v>0</v>
      </c>
      <c r="Z23" s="95">
        <v>0</v>
      </c>
      <c r="AA23" s="95">
        <v>0</v>
      </c>
      <c r="AB23" s="95">
        <v>0</v>
      </c>
      <c r="AC23" s="95">
        <v>0</v>
      </c>
      <c r="AD23" s="95">
        <v>0</v>
      </c>
      <c r="AE23" s="95">
        <v>0</v>
      </c>
      <c r="AF23" s="95">
        <v>0</v>
      </c>
      <c r="AG23" s="95">
        <v>0</v>
      </c>
      <c r="AH23" s="95">
        <v>0</v>
      </c>
      <c r="AI23" s="95">
        <v>0</v>
      </c>
      <c r="AJ23" s="95">
        <v>0</v>
      </c>
      <c r="AK23" s="95">
        <v>0</v>
      </c>
      <c r="AL23" s="95">
        <v>0</v>
      </c>
      <c r="AM23" s="95">
        <v>0</v>
      </c>
      <c r="AN23" s="95">
        <v>0</v>
      </c>
      <c r="AO23" s="95">
        <v>0</v>
      </c>
      <c r="AP23" s="95">
        <v>0</v>
      </c>
      <c r="AQ23" s="95">
        <v>0</v>
      </c>
      <c r="AR23" s="95">
        <v>0</v>
      </c>
      <c r="AS23" s="95">
        <v>0</v>
      </c>
      <c r="AT23" s="95">
        <v>0</v>
      </c>
      <c r="AU23" s="75">
        <v>2.2300000000000002E-3</v>
      </c>
      <c r="AV23" s="75">
        <v>2.2300000000000002E-3</v>
      </c>
      <c r="AW23" s="95">
        <v>0</v>
      </c>
      <c r="AX23" s="95">
        <v>0</v>
      </c>
      <c r="AY23" s="95">
        <v>0</v>
      </c>
      <c r="AZ23" s="95">
        <v>0</v>
      </c>
      <c r="BA23" s="95">
        <v>0</v>
      </c>
      <c r="BB23" s="95">
        <v>0</v>
      </c>
      <c r="BC23" s="95">
        <v>0</v>
      </c>
      <c r="BD23" s="95">
        <v>0</v>
      </c>
      <c r="BE23" s="95">
        <v>0</v>
      </c>
      <c r="BF23" s="95">
        <v>0</v>
      </c>
      <c r="BG23" s="95">
        <v>0</v>
      </c>
      <c r="BH23" s="95">
        <v>0</v>
      </c>
      <c r="BI23" s="95">
        <v>0</v>
      </c>
      <c r="BJ23" s="95">
        <v>0</v>
      </c>
      <c r="BK23" s="95">
        <v>0</v>
      </c>
      <c r="BL23" s="95">
        <v>0</v>
      </c>
      <c r="BM23" s="95">
        <v>0</v>
      </c>
      <c r="BN23" s="95">
        <v>0</v>
      </c>
      <c r="BO23" s="95">
        <v>0</v>
      </c>
      <c r="BP23" s="95">
        <v>0</v>
      </c>
      <c r="BQ23" s="95">
        <v>0</v>
      </c>
      <c r="BR23" s="95">
        <v>0</v>
      </c>
      <c r="BS23" s="95">
        <v>0</v>
      </c>
      <c r="BT23" s="95">
        <v>0</v>
      </c>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row>
    <row r="24" spans="1:113">
      <c r="H24" s="40" t="s">
        <v>85</v>
      </c>
      <c r="I24" s="117">
        <f t="shared" ca="1" si="43"/>
        <v>0</v>
      </c>
      <c r="J24" s="95">
        <v>0</v>
      </c>
      <c r="K24" s="95">
        <v>0</v>
      </c>
      <c r="L24" s="95">
        <v>0</v>
      </c>
      <c r="M24" s="95">
        <v>0</v>
      </c>
      <c r="N24" s="95">
        <v>0</v>
      </c>
      <c r="O24" s="95">
        <v>0</v>
      </c>
      <c r="P24" s="95">
        <v>0</v>
      </c>
      <c r="Q24" s="95">
        <v>0</v>
      </c>
      <c r="R24" s="95">
        <v>0</v>
      </c>
      <c r="S24" s="95">
        <v>0</v>
      </c>
      <c r="T24" s="95">
        <v>0</v>
      </c>
      <c r="U24" s="95">
        <v>0</v>
      </c>
      <c r="V24" s="95">
        <v>0</v>
      </c>
      <c r="W24" s="95">
        <v>0</v>
      </c>
      <c r="X24" s="244">
        <v>0.1</v>
      </c>
      <c r="Y24" s="244">
        <v>0.1</v>
      </c>
      <c r="Z24" s="244">
        <v>0.1</v>
      </c>
      <c r="AA24" s="244">
        <v>0.1</v>
      </c>
      <c r="AB24" s="244">
        <v>0.1</v>
      </c>
      <c r="AC24" s="244">
        <v>0.26</v>
      </c>
      <c r="AD24" s="244">
        <v>0.26</v>
      </c>
      <c r="AE24" s="244">
        <v>0.26</v>
      </c>
      <c r="AF24" s="244">
        <v>0.26</v>
      </c>
      <c r="AG24" s="244">
        <v>0.26</v>
      </c>
      <c r="AH24" s="244">
        <v>0.22</v>
      </c>
      <c r="AI24" s="244">
        <v>0.22</v>
      </c>
      <c r="AJ24" s="244">
        <v>0.22</v>
      </c>
      <c r="AK24" s="244">
        <v>0.22</v>
      </c>
      <c r="AL24" s="244">
        <v>0.22</v>
      </c>
      <c r="AM24" s="95">
        <v>0</v>
      </c>
      <c r="AN24" s="95">
        <v>0</v>
      </c>
      <c r="AO24" s="95">
        <v>0</v>
      </c>
      <c r="AP24" s="95">
        <v>0</v>
      </c>
      <c r="AQ24" s="95">
        <v>0</v>
      </c>
      <c r="AR24" s="95">
        <v>0</v>
      </c>
      <c r="AS24" s="95">
        <v>0</v>
      </c>
      <c r="AT24" s="95">
        <v>0</v>
      </c>
      <c r="AU24" s="95">
        <v>0</v>
      </c>
      <c r="AV24" s="95">
        <v>0</v>
      </c>
      <c r="AW24" s="95">
        <v>0</v>
      </c>
      <c r="AX24" s="95">
        <v>0</v>
      </c>
      <c r="AY24" s="95">
        <v>0</v>
      </c>
      <c r="AZ24" s="95">
        <v>0</v>
      </c>
      <c r="BA24" s="95">
        <v>0</v>
      </c>
      <c r="BB24" s="95">
        <v>0</v>
      </c>
      <c r="BC24" s="95">
        <v>0</v>
      </c>
      <c r="BD24" s="95">
        <v>0</v>
      </c>
      <c r="BE24" s="95">
        <v>0</v>
      </c>
      <c r="BF24" s="95">
        <v>0</v>
      </c>
      <c r="BG24" s="95">
        <v>0</v>
      </c>
      <c r="BH24" s="95">
        <v>0</v>
      </c>
      <c r="BI24" s="95">
        <v>0</v>
      </c>
      <c r="BJ24" s="95">
        <v>0</v>
      </c>
      <c r="BK24" s="95">
        <v>0</v>
      </c>
      <c r="BL24" s="95">
        <v>0</v>
      </c>
      <c r="BM24" s="95">
        <v>0</v>
      </c>
      <c r="BN24" s="95">
        <v>0</v>
      </c>
      <c r="BO24" s="95">
        <v>0</v>
      </c>
      <c r="BP24" s="95">
        <v>0</v>
      </c>
      <c r="BQ24" s="95">
        <v>0</v>
      </c>
      <c r="BR24" s="95">
        <v>0</v>
      </c>
      <c r="BS24" s="95">
        <v>0</v>
      </c>
      <c r="BT24" s="95">
        <v>0</v>
      </c>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row>
    <row r="25" spans="1:113">
      <c r="H25" s="40" t="s">
        <v>132</v>
      </c>
      <c r="I25" s="116">
        <f t="shared" ca="1" si="43"/>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row>
    <row r="26" spans="1:113">
      <c r="H26" s="40" t="s">
        <v>184</v>
      </c>
      <c r="I26" s="118">
        <f ca="1">OFFSET($J26,0,I$12-1,1,1)</f>
        <v>0</v>
      </c>
      <c r="J26" s="139"/>
      <c r="K26" s="139"/>
      <c r="L26" s="139"/>
      <c r="M26" s="139"/>
      <c r="N26" s="139"/>
      <c r="O26" s="139"/>
      <c r="P26" s="139"/>
      <c r="Q26" s="139"/>
      <c r="R26" s="139"/>
      <c r="S26" s="139"/>
      <c r="T26" s="139"/>
      <c r="U26" s="139"/>
      <c r="V26" s="139"/>
      <c r="W26" s="139"/>
      <c r="X26" s="245" t="s">
        <v>276</v>
      </c>
      <c r="Y26" s="245" t="s">
        <v>276</v>
      </c>
      <c r="Z26" s="245" t="s">
        <v>276</v>
      </c>
      <c r="AA26" s="245" t="s">
        <v>276</v>
      </c>
      <c r="AB26" s="245" t="s">
        <v>276</v>
      </c>
      <c r="AC26" s="245" t="s">
        <v>276</v>
      </c>
      <c r="AD26" s="245" t="s">
        <v>276</v>
      </c>
      <c r="AE26" s="245" t="s">
        <v>276</v>
      </c>
      <c r="AF26" s="245" t="s">
        <v>276</v>
      </c>
      <c r="AG26" s="245" t="s">
        <v>276</v>
      </c>
      <c r="AH26" s="245" t="s">
        <v>276</v>
      </c>
      <c r="AI26" s="245" t="s">
        <v>276</v>
      </c>
      <c r="AJ26" s="245" t="s">
        <v>276</v>
      </c>
      <c r="AK26" s="245" t="s">
        <v>276</v>
      </c>
      <c r="AL26" s="245" t="s">
        <v>276</v>
      </c>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row>
    <row r="27" spans="1:113">
      <c r="A27" s="43"/>
      <c r="B27" s="43"/>
      <c r="C27" s="43"/>
      <c r="D27" s="43"/>
      <c r="E27" s="43"/>
      <c r="F27" s="43"/>
      <c r="G27" s="43"/>
      <c r="H27" s="47" t="s">
        <v>120</v>
      </c>
      <c r="I27" s="117">
        <f t="shared" ca="1" si="43"/>
        <v>0</v>
      </c>
      <c r="J27" s="95">
        <v>0</v>
      </c>
      <c r="K27" s="95">
        <v>0</v>
      </c>
      <c r="L27" s="95">
        <v>0</v>
      </c>
      <c r="M27" s="95">
        <v>0</v>
      </c>
      <c r="N27" s="95">
        <v>0</v>
      </c>
      <c r="O27" s="95">
        <v>0</v>
      </c>
      <c r="P27" s="95">
        <v>0</v>
      </c>
      <c r="Q27" s="95">
        <v>0</v>
      </c>
      <c r="R27" s="95">
        <v>0</v>
      </c>
      <c r="S27" s="95">
        <v>0</v>
      </c>
      <c r="T27" s="95">
        <v>0</v>
      </c>
      <c r="U27" s="95">
        <v>0</v>
      </c>
      <c r="V27" s="95">
        <v>0</v>
      </c>
      <c r="W27" s="95">
        <v>0</v>
      </c>
      <c r="X27" s="95">
        <v>0</v>
      </c>
      <c r="Y27" s="95">
        <v>0</v>
      </c>
      <c r="Z27" s="95">
        <v>0</v>
      </c>
      <c r="AA27" s="95">
        <v>0</v>
      </c>
      <c r="AB27" s="95">
        <v>0</v>
      </c>
      <c r="AC27" s="95">
        <v>0</v>
      </c>
      <c r="AD27" s="95">
        <v>0</v>
      </c>
      <c r="AE27" s="95">
        <v>0</v>
      </c>
      <c r="AF27" s="95">
        <v>0</v>
      </c>
      <c r="AG27" s="95">
        <v>0</v>
      </c>
      <c r="AH27" s="95">
        <v>0</v>
      </c>
      <c r="AI27" s="95">
        <v>0</v>
      </c>
      <c r="AJ27" s="95">
        <v>0</v>
      </c>
      <c r="AK27" s="95">
        <v>0</v>
      </c>
      <c r="AL27" s="95">
        <v>0</v>
      </c>
      <c r="AM27" s="95">
        <v>0</v>
      </c>
      <c r="AN27" s="95">
        <v>0</v>
      </c>
      <c r="AO27" s="95">
        <v>0</v>
      </c>
      <c r="AP27" s="95">
        <v>0</v>
      </c>
      <c r="AQ27" s="95">
        <v>0</v>
      </c>
      <c r="AR27" s="95">
        <v>0</v>
      </c>
      <c r="AS27" s="95">
        <v>0</v>
      </c>
      <c r="AT27" s="95">
        <v>0</v>
      </c>
      <c r="AU27" s="95">
        <v>0</v>
      </c>
      <c r="AV27" s="95">
        <v>0</v>
      </c>
      <c r="AW27" s="95">
        <v>0</v>
      </c>
      <c r="AX27" s="95">
        <v>0</v>
      </c>
      <c r="AY27" s="95">
        <v>0</v>
      </c>
      <c r="AZ27" s="95">
        <v>0</v>
      </c>
      <c r="BA27" s="95">
        <v>0</v>
      </c>
      <c r="BB27" s="95">
        <v>0</v>
      </c>
      <c r="BC27" s="95">
        <v>0</v>
      </c>
      <c r="BD27" s="95">
        <v>0</v>
      </c>
      <c r="BE27" s="95">
        <v>0</v>
      </c>
      <c r="BF27" s="95">
        <v>0</v>
      </c>
      <c r="BG27" s="95">
        <v>0</v>
      </c>
      <c r="BH27" s="95">
        <v>0</v>
      </c>
      <c r="BI27" s="95">
        <v>0</v>
      </c>
      <c r="BJ27" s="95">
        <v>0</v>
      </c>
      <c r="BK27" s="95">
        <v>0</v>
      </c>
      <c r="BL27" s="95">
        <v>0</v>
      </c>
      <c r="BM27" s="95">
        <v>0</v>
      </c>
      <c r="BN27" s="95">
        <v>0</v>
      </c>
      <c r="BO27" s="95">
        <v>0</v>
      </c>
      <c r="BP27" s="95">
        <v>0</v>
      </c>
      <c r="BQ27" s="95">
        <v>0</v>
      </c>
      <c r="BR27" s="95">
        <v>0</v>
      </c>
      <c r="BS27" s="95">
        <v>0</v>
      </c>
      <c r="BT27" s="95">
        <v>0</v>
      </c>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row>
    <row r="28" spans="1:113">
      <c r="H28" s="40" t="s">
        <v>128</v>
      </c>
      <c r="I28" s="116">
        <f t="shared" ca="1" si="43"/>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row>
    <row r="29" spans="1:113">
      <c r="H29" s="40" t="s">
        <v>131</v>
      </c>
      <c r="I29" s="116">
        <f t="shared" ca="1" si="43"/>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row>
    <row r="30" spans="1:113">
      <c r="H30" s="40" t="s">
        <v>86</v>
      </c>
      <c r="I30" s="117">
        <f t="shared" ca="1" si="43"/>
        <v>0</v>
      </c>
      <c r="J30" s="95">
        <v>0</v>
      </c>
      <c r="K30" s="95">
        <v>0</v>
      </c>
      <c r="L30" s="95">
        <v>0</v>
      </c>
      <c r="M30" s="95">
        <v>0</v>
      </c>
      <c r="N30" s="95">
        <v>0</v>
      </c>
      <c r="O30" s="95">
        <v>0</v>
      </c>
      <c r="P30" s="95">
        <v>0</v>
      </c>
      <c r="Q30" s="95">
        <v>0</v>
      </c>
      <c r="R30" s="95">
        <v>0</v>
      </c>
      <c r="S30" s="95">
        <v>0</v>
      </c>
      <c r="T30" s="95">
        <v>0</v>
      </c>
      <c r="U30" s="95">
        <v>0</v>
      </c>
      <c r="V30" s="95">
        <v>0</v>
      </c>
      <c r="W30" s="95">
        <v>0</v>
      </c>
      <c r="X30" s="244">
        <v>0.5</v>
      </c>
      <c r="Y30" s="244">
        <v>0.5</v>
      </c>
      <c r="Z30" s="244">
        <v>0.5</v>
      </c>
      <c r="AA30" s="244">
        <v>0.5</v>
      </c>
      <c r="AB30" s="244">
        <v>0.5</v>
      </c>
      <c r="AC30" s="244">
        <v>0.5</v>
      </c>
      <c r="AD30" s="244">
        <v>0.5</v>
      </c>
      <c r="AE30" s="244">
        <v>0.5</v>
      </c>
      <c r="AF30" s="244">
        <v>0.5</v>
      </c>
      <c r="AG30" s="244">
        <v>0.5</v>
      </c>
      <c r="AH30" s="244">
        <v>0.5</v>
      </c>
      <c r="AI30" s="244">
        <v>0.5</v>
      </c>
      <c r="AJ30" s="244">
        <v>0.5</v>
      </c>
      <c r="AK30" s="244">
        <v>0.5</v>
      </c>
      <c r="AL30" s="244">
        <v>0.5</v>
      </c>
      <c r="AM30" s="95">
        <v>0</v>
      </c>
      <c r="AN30" s="95">
        <v>0</v>
      </c>
      <c r="AO30" s="95">
        <v>0</v>
      </c>
      <c r="AP30" s="95">
        <v>0</v>
      </c>
      <c r="AQ30" s="95">
        <v>0</v>
      </c>
      <c r="AR30" s="95">
        <v>0</v>
      </c>
      <c r="AS30" s="95">
        <v>0</v>
      </c>
      <c r="AT30" s="95">
        <v>0</v>
      </c>
      <c r="AU30" s="95">
        <v>0</v>
      </c>
      <c r="AV30" s="95">
        <v>0</v>
      </c>
      <c r="AW30" s="95">
        <v>0</v>
      </c>
      <c r="AX30" s="95">
        <v>0</v>
      </c>
      <c r="AY30" s="95">
        <v>0</v>
      </c>
      <c r="AZ30" s="95">
        <v>0</v>
      </c>
      <c r="BA30" s="95">
        <v>0</v>
      </c>
      <c r="BB30" s="95">
        <v>0</v>
      </c>
      <c r="BC30" s="95">
        <v>0</v>
      </c>
      <c r="BD30" s="95">
        <v>0</v>
      </c>
      <c r="BE30" s="95">
        <v>0</v>
      </c>
      <c r="BF30" s="95">
        <v>0</v>
      </c>
      <c r="BG30" s="95">
        <v>0</v>
      </c>
      <c r="BH30" s="95">
        <v>0</v>
      </c>
      <c r="BI30" s="95">
        <v>0</v>
      </c>
      <c r="BJ30" s="95">
        <v>0</v>
      </c>
      <c r="BK30" s="95">
        <v>0</v>
      </c>
      <c r="BL30" s="95">
        <v>0</v>
      </c>
      <c r="BM30" s="95">
        <v>0</v>
      </c>
      <c r="BN30" s="95">
        <v>0</v>
      </c>
      <c r="BO30" s="95">
        <v>0</v>
      </c>
      <c r="BP30" s="95">
        <v>0</v>
      </c>
      <c r="BQ30" s="95">
        <v>0</v>
      </c>
      <c r="BR30" s="95">
        <v>0</v>
      </c>
      <c r="BS30" s="95">
        <v>0</v>
      </c>
      <c r="BT30" s="95">
        <v>0</v>
      </c>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row>
    <row r="31" spans="1:113">
      <c r="H31" s="40" t="s">
        <v>93</v>
      </c>
      <c r="I31" s="117">
        <f t="shared" ca="1" si="43"/>
        <v>0</v>
      </c>
      <c r="J31" s="95">
        <v>0</v>
      </c>
      <c r="K31" s="95">
        <v>0</v>
      </c>
      <c r="L31" s="95">
        <v>0</v>
      </c>
      <c r="M31" s="95">
        <v>0</v>
      </c>
      <c r="N31" s="95">
        <v>0</v>
      </c>
      <c r="O31" s="95">
        <v>0</v>
      </c>
      <c r="P31" s="95">
        <v>0</v>
      </c>
      <c r="Q31" s="95">
        <v>0</v>
      </c>
      <c r="R31" s="95">
        <v>0</v>
      </c>
      <c r="S31" s="95">
        <v>0</v>
      </c>
      <c r="T31" s="95">
        <v>0</v>
      </c>
      <c r="U31" s="95">
        <v>0</v>
      </c>
      <c r="V31" s="95">
        <v>0</v>
      </c>
      <c r="W31" s="95">
        <v>0</v>
      </c>
      <c r="X31" s="95">
        <v>0</v>
      </c>
      <c r="Y31" s="95">
        <v>0</v>
      </c>
      <c r="Z31" s="95">
        <v>0</v>
      </c>
      <c r="AA31" s="95">
        <v>0</v>
      </c>
      <c r="AB31" s="95">
        <v>0</v>
      </c>
      <c r="AC31" s="95">
        <v>0</v>
      </c>
      <c r="AD31" s="95">
        <v>0</v>
      </c>
      <c r="AE31" s="95">
        <v>0</v>
      </c>
      <c r="AF31" s="95">
        <v>0</v>
      </c>
      <c r="AG31" s="95">
        <v>0</v>
      </c>
      <c r="AH31" s="95">
        <v>0</v>
      </c>
      <c r="AI31" s="95">
        <v>0</v>
      </c>
      <c r="AJ31" s="95">
        <v>0</v>
      </c>
      <c r="AK31" s="95">
        <v>0</v>
      </c>
      <c r="AL31" s="95">
        <v>0</v>
      </c>
      <c r="AM31" s="95">
        <v>0</v>
      </c>
      <c r="AN31" s="95">
        <v>0</v>
      </c>
      <c r="AO31" s="95">
        <v>0</v>
      </c>
      <c r="AP31" s="95">
        <v>0</v>
      </c>
      <c r="AQ31" s="95">
        <v>0</v>
      </c>
      <c r="AR31" s="95">
        <v>0</v>
      </c>
      <c r="AS31" s="95">
        <v>0</v>
      </c>
      <c r="AT31" s="95">
        <v>0</v>
      </c>
      <c r="AU31" s="95">
        <v>0</v>
      </c>
      <c r="AV31" s="95">
        <v>0</v>
      </c>
      <c r="AW31" s="95">
        <v>0</v>
      </c>
      <c r="AX31" s="95">
        <v>0</v>
      </c>
      <c r="AY31" s="95">
        <v>0</v>
      </c>
      <c r="AZ31" s="95">
        <v>0</v>
      </c>
      <c r="BA31" s="95">
        <v>0</v>
      </c>
      <c r="BB31" s="95">
        <v>0</v>
      </c>
      <c r="BC31" s="95">
        <v>0</v>
      </c>
      <c r="BD31" s="95">
        <v>0</v>
      </c>
      <c r="BE31" s="95">
        <v>0</v>
      </c>
      <c r="BF31" s="95">
        <v>0</v>
      </c>
      <c r="BG31" s="95">
        <v>0</v>
      </c>
      <c r="BH31" s="95">
        <v>0</v>
      </c>
      <c r="BI31" s="95">
        <v>0</v>
      </c>
      <c r="BJ31" s="95">
        <v>0</v>
      </c>
      <c r="BK31" s="95">
        <v>0</v>
      </c>
      <c r="BL31" s="95">
        <v>0</v>
      </c>
      <c r="BM31" s="95">
        <v>0</v>
      </c>
      <c r="BN31" s="95">
        <v>0</v>
      </c>
      <c r="BO31" s="95">
        <v>0</v>
      </c>
      <c r="BP31" s="95">
        <v>0</v>
      </c>
      <c r="BQ31" s="95">
        <v>0</v>
      </c>
      <c r="BR31" s="95">
        <v>0</v>
      </c>
      <c r="BS31" s="95">
        <v>0</v>
      </c>
      <c r="BT31" s="95">
        <v>0</v>
      </c>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row>
    <row r="32" spans="1:113">
      <c r="H32" s="40" t="s">
        <v>102</v>
      </c>
      <c r="I32" s="119">
        <f t="shared" ca="1" si="43"/>
        <v>0</v>
      </c>
      <c r="J32" s="246">
        <v>0</v>
      </c>
      <c r="K32" s="246">
        <v>0</v>
      </c>
      <c r="L32" s="246">
        <v>0</v>
      </c>
      <c r="M32" s="246">
        <v>0</v>
      </c>
      <c r="N32" s="246">
        <v>0</v>
      </c>
      <c r="O32" s="246">
        <v>0</v>
      </c>
      <c r="P32" s="246">
        <v>0</v>
      </c>
      <c r="Q32" s="246">
        <v>0</v>
      </c>
      <c r="R32" s="246">
        <v>0</v>
      </c>
      <c r="S32" s="246">
        <v>0</v>
      </c>
      <c r="T32" s="246">
        <v>0</v>
      </c>
      <c r="U32" s="246">
        <v>0</v>
      </c>
      <c r="V32" s="246">
        <v>0</v>
      </c>
      <c r="W32" s="246">
        <v>0</v>
      </c>
      <c r="X32" s="246">
        <v>0</v>
      </c>
      <c r="Y32" s="246">
        <v>0</v>
      </c>
      <c r="Z32" s="246">
        <v>0</v>
      </c>
      <c r="AA32" s="246">
        <v>0</v>
      </c>
      <c r="AB32" s="246">
        <v>0</v>
      </c>
      <c r="AC32" s="246">
        <v>0</v>
      </c>
      <c r="AD32" s="246">
        <v>0</v>
      </c>
      <c r="AE32" s="246">
        <v>0</v>
      </c>
      <c r="AF32" s="246">
        <v>0</v>
      </c>
      <c r="AG32" s="246">
        <v>0</v>
      </c>
      <c r="AH32" s="246">
        <v>0</v>
      </c>
      <c r="AI32" s="246">
        <v>0</v>
      </c>
      <c r="AJ32" s="246">
        <v>0</v>
      </c>
      <c r="AK32" s="246">
        <v>0</v>
      </c>
      <c r="AL32" s="246">
        <v>0</v>
      </c>
      <c r="AM32" s="246">
        <v>0</v>
      </c>
      <c r="AN32" s="246">
        <v>0</v>
      </c>
      <c r="AO32" s="246">
        <v>0</v>
      </c>
      <c r="AP32" s="246">
        <v>0</v>
      </c>
      <c r="AQ32" s="246">
        <v>0</v>
      </c>
      <c r="AR32" s="246">
        <v>0</v>
      </c>
      <c r="AS32" s="246">
        <v>0</v>
      </c>
      <c r="AT32" s="246">
        <v>0</v>
      </c>
      <c r="AU32" s="246">
        <v>0</v>
      </c>
      <c r="AV32" s="246">
        <v>0</v>
      </c>
      <c r="AW32" s="246">
        <v>0</v>
      </c>
      <c r="AX32" s="246">
        <v>0</v>
      </c>
      <c r="AY32" s="246">
        <v>0</v>
      </c>
      <c r="AZ32" s="246">
        <v>0</v>
      </c>
      <c r="BA32" s="246">
        <v>0</v>
      </c>
      <c r="BB32" s="246">
        <v>0</v>
      </c>
      <c r="BC32" s="246">
        <v>0</v>
      </c>
      <c r="BD32" s="246">
        <v>0</v>
      </c>
      <c r="BE32" s="246">
        <v>0</v>
      </c>
      <c r="BF32" s="246">
        <v>0</v>
      </c>
      <c r="BG32" s="246">
        <v>0</v>
      </c>
      <c r="BH32" s="246">
        <v>0</v>
      </c>
      <c r="BI32" s="246">
        <v>0</v>
      </c>
      <c r="BJ32" s="246">
        <v>0</v>
      </c>
      <c r="BK32" s="246">
        <v>0</v>
      </c>
      <c r="BL32" s="246">
        <v>0</v>
      </c>
      <c r="BM32" s="246">
        <v>0</v>
      </c>
      <c r="BN32" s="246">
        <v>0</v>
      </c>
      <c r="BO32" s="246">
        <v>0</v>
      </c>
      <c r="BP32" s="246">
        <v>0</v>
      </c>
      <c r="BQ32" s="246">
        <v>0</v>
      </c>
      <c r="BR32" s="246">
        <v>0</v>
      </c>
      <c r="BS32" s="246">
        <v>0</v>
      </c>
      <c r="BT32" s="246">
        <v>0</v>
      </c>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row>
    <row r="33" spans="1:113">
      <c r="H33" s="40" t="s">
        <v>178</v>
      </c>
      <c r="I33" s="148">
        <f t="shared" ca="1" si="43"/>
        <v>3</v>
      </c>
      <c r="J33" s="170">
        <v>3</v>
      </c>
      <c r="K33" s="170">
        <v>3</v>
      </c>
      <c r="L33" s="170">
        <v>3</v>
      </c>
      <c r="M33" s="170">
        <v>3</v>
      </c>
      <c r="N33" s="170">
        <v>3</v>
      </c>
      <c r="O33" s="170">
        <v>3</v>
      </c>
      <c r="P33" s="170">
        <v>3</v>
      </c>
      <c r="Q33" s="170">
        <v>3</v>
      </c>
      <c r="R33" s="170">
        <v>3</v>
      </c>
      <c r="S33" s="170">
        <v>3</v>
      </c>
      <c r="T33" s="170">
        <v>3</v>
      </c>
      <c r="U33" s="170">
        <v>3</v>
      </c>
      <c r="V33" s="170">
        <v>3</v>
      </c>
      <c r="W33" s="170">
        <v>3</v>
      </c>
      <c r="X33" s="170">
        <v>3</v>
      </c>
      <c r="Y33" s="170">
        <v>3</v>
      </c>
      <c r="Z33" s="170">
        <v>3</v>
      </c>
      <c r="AA33" s="170">
        <v>3</v>
      </c>
      <c r="AB33" s="170">
        <v>3</v>
      </c>
      <c r="AC33" s="170">
        <v>3</v>
      </c>
      <c r="AD33" s="170">
        <v>3</v>
      </c>
      <c r="AE33" s="170">
        <v>3</v>
      </c>
      <c r="AF33" s="170">
        <v>3</v>
      </c>
      <c r="AG33" s="170">
        <v>3</v>
      </c>
      <c r="AH33" s="170">
        <v>3</v>
      </c>
      <c r="AI33" s="170">
        <v>3</v>
      </c>
      <c r="AJ33" s="170">
        <v>3</v>
      </c>
      <c r="AK33" s="170">
        <v>3</v>
      </c>
      <c r="AL33" s="170">
        <v>3</v>
      </c>
      <c r="AM33" s="170">
        <v>3</v>
      </c>
      <c r="AN33" s="170">
        <v>3</v>
      </c>
      <c r="AO33" s="170">
        <v>3</v>
      </c>
      <c r="AP33" s="170">
        <v>3</v>
      </c>
      <c r="AQ33" s="170">
        <v>3</v>
      </c>
      <c r="AR33" s="170">
        <v>3</v>
      </c>
      <c r="AS33" s="170">
        <v>3</v>
      </c>
      <c r="AT33" s="170">
        <v>3</v>
      </c>
      <c r="AU33" s="170">
        <v>3</v>
      </c>
      <c r="AV33" s="170">
        <v>3</v>
      </c>
      <c r="AW33" s="170">
        <v>3</v>
      </c>
      <c r="AX33" s="170">
        <v>3</v>
      </c>
      <c r="AY33" s="170">
        <v>3</v>
      </c>
      <c r="AZ33" s="170">
        <v>3</v>
      </c>
      <c r="BA33" s="170">
        <v>3</v>
      </c>
      <c r="BB33" s="170">
        <v>3</v>
      </c>
      <c r="BC33" s="170">
        <v>3</v>
      </c>
      <c r="BD33" s="170">
        <v>3</v>
      </c>
      <c r="BE33" s="170">
        <v>3</v>
      </c>
      <c r="BF33" s="170">
        <v>3</v>
      </c>
      <c r="BG33" s="170">
        <v>3</v>
      </c>
      <c r="BH33" s="170">
        <v>3</v>
      </c>
      <c r="BI33" s="170">
        <v>3</v>
      </c>
      <c r="BJ33" s="170">
        <v>3</v>
      </c>
      <c r="BK33" s="170">
        <v>3</v>
      </c>
      <c r="BL33" s="170">
        <v>3</v>
      </c>
      <c r="BM33" s="170">
        <v>3</v>
      </c>
      <c r="BN33" s="170">
        <v>3</v>
      </c>
      <c r="BO33" s="170">
        <v>3</v>
      </c>
      <c r="BP33" s="170">
        <v>3</v>
      </c>
      <c r="BQ33" s="170">
        <v>3</v>
      </c>
      <c r="BR33" s="170">
        <v>3</v>
      </c>
      <c r="BS33" s="170">
        <v>3</v>
      </c>
      <c r="BT33" s="170">
        <v>3</v>
      </c>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row>
    <row r="34" spans="1:113">
      <c r="A34" s="39" t="s">
        <v>187</v>
      </c>
      <c r="H34" s="40" t="s">
        <v>174</v>
      </c>
      <c r="I34" s="149">
        <f t="shared" ca="1" si="43"/>
        <v>1.5E-3</v>
      </c>
      <c r="J34" s="221">
        <v>1.5E-3</v>
      </c>
      <c r="K34" s="221">
        <v>1.5E-3</v>
      </c>
      <c r="L34" s="221">
        <v>1.5E-3</v>
      </c>
      <c r="M34" s="221">
        <v>1.5E-3</v>
      </c>
      <c r="N34" s="221">
        <v>1.5E-3</v>
      </c>
      <c r="O34" s="221">
        <v>1.5E-3</v>
      </c>
      <c r="P34" s="221">
        <v>1.5E-3</v>
      </c>
      <c r="Q34" s="221">
        <v>1.5E-3</v>
      </c>
      <c r="R34" s="221">
        <v>1.5E-3</v>
      </c>
      <c r="S34" s="221">
        <v>1.5E-3</v>
      </c>
      <c r="T34" s="221">
        <v>1.5E-3</v>
      </c>
      <c r="U34" s="221">
        <v>1.5E-3</v>
      </c>
      <c r="V34" s="221">
        <v>1.5E-3</v>
      </c>
      <c r="W34" s="221">
        <v>1.5E-3</v>
      </c>
      <c r="X34" s="221">
        <v>1.5E-3</v>
      </c>
      <c r="Y34" s="221">
        <v>1.5E-3</v>
      </c>
      <c r="Z34" s="221">
        <v>1.5E-3</v>
      </c>
      <c r="AA34" s="221">
        <v>1.5E-3</v>
      </c>
      <c r="AB34" s="221">
        <v>1.5E-3</v>
      </c>
      <c r="AC34" s="221">
        <v>1.5E-3</v>
      </c>
      <c r="AD34" s="221">
        <v>1.5E-3</v>
      </c>
      <c r="AE34" s="221">
        <v>1.5E-3</v>
      </c>
      <c r="AF34" s="221">
        <v>1.5E-3</v>
      </c>
      <c r="AG34" s="221">
        <v>1.5E-3</v>
      </c>
      <c r="AH34" s="221">
        <v>1.5E-3</v>
      </c>
      <c r="AI34" s="221">
        <v>1.5E-3</v>
      </c>
      <c r="AJ34" s="221">
        <v>1.5E-3</v>
      </c>
      <c r="AK34" s="221">
        <v>1.5E-3</v>
      </c>
      <c r="AL34" s="221">
        <v>1.5E-3</v>
      </c>
      <c r="AM34" s="221">
        <v>1.5E-3</v>
      </c>
      <c r="AN34" s="221">
        <v>1.5E-3</v>
      </c>
      <c r="AO34" s="221">
        <v>1.5E-3</v>
      </c>
      <c r="AP34" s="221">
        <v>1.5E-3</v>
      </c>
      <c r="AQ34" s="221">
        <v>1.5E-3</v>
      </c>
      <c r="AR34" s="221">
        <v>1.5E-3</v>
      </c>
      <c r="AS34" s="221">
        <v>1.5E-3</v>
      </c>
      <c r="AT34" s="221">
        <v>1.5E-3</v>
      </c>
      <c r="AU34" s="221">
        <v>1.5E-3</v>
      </c>
      <c r="AV34" s="221">
        <v>1.5E-3</v>
      </c>
      <c r="AW34" s="221">
        <v>1.5E-3</v>
      </c>
      <c r="AX34" s="221">
        <v>1.5E-3</v>
      </c>
      <c r="AY34" s="221">
        <v>1.5E-3</v>
      </c>
      <c r="AZ34" s="221">
        <v>1.5E-3</v>
      </c>
      <c r="BA34" s="221">
        <v>1.5E-3</v>
      </c>
      <c r="BB34" s="221">
        <v>1.5E-3</v>
      </c>
      <c r="BC34" s="221">
        <v>1.5E-3</v>
      </c>
      <c r="BD34" s="221">
        <v>1.5E-3</v>
      </c>
      <c r="BE34" s="221">
        <v>1.5E-3</v>
      </c>
      <c r="BF34" s="221">
        <v>1.5E-3</v>
      </c>
      <c r="BG34" s="221">
        <v>1.5E-3</v>
      </c>
      <c r="BH34" s="221">
        <v>1.5E-3</v>
      </c>
      <c r="BI34" s="221">
        <v>1.5E-3</v>
      </c>
      <c r="BJ34" s="221">
        <v>1.5E-3</v>
      </c>
      <c r="BK34" s="221">
        <v>1.5E-3</v>
      </c>
      <c r="BL34" s="221">
        <v>1.5E-3</v>
      </c>
      <c r="BM34" s="221">
        <v>1.5E-3</v>
      </c>
      <c r="BN34" s="221">
        <v>1.5E-3</v>
      </c>
      <c r="BO34" s="221">
        <v>1.5E-3</v>
      </c>
      <c r="BP34" s="221">
        <v>1.5E-3</v>
      </c>
      <c r="BQ34" s="221">
        <v>1.5E-3</v>
      </c>
      <c r="BR34" s="221">
        <v>1.5E-3</v>
      </c>
      <c r="BS34" s="221">
        <v>1.5E-3</v>
      </c>
      <c r="BT34" s="221">
        <v>1.5E-3</v>
      </c>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1"/>
      <c r="CQ34" s="221"/>
      <c r="CR34" s="221"/>
      <c r="CS34" s="221"/>
      <c r="CT34" s="221"/>
      <c r="CU34" s="221"/>
      <c r="CV34" s="221"/>
      <c r="CW34" s="221"/>
      <c r="CX34" s="221"/>
      <c r="CY34" s="221"/>
      <c r="CZ34" s="221"/>
      <c r="DA34" s="221"/>
      <c r="DB34" s="221"/>
      <c r="DC34" s="221"/>
      <c r="DD34" s="221"/>
      <c r="DE34" s="221"/>
      <c r="DF34" s="221"/>
      <c r="DG34" s="221"/>
      <c r="DH34" s="221"/>
      <c r="DI34" s="221"/>
    </row>
    <row r="35" spans="1:113">
      <c r="A35" s="39" t="s">
        <v>188</v>
      </c>
      <c r="H35" s="40" t="s">
        <v>220</v>
      </c>
      <c r="I35" s="149">
        <f t="shared" ca="1" si="43"/>
        <v>3.0519999999999999E-4</v>
      </c>
      <c r="J35" s="229">
        <v>3.0519999999999999E-4</v>
      </c>
      <c r="K35" s="229">
        <v>3.0519999999999999E-4</v>
      </c>
      <c r="L35" s="229">
        <v>3.0519999999999999E-4</v>
      </c>
      <c r="M35" s="229">
        <v>3.0519999999999999E-4</v>
      </c>
      <c r="N35" s="229">
        <v>3.0519999999999999E-4</v>
      </c>
      <c r="O35" s="229">
        <v>3.0519999999999999E-4</v>
      </c>
      <c r="P35" s="229">
        <v>3.0519999999999999E-4</v>
      </c>
      <c r="Q35" s="229">
        <v>3.0519999999999999E-4</v>
      </c>
      <c r="R35" s="229">
        <v>3.0519999999999999E-4</v>
      </c>
      <c r="S35" s="229">
        <v>3.0519999999999999E-4</v>
      </c>
      <c r="T35" s="229">
        <v>3.0519999999999999E-4</v>
      </c>
      <c r="U35" s="229">
        <v>3.0519999999999999E-4</v>
      </c>
      <c r="V35" s="229">
        <v>3.0519999999999999E-4</v>
      </c>
      <c r="W35" s="229">
        <v>3.0519999999999999E-4</v>
      </c>
      <c r="X35" s="229">
        <v>3.0519999999999999E-4</v>
      </c>
      <c r="Y35" s="229">
        <v>3.0519999999999999E-4</v>
      </c>
      <c r="Z35" s="229">
        <v>3.0519999999999999E-4</v>
      </c>
      <c r="AA35" s="229">
        <v>3.0519999999999999E-4</v>
      </c>
      <c r="AB35" s="229">
        <v>3.0519999999999999E-4</v>
      </c>
      <c r="AC35" s="229">
        <v>3.0519999999999999E-4</v>
      </c>
      <c r="AD35" s="229">
        <v>3.0519999999999999E-4</v>
      </c>
      <c r="AE35" s="229">
        <v>3.0519999999999999E-4</v>
      </c>
      <c r="AF35" s="229">
        <v>3.0519999999999999E-4</v>
      </c>
      <c r="AG35" s="229">
        <v>3.0519999999999999E-4</v>
      </c>
      <c r="AH35" s="229">
        <v>3.0519999999999999E-4</v>
      </c>
      <c r="AI35" s="229">
        <v>3.0519999999999999E-4</v>
      </c>
      <c r="AJ35" s="229">
        <v>3.0519999999999999E-4</v>
      </c>
      <c r="AK35" s="229">
        <v>3.0519999999999999E-4</v>
      </c>
      <c r="AL35" s="229">
        <v>3.0519999999999999E-4</v>
      </c>
      <c r="AM35" s="229">
        <v>3.0519999999999999E-4</v>
      </c>
      <c r="AN35" s="229">
        <v>3.0519999999999999E-4</v>
      </c>
      <c r="AO35" s="229">
        <v>3.0519999999999999E-4</v>
      </c>
      <c r="AP35" s="229">
        <v>3.0519999999999999E-4</v>
      </c>
      <c r="AQ35" s="229">
        <v>3.0519999999999999E-4</v>
      </c>
      <c r="AR35" s="229">
        <v>3.0519999999999999E-4</v>
      </c>
      <c r="AS35" s="229">
        <v>3.0519999999999999E-4</v>
      </c>
      <c r="AT35" s="229">
        <v>3.0519999999999999E-4</v>
      </c>
      <c r="AU35" s="229">
        <v>0</v>
      </c>
      <c r="AV35" s="229">
        <v>0</v>
      </c>
      <c r="AW35" s="229">
        <v>3.0519999999999999E-4</v>
      </c>
      <c r="AX35" s="229">
        <v>3.0519999999999999E-4</v>
      </c>
      <c r="AY35" s="229">
        <v>3.0519999999999999E-4</v>
      </c>
      <c r="AZ35" s="229">
        <v>3.0519999999999999E-4</v>
      </c>
      <c r="BA35" s="229">
        <v>3.0519999999999999E-4</v>
      </c>
      <c r="BB35" s="229">
        <v>3.0519999999999999E-4</v>
      </c>
      <c r="BC35" s="229">
        <v>3.0519999999999999E-4</v>
      </c>
      <c r="BD35" s="229">
        <v>3.0519999999999999E-4</v>
      </c>
      <c r="BE35" s="229">
        <v>3.0519999999999999E-4</v>
      </c>
      <c r="BF35" s="229">
        <v>3.0519999999999999E-4</v>
      </c>
      <c r="BG35" s="229">
        <v>3.0519999999999999E-4</v>
      </c>
      <c r="BH35" s="229">
        <v>3.0519999999999999E-4</v>
      </c>
      <c r="BI35" s="229">
        <v>3.0519999999999999E-4</v>
      </c>
      <c r="BJ35" s="229">
        <v>3.0519999999999999E-4</v>
      </c>
      <c r="BK35" s="229">
        <v>3.0519999999999999E-4</v>
      </c>
      <c r="BL35" s="229">
        <v>3.0519999999999999E-4</v>
      </c>
      <c r="BM35" s="229">
        <v>3.0519999999999999E-4</v>
      </c>
      <c r="BN35" s="229">
        <v>3.0519999999999999E-4</v>
      </c>
      <c r="BO35" s="229">
        <v>3.0519999999999999E-4</v>
      </c>
      <c r="BP35" s="229">
        <v>3.0519999999999999E-4</v>
      </c>
      <c r="BQ35" s="229">
        <v>3.0519999999999999E-4</v>
      </c>
      <c r="BR35" s="229">
        <v>3.0519999999999999E-4</v>
      </c>
      <c r="BS35" s="229">
        <v>3.0519999999999999E-4</v>
      </c>
      <c r="BT35" s="229">
        <v>3.0519999999999999E-4</v>
      </c>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row>
    <row r="36" spans="1:113">
      <c r="I36" s="120"/>
      <c r="U36" s="211"/>
      <c r="Y36" s="223"/>
      <c r="Z36" s="223"/>
      <c r="AA36" s="223"/>
      <c r="AB36" s="223"/>
      <c r="AD36" s="223"/>
      <c r="AE36" s="223"/>
      <c r="AF36" s="223"/>
      <c r="AG36" s="223"/>
      <c r="AI36" s="223"/>
      <c r="AJ36" s="223"/>
      <c r="AK36" s="223"/>
      <c r="AL36" s="223"/>
      <c r="AM36" s="223"/>
    </row>
    <row r="37" spans="1:113">
      <c r="I37" s="40" t="s">
        <v>204</v>
      </c>
    </row>
    <row r="38" spans="1:113">
      <c r="F38" s="146" t="s">
        <v>172</v>
      </c>
      <c r="H38" s="40">
        <v>0</v>
      </c>
      <c r="I38" s="121">
        <f t="shared" ref="I38:I53" ca="1" si="44">OFFSET($J38,0,I$12-1,1,1)</f>
        <v>0</v>
      </c>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row>
    <row r="39" spans="1:113">
      <c r="G39" s="40" t="s">
        <v>173</v>
      </c>
      <c r="H39" s="39">
        <v>1</v>
      </c>
      <c r="I39" s="121">
        <f t="shared" ca="1" si="44"/>
        <v>98874.316874519995</v>
      </c>
      <c r="J39" s="156">
        <v>45337.68256392789</v>
      </c>
      <c r="K39" s="156">
        <v>41704.643563927893</v>
      </c>
      <c r="L39" s="156">
        <v>79646.518439397114</v>
      </c>
      <c r="M39" s="156">
        <v>60495.958439397094</v>
      </c>
      <c r="N39" s="156">
        <v>70027.558439397108</v>
      </c>
      <c r="O39" s="156">
        <v>9159.3025639278931</v>
      </c>
      <c r="P39" s="156">
        <v>39728.513563927896</v>
      </c>
      <c r="Q39" s="156">
        <v>59125.53326025448</v>
      </c>
      <c r="R39" s="156">
        <v>59004.581732633756</v>
      </c>
      <c r="S39" s="156">
        <v>59001.966636664154</v>
      </c>
      <c r="T39" s="156">
        <v>72817.474917521671</v>
      </c>
      <c r="U39" s="156">
        <v>75765.562930891581</v>
      </c>
      <c r="V39" s="156">
        <v>76069.30588698035</v>
      </c>
      <c r="W39" s="156">
        <v>78758.040833923704</v>
      </c>
      <c r="X39" s="156">
        <v>5527.5740375488476</v>
      </c>
      <c r="Y39" s="156">
        <v>66154.771795012362</v>
      </c>
      <c r="Z39" s="156">
        <v>72326.712945672043</v>
      </c>
      <c r="AA39" s="156">
        <v>11332.670793405327</v>
      </c>
      <c r="AB39" s="156">
        <v>78053.628624598059</v>
      </c>
      <c r="AC39" s="156">
        <v>5527.5740375488476</v>
      </c>
      <c r="AD39" s="156">
        <v>66154.771795012362</v>
      </c>
      <c r="AE39" s="156">
        <v>72326.712945672043</v>
      </c>
      <c r="AF39" s="156">
        <v>11332.670793405327</v>
      </c>
      <c r="AG39" s="156">
        <v>78053.628624598059</v>
      </c>
      <c r="AH39" s="156">
        <v>5527.5740375488476</v>
      </c>
      <c r="AI39" s="156">
        <v>66154.771795012362</v>
      </c>
      <c r="AJ39" s="156">
        <v>72326.712945672043</v>
      </c>
      <c r="AK39" s="156">
        <v>11332.670793405327</v>
      </c>
      <c r="AL39" s="156">
        <v>78053.628624598059</v>
      </c>
      <c r="AM39" s="156">
        <v>9953.8637530974629</v>
      </c>
      <c r="AN39" s="156">
        <v>12596.239434127274</v>
      </c>
      <c r="AO39" s="156">
        <v>17880.990796186892</v>
      </c>
      <c r="AP39" s="156">
        <v>86366.016088812103</v>
      </c>
      <c r="AQ39" s="156">
        <v>112789.77289911019</v>
      </c>
      <c r="AR39" s="156">
        <v>24973.192753148545</v>
      </c>
      <c r="AS39" s="156">
        <v>22734.18421523002</v>
      </c>
      <c r="AT39" s="156">
        <v>225749.75917082449</v>
      </c>
      <c r="AU39" s="156">
        <v>520646.96982258401</v>
      </c>
      <c r="AV39" s="156">
        <v>25677.956856277222</v>
      </c>
      <c r="AW39" s="156">
        <v>10265.4</v>
      </c>
      <c r="AX39" s="156">
        <v>6517.8</v>
      </c>
      <c r="AY39" s="156">
        <v>12795.196131884642</v>
      </c>
      <c r="AZ39" s="156">
        <v>34034.092229215697</v>
      </c>
      <c r="BA39" s="156">
        <v>17991.384215230024</v>
      </c>
      <c r="BB39" s="156">
        <v>17302.184215230023</v>
      </c>
      <c r="BC39" s="156">
        <v>20764.584215230021</v>
      </c>
      <c r="BD39" s="156">
        <v>20708.984215230019</v>
      </c>
      <c r="BE39" s="156">
        <v>19919.384215230024</v>
      </c>
      <c r="BF39" s="156">
        <v>19863.784215230022</v>
      </c>
      <c r="BG39" s="156">
        <v>27472.584215230025</v>
      </c>
      <c r="BH39" s="156">
        <v>26298.18421523002</v>
      </c>
      <c r="BI39" s="156">
        <v>31271.784215230022</v>
      </c>
      <c r="BJ39" s="156">
        <v>31160.584215230021</v>
      </c>
      <c r="BK39" s="156">
        <v>29608.984215230019</v>
      </c>
      <c r="BL39" s="156">
        <v>29497.784215230022</v>
      </c>
      <c r="BM39" s="156">
        <v>32319.784215230022</v>
      </c>
      <c r="BN39" s="156">
        <v>32208.584215230017</v>
      </c>
      <c r="BO39" s="156">
        <v>30656.984215230019</v>
      </c>
      <c r="BP39" s="156">
        <v>30545.784215230022</v>
      </c>
      <c r="BQ39" s="156">
        <v>98433.21096359544</v>
      </c>
      <c r="BR39" s="156">
        <v>98321.963372201295</v>
      </c>
      <c r="BS39" s="156">
        <v>99428.738223265595</v>
      </c>
      <c r="BT39" s="156">
        <v>98874.316874519995</v>
      </c>
      <c r="BU39" s="129"/>
      <c r="BV39" s="129"/>
      <c r="BW39" s="129"/>
      <c r="BX39" s="129"/>
      <c r="BY39" s="156"/>
      <c r="BZ39" s="156"/>
      <c r="CA39" s="156"/>
      <c r="CB39" s="156"/>
      <c r="CC39" s="156"/>
      <c r="CD39" s="156"/>
      <c r="CE39" s="156"/>
      <c r="CF39" s="156"/>
      <c r="C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row>
    <row r="40" spans="1:113">
      <c r="H40" s="39">
        <v>2</v>
      </c>
      <c r="I40" s="121">
        <f t="shared" ca="1" si="44"/>
        <v>431218.05963653239</v>
      </c>
      <c r="J40" s="156">
        <v>130930.78921609568</v>
      </c>
      <c r="K40" s="156">
        <v>120438.92821609568</v>
      </c>
      <c r="L40" s="156">
        <v>233323.45465900304</v>
      </c>
      <c r="M40" s="156">
        <v>177222.134659003</v>
      </c>
      <c r="N40" s="156">
        <v>205144.83465900304</v>
      </c>
      <c r="O40" s="156">
        <v>26451.169216095688</v>
      </c>
      <c r="P40" s="156">
        <v>114732.0582160957</v>
      </c>
      <c r="Q40" s="156">
        <v>443441.49945190857</v>
      </c>
      <c r="R40" s="156">
        <v>452435.39168879931</v>
      </c>
      <c r="S40" s="156">
        <v>453728.85699673335</v>
      </c>
      <c r="T40" s="156">
        <v>546131.0618814124</v>
      </c>
      <c r="U40" s="156">
        <v>688224.86466860992</v>
      </c>
      <c r="V40" s="156">
        <v>688642.92532569333</v>
      </c>
      <c r="W40" s="156">
        <v>110430.02439785164</v>
      </c>
      <c r="X40" s="156">
        <v>2368.9603018066491</v>
      </c>
      <c r="Y40" s="156">
        <v>28352.045055005299</v>
      </c>
      <c r="Z40" s="156">
        <v>30997.162691002304</v>
      </c>
      <c r="AA40" s="156">
        <v>11332.670793405327</v>
      </c>
      <c r="AB40" s="156">
        <v>78053.628624598059</v>
      </c>
      <c r="AC40" s="156">
        <v>2368.9603018066491</v>
      </c>
      <c r="AD40" s="156">
        <v>28352.045055005299</v>
      </c>
      <c r="AE40" s="156">
        <v>30997.162691002304</v>
      </c>
      <c r="AF40" s="156">
        <v>11332.670793405327</v>
      </c>
      <c r="AG40" s="156">
        <v>78053.628624598059</v>
      </c>
      <c r="AH40" s="156">
        <v>2368.9603018066491</v>
      </c>
      <c r="AI40" s="156">
        <v>28352.045055005299</v>
      </c>
      <c r="AJ40" s="156">
        <v>30997.162691002304</v>
      </c>
      <c r="AK40" s="156">
        <v>11332.670793405327</v>
      </c>
      <c r="AL40" s="156">
        <v>78053.628624598059</v>
      </c>
      <c r="AM40" s="156">
        <v>0</v>
      </c>
      <c r="AN40" s="156">
        <v>0</v>
      </c>
      <c r="AO40" s="156">
        <v>0</v>
      </c>
      <c r="AP40" s="156">
        <v>0</v>
      </c>
      <c r="AQ40" s="156">
        <v>0</v>
      </c>
      <c r="AR40" s="156">
        <v>67520.113739994224</v>
      </c>
      <c r="AS40" s="156">
        <v>93778.50988782382</v>
      </c>
      <c r="AT40" s="156">
        <v>70118.0201133956</v>
      </c>
      <c r="AU40" s="156">
        <v>867744.94970430678</v>
      </c>
      <c r="AV40" s="156">
        <v>172805.70965440618</v>
      </c>
      <c r="AW40" s="156">
        <v>24522.899999999998</v>
      </c>
      <c r="AX40" s="156">
        <v>15570.3</v>
      </c>
      <c r="AY40" s="156">
        <v>6889.7209940917301</v>
      </c>
      <c r="AZ40" s="156">
        <v>148899.15350281866</v>
      </c>
      <c r="BA40" s="156">
        <v>74214.459887823832</v>
      </c>
      <c r="BB40" s="156">
        <v>71371.509887823835</v>
      </c>
      <c r="BC40" s="156">
        <v>85653.909887823815</v>
      </c>
      <c r="BD40" s="156">
        <v>85424.559887823823</v>
      </c>
      <c r="BE40" s="156">
        <v>82167.459887823832</v>
      </c>
      <c r="BF40" s="156">
        <v>81938.109887823826</v>
      </c>
      <c r="BG40" s="156">
        <v>104395.8200178741</v>
      </c>
      <c r="BH40" s="156">
        <v>99933.10001787408</v>
      </c>
      <c r="BI40" s="156">
        <v>118832.78001787407</v>
      </c>
      <c r="BJ40" s="156">
        <v>118410.22001787407</v>
      </c>
      <c r="BK40" s="156">
        <v>112514.14001787407</v>
      </c>
      <c r="BL40" s="156">
        <v>112091.58001787408</v>
      </c>
      <c r="BM40" s="156">
        <v>122815.18001787407</v>
      </c>
      <c r="BN40" s="156">
        <v>122392.62001787405</v>
      </c>
      <c r="BO40" s="156">
        <v>116496.54001787407</v>
      </c>
      <c r="BP40" s="156">
        <v>116073.98001787407</v>
      </c>
      <c r="BQ40" s="156">
        <v>423559.80088294245</v>
      </c>
      <c r="BR40" s="156">
        <v>423137.29208618362</v>
      </c>
      <c r="BS40" s="156">
        <v>433573.35023843654</v>
      </c>
      <c r="BT40" s="156">
        <v>431218.05963653239</v>
      </c>
      <c r="BU40" s="129"/>
      <c r="BV40" s="129"/>
      <c r="BW40" s="129"/>
      <c r="BX40" s="129"/>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row>
    <row r="41" spans="1:113">
      <c r="H41" s="39">
        <v>3</v>
      </c>
      <c r="I41" s="121">
        <f t="shared" ca="1" si="44"/>
        <v>1116883.4557296822</v>
      </c>
      <c r="J41" s="156">
        <v>121983.1510546732</v>
      </c>
      <c r="K41" s="156">
        <v>112208.2900546732</v>
      </c>
      <c r="L41" s="156">
        <v>197584.63228235045</v>
      </c>
      <c r="M41" s="156">
        <v>150076.51228235042</v>
      </c>
      <c r="N41" s="156">
        <v>173722.21228235043</v>
      </c>
      <c r="O41" s="156">
        <v>24643.531054673178</v>
      </c>
      <c r="P41" s="156">
        <v>106891.42005467322</v>
      </c>
      <c r="Q41" s="156">
        <v>975571.2987941989</v>
      </c>
      <c r="R41" s="156">
        <v>1295217.5878778982</v>
      </c>
      <c r="S41" s="156">
        <v>1309070.3419031745</v>
      </c>
      <c r="T41" s="156">
        <v>1201488.3361391076</v>
      </c>
      <c r="U41" s="156">
        <v>1427737.1670289799</v>
      </c>
      <c r="V41" s="156">
        <v>1433948.3865920783</v>
      </c>
      <c r="W41" s="156">
        <v>19170.707241082862</v>
      </c>
      <c r="X41" s="156">
        <v>0</v>
      </c>
      <c r="Y41" s="156">
        <v>0</v>
      </c>
      <c r="Z41" s="156">
        <v>0</v>
      </c>
      <c r="AA41" s="156">
        <v>0</v>
      </c>
      <c r="AB41" s="156">
        <v>0</v>
      </c>
      <c r="AC41" s="156">
        <v>0</v>
      </c>
      <c r="AD41" s="156">
        <v>0</v>
      </c>
      <c r="AE41" s="156">
        <v>0</v>
      </c>
      <c r="AF41" s="156">
        <v>0</v>
      </c>
      <c r="AG41" s="156">
        <v>0</v>
      </c>
      <c r="AH41" s="156">
        <v>0</v>
      </c>
      <c r="AI41" s="156">
        <v>0</v>
      </c>
      <c r="AJ41" s="156">
        <v>0</v>
      </c>
      <c r="AK41" s="156">
        <v>0</v>
      </c>
      <c r="AL41" s="156">
        <v>0</v>
      </c>
      <c r="AM41" s="156">
        <v>0</v>
      </c>
      <c r="AN41" s="156">
        <v>0</v>
      </c>
      <c r="AO41" s="156">
        <v>0</v>
      </c>
      <c r="AP41" s="156">
        <v>0</v>
      </c>
      <c r="AQ41" s="156">
        <v>0</v>
      </c>
      <c r="AR41" s="156">
        <v>0</v>
      </c>
      <c r="AS41" s="156">
        <v>287019.07571727905</v>
      </c>
      <c r="AT41" s="156">
        <v>49328.010789993095</v>
      </c>
      <c r="AU41" s="156">
        <v>1214842.9295860296</v>
      </c>
      <c r="AV41" s="156">
        <v>467333.04411560431</v>
      </c>
      <c r="AW41" s="156">
        <v>22241.7</v>
      </c>
      <c r="AX41" s="156">
        <v>14121.9</v>
      </c>
      <c r="AY41" s="156">
        <v>0</v>
      </c>
      <c r="AZ41" s="156">
        <v>242492.90713316182</v>
      </c>
      <c r="BA41" s="156">
        <v>227141.22571727907</v>
      </c>
      <c r="BB41" s="156">
        <v>218440.07571727911</v>
      </c>
      <c r="BC41" s="156">
        <v>262152.87571727904</v>
      </c>
      <c r="BD41" s="156">
        <v>261450.92571727905</v>
      </c>
      <c r="BE41" s="156">
        <v>251482.2257172791</v>
      </c>
      <c r="BF41" s="156">
        <v>250780.27571727909</v>
      </c>
      <c r="BG41" s="156">
        <v>310440.20163209923</v>
      </c>
      <c r="BH41" s="156">
        <v>297169.4816320992</v>
      </c>
      <c r="BI41" s="156">
        <v>353371.16163209919</v>
      </c>
      <c r="BJ41" s="156">
        <v>352114.60163209919</v>
      </c>
      <c r="BK41" s="156">
        <v>334581.52163209917</v>
      </c>
      <c r="BL41" s="156">
        <v>333324.96163209918</v>
      </c>
      <c r="BM41" s="156">
        <v>365213.56163209921</v>
      </c>
      <c r="BN41" s="156">
        <v>363957.00163209916</v>
      </c>
      <c r="BO41" s="156">
        <v>346423.9216320992</v>
      </c>
      <c r="BP41" s="156">
        <v>345167.3616320992</v>
      </c>
      <c r="BQ41" s="156">
        <v>1111941.6800853633</v>
      </c>
      <c r="BR41" s="156">
        <v>1110684.5806454092</v>
      </c>
      <c r="BS41" s="156">
        <v>1123146.6423706925</v>
      </c>
      <c r="BT41" s="156">
        <v>1116883.4557296822</v>
      </c>
      <c r="BU41" s="129"/>
      <c r="BV41" s="129"/>
      <c r="BW41" s="129"/>
      <c r="BX41" s="129"/>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row>
    <row r="42" spans="1:113">
      <c r="H42" s="39">
        <v>4</v>
      </c>
      <c r="I42" s="121">
        <f t="shared" ca="1" si="44"/>
        <v>876353.52254208736</v>
      </c>
      <c r="J42" s="156">
        <v>0</v>
      </c>
      <c r="K42" s="156">
        <v>0</v>
      </c>
      <c r="L42" s="156">
        <v>0</v>
      </c>
      <c r="M42" s="156">
        <v>0</v>
      </c>
      <c r="N42" s="156">
        <v>0</v>
      </c>
      <c r="O42" s="156">
        <v>0</v>
      </c>
      <c r="P42" s="156">
        <v>0</v>
      </c>
      <c r="Q42" s="156">
        <v>946008.53216407169</v>
      </c>
      <c r="R42" s="156">
        <v>1837146.0959251001</v>
      </c>
      <c r="S42" s="156">
        <v>1853554.5834876834</v>
      </c>
      <c r="T42" s="156">
        <v>1165079.5986803467</v>
      </c>
      <c r="U42" s="156">
        <v>1561394.2657083448</v>
      </c>
      <c r="V42" s="156">
        <v>1575504.0968373164</v>
      </c>
      <c r="W42" s="156">
        <v>0</v>
      </c>
      <c r="X42" s="156">
        <v>0</v>
      </c>
      <c r="Y42" s="156">
        <v>0</v>
      </c>
      <c r="Z42" s="156">
        <v>0</v>
      </c>
      <c r="AA42" s="156">
        <v>0</v>
      </c>
      <c r="AB42" s="156">
        <v>0</v>
      </c>
      <c r="AC42" s="156">
        <v>0</v>
      </c>
      <c r="AD42" s="156">
        <v>0</v>
      </c>
      <c r="AE42" s="156">
        <v>0</v>
      </c>
      <c r="AF42" s="156">
        <v>0</v>
      </c>
      <c r="AG42" s="156">
        <v>0</v>
      </c>
      <c r="AH42" s="156">
        <v>0</v>
      </c>
      <c r="AI42" s="156">
        <v>0</v>
      </c>
      <c r="AJ42" s="156">
        <v>0</v>
      </c>
      <c r="AK42" s="156">
        <v>0</v>
      </c>
      <c r="AL42" s="156">
        <v>0</v>
      </c>
      <c r="AM42" s="156">
        <v>0</v>
      </c>
      <c r="AN42" s="156">
        <v>0</v>
      </c>
      <c r="AO42" s="156">
        <v>0</v>
      </c>
      <c r="AP42" s="156">
        <v>0</v>
      </c>
      <c r="AQ42" s="156">
        <v>0</v>
      </c>
      <c r="AR42" s="156">
        <v>0</v>
      </c>
      <c r="AS42" s="156">
        <v>164822.8355604177</v>
      </c>
      <c r="AT42" s="156">
        <v>31188.285941245304</v>
      </c>
      <c r="AU42" s="156">
        <v>2603234.84911292</v>
      </c>
      <c r="AV42" s="156">
        <v>706196.20514449745</v>
      </c>
      <c r="AW42" s="156">
        <v>0</v>
      </c>
      <c r="AX42" s="156">
        <v>0</v>
      </c>
      <c r="AY42" s="156">
        <v>0</v>
      </c>
      <c r="AZ42" s="156">
        <v>0</v>
      </c>
      <c r="BA42" s="156">
        <v>130437.5355604177</v>
      </c>
      <c r="BB42" s="156">
        <v>125440.83556041772</v>
      </c>
      <c r="BC42" s="156">
        <v>150543.2355604177</v>
      </c>
      <c r="BD42" s="156">
        <v>150140.13556041769</v>
      </c>
      <c r="BE42" s="156">
        <v>144415.53556041772</v>
      </c>
      <c r="BF42" s="156">
        <v>144012.43556041771</v>
      </c>
      <c r="BG42" s="156">
        <v>244505.99951554721</v>
      </c>
      <c r="BH42" s="156">
        <v>234053.83951554715</v>
      </c>
      <c r="BI42" s="156">
        <v>278318.87951554719</v>
      </c>
      <c r="BJ42" s="156">
        <v>277329.19951554714</v>
      </c>
      <c r="BK42" s="156">
        <v>263519.95951554715</v>
      </c>
      <c r="BL42" s="156">
        <v>262530.27951554715</v>
      </c>
      <c r="BM42" s="156">
        <v>287646.07951554714</v>
      </c>
      <c r="BN42" s="156">
        <v>286656.39951554715</v>
      </c>
      <c r="BO42" s="156">
        <v>272847.15951554716</v>
      </c>
      <c r="BP42" s="156">
        <v>271857.47951554717</v>
      </c>
      <c r="BQ42" s="156">
        <v>872818.74276149704</v>
      </c>
      <c r="BR42" s="156">
        <v>871828.6240283323</v>
      </c>
      <c r="BS42" s="156">
        <v>881271.62813223118</v>
      </c>
      <c r="BT42" s="156">
        <v>876353.52254208736</v>
      </c>
      <c r="BU42" s="129"/>
      <c r="BV42" s="129"/>
      <c r="BW42" s="129"/>
      <c r="BX42" s="129"/>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row>
    <row r="43" spans="1:113">
      <c r="H43" s="39">
        <v>5</v>
      </c>
      <c r="I43" s="121">
        <f t="shared" ca="1" si="44"/>
        <v>233069.5585421774</v>
      </c>
      <c r="J43" s="156">
        <v>0</v>
      </c>
      <c r="K43" s="156">
        <v>0</v>
      </c>
      <c r="L43" s="156">
        <v>0</v>
      </c>
      <c r="M43" s="156">
        <v>0</v>
      </c>
      <c r="N43" s="156">
        <v>0</v>
      </c>
      <c r="O43" s="156">
        <v>0</v>
      </c>
      <c r="P43" s="156">
        <v>0</v>
      </c>
      <c r="Q43" s="156">
        <v>443441.49945190857</v>
      </c>
      <c r="R43" s="156">
        <v>1428111.0478535159</v>
      </c>
      <c r="S43" s="156">
        <v>1450013.7512239777</v>
      </c>
      <c r="T43" s="156">
        <v>546131.0618814124</v>
      </c>
      <c r="U43" s="156">
        <v>1191282.1485407955</v>
      </c>
      <c r="V43" s="156">
        <v>1210427.0641911402</v>
      </c>
      <c r="W43" s="156">
        <v>0</v>
      </c>
      <c r="X43" s="156">
        <v>0</v>
      </c>
      <c r="Y43" s="156">
        <v>0</v>
      </c>
      <c r="Z43" s="156">
        <v>0</v>
      </c>
      <c r="AA43" s="156">
        <v>0</v>
      </c>
      <c r="AB43" s="156">
        <v>0</v>
      </c>
      <c r="AC43" s="156">
        <v>0</v>
      </c>
      <c r="AD43" s="156">
        <v>0</v>
      </c>
      <c r="AE43" s="156">
        <v>0</v>
      </c>
      <c r="AF43" s="156">
        <v>0</v>
      </c>
      <c r="AG43" s="156">
        <v>0</v>
      </c>
      <c r="AH43" s="156">
        <v>0</v>
      </c>
      <c r="AI43" s="156">
        <v>0</v>
      </c>
      <c r="AJ43" s="156">
        <v>0</v>
      </c>
      <c r="AK43" s="156">
        <v>0</v>
      </c>
      <c r="AL43" s="156">
        <v>0</v>
      </c>
      <c r="AM43" s="156">
        <v>0</v>
      </c>
      <c r="AN43" s="156">
        <v>0</v>
      </c>
      <c r="AO43" s="156">
        <v>0</v>
      </c>
      <c r="AP43" s="156">
        <v>0</v>
      </c>
      <c r="AQ43" s="156">
        <v>0</v>
      </c>
      <c r="AR43" s="156">
        <v>0</v>
      </c>
      <c r="AS43" s="156">
        <v>0</v>
      </c>
      <c r="AT43" s="156">
        <v>29094.234010653927</v>
      </c>
      <c r="AU43" s="156">
        <v>2603234.84911292</v>
      </c>
      <c r="AV43" s="156">
        <v>900938.04862047348</v>
      </c>
      <c r="AW43" s="156">
        <v>0</v>
      </c>
      <c r="AX43" s="156">
        <v>0</v>
      </c>
      <c r="AY43" s="156">
        <v>0</v>
      </c>
      <c r="AZ43" s="156">
        <v>0</v>
      </c>
      <c r="BA43" s="156">
        <v>0</v>
      </c>
      <c r="BB43" s="156">
        <v>0</v>
      </c>
      <c r="BC43" s="156">
        <v>0</v>
      </c>
      <c r="BD43" s="156">
        <v>0</v>
      </c>
      <c r="BE43" s="156">
        <v>0</v>
      </c>
      <c r="BF43" s="156">
        <v>0</v>
      </c>
      <c r="BG43" s="156">
        <v>0</v>
      </c>
      <c r="BH43" s="156">
        <v>0</v>
      </c>
      <c r="BI43" s="156">
        <v>0</v>
      </c>
      <c r="BJ43" s="156">
        <v>0</v>
      </c>
      <c r="BK43" s="156">
        <v>0</v>
      </c>
      <c r="BL43" s="156">
        <v>0</v>
      </c>
      <c r="BM43" s="156">
        <v>0</v>
      </c>
      <c r="BN43" s="156">
        <v>0</v>
      </c>
      <c r="BO43" s="156">
        <v>0</v>
      </c>
      <c r="BP43" s="156">
        <v>0</v>
      </c>
      <c r="BQ43" s="156">
        <v>207946.23661235179</v>
      </c>
      <c r="BR43" s="156">
        <v>207947.21117362412</v>
      </c>
      <c r="BS43" s="156">
        <v>234113.15974112423</v>
      </c>
      <c r="BT43" s="156">
        <v>233069.5585421774</v>
      </c>
      <c r="BU43" s="129"/>
      <c r="BV43" s="129"/>
      <c r="BW43" s="129"/>
      <c r="BX43" s="129"/>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row>
    <row r="44" spans="1:113">
      <c r="H44" s="39">
        <v>6</v>
      </c>
      <c r="I44" s="121">
        <f t="shared" ca="1" si="44"/>
        <v>0</v>
      </c>
      <c r="J44" s="156">
        <v>0</v>
      </c>
      <c r="K44" s="156">
        <v>0</v>
      </c>
      <c r="L44" s="156">
        <v>0</v>
      </c>
      <c r="M44" s="156">
        <v>0</v>
      </c>
      <c r="N44" s="156">
        <v>0</v>
      </c>
      <c r="O44" s="156">
        <v>0</v>
      </c>
      <c r="P44" s="156">
        <v>0</v>
      </c>
      <c r="Q44" s="156">
        <v>88688.299890381721</v>
      </c>
      <c r="R44" s="156">
        <v>707462.6092438912</v>
      </c>
      <c r="S44" s="156">
        <v>775514.5713297074</v>
      </c>
      <c r="T44" s="156">
        <v>109226.21237628249</v>
      </c>
      <c r="U44" s="156">
        <v>587704.96344846126</v>
      </c>
      <c r="V44" s="156">
        <v>615955.43300083163</v>
      </c>
      <c r="W44" s="156">
        <v>0</v>
      </c>
      <c r="X44" s="156">
        <v>0</v>
      </c>
      <c r="Y44" s="156">
        <v>0</v>
      </c>
      <c r="Z44" s="156">
        <v>0</v>
      </c>
      <c r="AA44" s="156">
        <v>0</v>
      </c>
      <c r="AB44" s="156">
        <v>0</v>
      </c>
      <c r="AC44" s="156">
        <v>0</v>
      </c>
      <c r="AD44" s="156">
        <v>0</v>
      </c>
      <c r="AE44" s="156">
        <v>0</v>
      </c>
      <c r="AF44" s="156">
        <v>0</v>
      </c>
      <c r="AG44" s="156">
        <v>0</v>
      </c>
      <c r="AH44" s="156">
        <v>0</v>
      </c>
      <c r="AI44" s="156">
        <v>0</v>
      </c>
      <c r="AJ44" s="156">
        <v>0</v>
      </c>
      <c r="AK44" s="156">
        <v>0</v>
      </c>
      <c r="AL44" s="156">
        <v>0</v>
      </c>
      <c r="AM44" s="156">
        <v>0</v>
      </c>
      <c r="AN44" s="156">
        <v>0</v>
      </c>
      <c r="AO44" s="156">
        <v>0</v>
      </c>
      <c r="AP44" s="156">
        <v>0</v>
      </c>
      <c r="AQ44" s="156">
        <v>0</v>
      </c>
      <c r="AR44" s="156">
        <v>0</v>
      </c>
      <c r="AS44" s="156">
        <v>0</v>
      </c>
      <c r="AT44" s="156">
        <v>640948.72369786492</v>
      </c>
      <c r="AU44" s="156">
        <v>2950332.8289946434</v>
      </c>
      <c r="AV44" s="156">
        <v>856982.25814173778</v>
      </c>
      <c r="AW44" s="156">
        <v>0</v>
      </c>
      <c r="AX44" s="156">
        <v>0</v>
      </c>
      <c r="AY44" s="156">
        <v>0</v>
      </c>
      <c r="AZ44" s="156">
        <v>0</v>
      </c>
      <c r="BA44" s="156">
        <v>0</v>
      </c>
      <c r="BB44" s="156">
        <v>0</v>
      </c>
      <c r="BC44" s="156">
        <v>0</v>
      </c>
      <c r="BD44" s="156">
        <v>0</v>
      </c>
      <c r="BE44" s="156">
        <v>0</v>
      </c>
      <c r="BF44" s="156">
        <v>0</v>
      </c>
      <c r="BG44" s="156">
        <v>0</v>
      </c>
      <c r="BH44" s="156">
        <v>0</v>
      </c>
      <c r="BI44" s="156">
        <v>0</v>
      </c>
      <c r="BJ44" s="156">
        <v>0</v>
      </c>
      <c r="BK44" s="156">
        <v>0</v>
      </c>
      <c r="BL44" s="156">
        <v>0</v>
      </c>
      <c r="BM44" s="156">
        <v>0</v>
      </c>
      <c r="BN44" s="156">
        <v>0</v>
      </c>
      <c r="BO44" s="156">
        <v>0</v>
      </c>
      <c r="BP44" s="156">
        <v>0</v>
      </c>
      <c r="BQ44" s="156">
        <v>0</v>
      </c>
      <c r="BR44" s="156">
        <v>0</v>
      </c>
      <c r="BS44" s="156">
        <v>0</v>
      </c>
      <c r="BT44" s="156">
        <v>0</v>
      </c>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row>
    <row r="45" spans="1:113">
      <c r="H45" s="39">
        <v>7</v>
      </c>
      <c r="I45" s="121">
        <f t="shared" ca="1" si="44"/>
        <v>0</v>
      </c>
      <c r="J45" s="156">
        <v>0</v>
      </c>
      <c r="K45" s="156">
        <v>0</v>
      </c>
      <c r="L45" s="156">
        <v>0</v>
      </c>
      <c r="M45" s="156">
        <v>0</v>
      </c>
      <c r="N45" s="156">
        <v>0</v>
      </c>
      <c r="O45" s="156">
        <v>0</v>
      </c>
      <c r="P45" s="156">
        <v>0</v>
      </c>
      <c r="Q45" s="156">
        <v>0</v>
      </c>
      <c r="R45" s="156">
        <v>0</v>
      </c>
      <c r="S45" s="156">
        <v>0</v>
      </c>
      <c r="T45" s="156">
        <v>0</v>
      </c>
      <c r="U45" s="156">
        <v>0</v>
      </c>
      <c r="V45" s="156">
        <v>0</v>
      </c>
      <c r="W45" s="156">
        <v>0</v>
      </c>
      <c r="X45" s="156">
        <v>0</v>
      </c>
      <c r="Y45" s="156">
        <v>0</v>
      </c>
      <c r="Z45" s="156">
        <v>0</v>
      </c>
      <c r="AA45" s="156">
        <v>0</v>
      </c>
      <c r="AB45" s="156">
        <v>0</v>
      </c>
      <c r="AC45" s="156">
        <v>0</v>
      </c>
      <c r="AD45" s="156">
        <v>0</v>
      </c>
      <c r="AE45" s="156">
        <v>0</v>
      </c>
      <c r="AF45" s="156">
        <v>0</v>
      </c>
      <c r="AG45" s="156">
        <v>0</v>
      </c>
      <c r="AH45" s="156">
        <v>0</v>
      </c>
      <c r="AI45" s="156">
        <v>0</v>
      </c>
      <c r="AJ45" s="156">
        <v>0</v>
      </c>
      <c r="AK45" s="156">
        <v>0</v>
      </c>
      <c r="AL45" s="156">
        <v>0</v>
      </c>
      <c r="AM45" s="156">
        <v>0</v>
      </c>
      <c r="AN45" s="156">
        <v>0</v>
      </c>
      <c r="AO45" s="156">
        <v>0</v>
      </c>
      <c r="AP45" s="156">
        <v>0</v>
      </c>
      <c r="AQ45" s="156">
        <v>0</v>
      </c>
      <c r="AR45" s="156">
        <v>0</v>
      </c>
      <c r="AS45" s="156">
        <v>0</v>
      </c>
      <c r="AT45" s="156">
        <v>640948.72369786492</v>
      </c>
      <c r="AU45" s="156">
        <v>2950332.8289946434</v>
      </c>
      <c r="AV45" s="156">
        <v>589051.63172837452</v>
      </c>
      <c r="AW45" s="156">
        <v>0</v>
      </c>
      <c r="AX45" s="156">
        <v>0</v>
      </c>
      <c r="AY45" s="156">
        <v>0</v>
      </c>
      <c r="AZ45" s="156">
        <v>0</v>
      </c>
      <c r="BA45" s="156">
        <v>0</v>
      </c>
      <c r="BB45" s="156">
        <v>0</v>
      </c>
      <c r="BC45" s="156">
        <v>0</v>
      </c>
      <c r="BD45" s="156">
        <v>0</v>
      </c>
      <c r="BE45" s="156">
        <v>0</v>
      </c>
      <c r="BF45" s="156">
        <v>0</v>
      </c>
      <c r="BG45" s="156">
        <v>0</v>
      </c>
      <c r="BH45" s="156">
        <v>0</v>
      </c>
      <c r="BI45" s="156">
        <v>0</v>
      </c>
      <c r="BJ45" s="156">
        <v>0</v>
      </c>
      <c r="BK45" s="156">
        <v>0</v>
      </c>
      <c r="BL45" s="156">
        <v>0</v>
      </c>
      <c r="BM45" s="156">
        <v>0</v>
      </c>
      <c r="BN45" s="156">
        <v>0</v>
      </c>
      <c r="BO45" s="156">
        <v>0</v>
      </c>
      <c r="BP45" s="156">
        <v>0</v>
      </c>
      <c r="BQ45" s="156">
        <v>0</v>
      </c>
      <c r="BR45" s="156">
        <v>0</v>
      </c>
      <c r="BS45" s="156">
        <v>0</v>
      </c>
      <c r="BT45" s="156">
        <v>0</v>
      </c>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row>
    <row r="46" spans="1:113">
      <c r="H46" s="39">
        <v>8</v>
      </c>
      <c r="I46" s="121">
        <f t="shared" ca="1" si="44"/>
        <v>0</v>
      </c>
      <c r="J46" s="156">
        <v>0</v>
      </c>
      <c r="K46" s="156">
        <v>0</v>
      </c>
      <c r="L46" s="156">
        <v>0</v>
      </c>
      <c r="M46" s="156">
        <v>0</v>
      </c>
      <c r="N46" s="156">
        <v>0</v>
      </c>
      <c r="O46" s="156">
        <v>0</v>
      </c>
      <c r="P46" s="156">
        <v>0</v>
      </c>
      <c r="Q46" s="156">
        <v>0</v>
      </c>
      <c r="R46" s="156">
        <v>0</v>
      </c>
      <c r="S46" s="156">
        <v>0</v>
      </c>
      <c r="T46" s="156">
        <v>0</v>
      </c>
      <c r="U46" s="156">
        <v>0</v>
      </c>
      <c r="V46" s="156">
        <v>0</v>
      </c>
      <c r="W46" s="156">
        <v>0</v>
      </c>
      <c r="X46" s="156">
        <v>0</v>
      </c>
      <c r="Y46" s="156">
        <v>0</v>
      </c>
      <c r="Z46" s="156">
        <v>0</v>
      </c>
      <c r="AA46" s="156">
        <v>0</v>
      </c>
      <c r="AB46" s="156">
        <v>0</v>
      </c>
      <c r="AC46" s="156">
        <v>0</v>
      </c>
      <c r="AD46" s="156">
        <v>0</v>
      </c>
      <c r="AE46" s="156">
        <v>0</v>
      </c>
      <c r="AF46" s="156">
        <v>0</v>
      </c>
      <c r="AG46" s="156">
        <v>0</v>
      </c>
      <c r="AH46" s="156">
        <v>0</v>
      </c>
      <c r="AI46" s="156">
        <v>0</v>
      </c>
      <c r="AJ46" s="156">
        <v>0</v>
      </c>
      <c r="AK46" s="156">
        <v>0</v>
      </c>
      <c r="AL46" s="156">
        <v>0</v>
      </c>
      <c r="AM46" s="156">
        <v>0</v>
      </c>
      <c r="AN46" s="156">
        <v>0</v>
      </c>
      <c r="AO46" s="156">
        <v>0</v>
      </c>
      <c r="AP46" s="156">
        <v>0</v>
      </c>
      <c r="AQ46" s="156">
        <v>0</v>
      </c>
      <c r="AR46" s="156">
        <v>0</v>
      </c>
      <c r="AS46" s="156">
        <v>0</v>
      </c>
      <c r="AT46" s="156">
        <v>640948.72369786492</v>
      </c>
      <c r="AU46" s="156">
        <v>2603234.84911292</v>
      </c>
      <c r="AV46" s="156">
        <v>14842.767183940716</v>
      </c>
      <c r="AW46" s="156">
        <v>0</v>
      </c>
      <c r="AX46" s="156">
        <v>0</v>
      </c>
      <c r="AY46" s="156">
        <v>0</v>
      </c>
      <c r="AZ46" s="156">
        <v>0</v>
      </c>
      <c r="BA46" s="156">
        <v>0</v>
      </c>
      <c r="BB46" s="156">
        <v>0</v>
      </c>
      <c r="BC46" s="156">
        <v>0</v>
      </c>
      <c r="BD46" s="156">
        <v>0</v>
      </c>
      <c r="BE46" s="156">
        <v>0</v>
      </c>
      <c r="BF46" s="156">
        <v>0</v>
      </c>
      <c r="BG46" s="156">
        <v>0</v>
      </c>
      <c r="BH46" s="156">
        <v>0</v>
      </c>
      <c r="BI46" s="156">
        <v>0</v>
      </c>
      <c r="BJ46" s="156">
        <v>0</v>
      </c>
      <c r="BK46" s="156">
        <v>0</v>
      </c>
      <c r="BL46" s="156">
        <v>0</v>
      </c>
      <c r="BM46" s="156">
        <v>0</v>
      </c>
      <c r="BN46" s="156">
        <v>0</v>
      </c>
      <c r="BO46" s="156">
        <v>0</v>
      </c>
      <c r="BP46" s="156">
        <v>0</v>
      </c>
      <c r="BQ46" s="156">
        <v>0</v>
      </c>
      <c r="BR46" s="156">
        <v>0</v>
      </c>
      <c r="BS46" s="156">
        <v>0</v>
      </c>
      <c r="BT46" s="156">
        <v>0</v>
      </c>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row>
    <row r="47" spans="1:113">
      <c r="H47" s="39">
        <v>9</v>
      </c>
      <c r="I47" s="121">
        <f t="shared" ca="1" si="44"/>
        <v>0</v>
      </c>
      <c r="J47" s="156">
        <v>0</v>
      </c>
      <c r="K47" s="156">
        <v>0</v>
      </c>
      <c r="L47" s="156">
        <v>0</v>
      </c>
      <c r="M47" s="156">
        <v>0</v>
      </c>
      <c r="N47" s="156">
        <v>0</v>
      </c>
      <c r="O47" s="156">
        <v>0</v>
      </c>
      <c r="P47" s="156">
        <v>0</v>
      </c>
      <c r="Q47" s="156">
        <v>0</v>
      </c>
      <c r="R47" s="156">
        <v>0</v>
      </c>
      <c r="S47" s="156">
        <v>0</v>
      </c>
      <c r="T47" s="156">
        <v>0</v>
      </c>
      <c r="U47" s="156">
        <v>0</v>
      </c>
      <c r="V47" s="156">
        <v>0</v>
      </c>
      <c r="W47" s="156">
        <v>0</v>
      </c>
      <c r="X47" s="156">
        <v>0</v>
      </c>
      <c r="Y47" s="156">
        <v>0</v>
      </c>
      <c r="Z47" s="156">
        <v>0</v>
      </c>
      <c r="AA47" s="156">
        <v>0</v>
      </c>
      <c r="AB47" s="156">
        <v>0</v>
      </c>
      <c r="AC47" s="156">
        <v>0</v>
      </c>
      <c r="AD47" s="156">
        <v>0</v>
      </c>
      <c r="AE47" s="156">
        <v>0</v>
      </c>
      <c r="AF47" s="156">
        <v>0</v>
      </c>
      <c r="AG47" s="156">
        <v>0</v>
      </c>
      <c r="AH47" s="156">
        <v>0</v>
      </c>
      <c r="AI47" s="156">
        <v>0</v>
      </c>
      <c r="AJ47" s="156">
        <v>0</v>
      </c>
      <c r="AK47" s="156">
        <v>0</v>
      </c>
      <c r="AL47" s="156">
        <v>0</v>
      </c>
      <c r="AM47" s="156">
        <v>0</v>
      </c>
      <c r="AN47" s="156">
        <v>0</v>
      </c>
      <c r="AO47" s="156">
        <v>0</v>
      </c>
      <c r="AP47" s="156">
        <v>0</v>
      </c>
      <c r="AQ47" s="156">
        <v>0</v>
      </c>
      <c r="AR47" s="156">
        <v>0</v>
      </c>
      <c r="AS47" s="156">
        <v>0</v>
      </c>
      <c r="AT47" s="156">
        <v>640948.72369786492</v>
      </c>
      <c r="AU47" s="156">
        <v>694195.95976344543</v>
      </c>
      <c r="AV47" s="156">
        <v>0</v>
      </c>
      <c r="AW47" s="156">
        <v>0</v>
      </c>
      <c r="AX47" s="156">
        <v>0</v>
      </c>
      <c r="AY47" s="156">
        <v>0</v>
      </c>
      <c r="AZ47" s="156">
        <v>0</v>
      </c>
      <c r="BA47" s="156">
        <v>0</v>
      </c>
      <c r="BB47" s="156">
        <v>0</v>
      </c>
      <c r="BC47" s="156">
        <v>0</v>
      </c>
      <c r="BD47" s="156">
        <v>0</v>
      </c>
      <c r="BE47" s="156">
        <v>0</v>
      </c>
      <c r="BF47" s="156">
        <v>0</v>
      </c>
      <c r="BG47" s="156">
        <v>0</v>
      </c>
      <c r="BH47" s="156">
        <v>0</v>
      </c>
      <c r="BI47" s="156">
        <v>0</v>
      </c>
      <c r="BJ47" s="156">
        <v>0</v>
      </c>
      <c r="BK47" s="156">
        <v>0</v>
      </c>
      <c r="BL47" s="156">
        <v>0</v>
      </c>
      <c r="BM47" s="156">
        <v>0</v>
      </c>
      <c r="BN47" s="156">
        <v>0</v>
      </c>
      <c r="BO47" s="156">
        <v>0</v>
      </c>
      <c r="BP47" s="156">
        <v>0</v>
      </c>
      <c r="BQ47" s="156">
        <v>0</v>
      </c>
      <c r="BR47" s="156">
        <v>0</v>
      </c>
      <c r="BS47" s="156">
        <v>0</v>
      </c>
      <c r="BT47" s="156">
        <v>0</v>
      </c>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row>
    <row r="48" spans="1:113">
      <c r="H48" s="39">
        <v>10</v>
      </c>
      <c r="I48" s="121">
        <f t="shared" ca="1" si="44"/>
        <v>0</v>
      </c>
      <c r="J48" s="156">
        <v>0</v>
      </c>
      <c r="K48" s="156">
        <v>0</v>
      </c>
      <c r="L48" s="156">
        <v>0</v>
      </c>
      <c r="M48" s="156">
        <v>0</v>
      </c>
      <c r="N48" s="156">
        <v>0</v>
      </c>
      <c r="O48" s="156">
        <v>0</v>
      </c>
      <c r="P48" s="156">
        <v>0</v>
      </c>
      <c r="Q48" s="156">
        <v>0</v>
      </c>
      <c r="R48" s="156">
        <v>0</v>
      </c>
      <c r="S48" s="156">
        <v>0</v>
      </c>
      <c r="T48" s="156">
        <v>0</v>
      </c>
      <c r="U48" s="156">
        <v>0</v>
      </c>
      <c r="V48" s="156">
        <v>0</v>
      </c>
      <c r="W48" s="156">
        <v>0</v>
      </c>
      <c r="X48" s="156">
        <v>0</v>
      </c>
      <c r="Y48" s="156">
        <v>0</v>
      </c>
      <c r="Z48" s="156">
        <v>0</v>
      </c>
      <c r="AA48" s="156">
        <v>0</v>
      </c>
      <c r="AB48" s="156">
        <v>0</v>
      </c>
      <c r="AC48" s="156">
        <v>0</v>
      </c>
      <c r="AD48" s="156">
        <v>0</v>
      </c>
      <c r="AE48" s="156">
        <v>0</v>
      </c>
      <c r="AF48" s="156">
        <v>0</v>
      </c>
      <c r="AG48" s="156">
        <v>0</v>
      </c>
      <c r="AH48" s="156">
        <v>0</v>
      </c>
      <c r="AI48" s="156">
        <v>0</v>
      </c>
      <c r="AJ48" s="156">
        <v>0</v>
      </c>
      <c r="AK48" s="156">
        <v>0</v>
      </c>
      <c r="AL48" s="156">
        <v>0</v>
      </c>
      <c r="AM48" s="156">
        <v>0</v>
      </c>
      <c r="AN48" s="156">
        <v>0</v>
      </c>
      <c r="AO48" s="156">
        <v>0</v>
      </c>
      <c r="AP48" s="156">
        <v>0</v>
      </c>
      <c r="AQ48" s="156">
        <v>0</v>
      </c>
      <c r="AR48" s="156">
        <v>0</v>
      </c>
      <c r="AS48" s="156">
        <v>0</v>
      </c>
      <c r="AT48" s="156">
        <v>640948.72369786492</v>
      </c>
      <c r="AU48" s="156">
        <v>347097.97988172271</v>
      </c>
      <c r="AV48" s="156">
        <v>0</v>
      </c>
      <c r="AW48" s="156">
        <v>0</v>
      </c>
      <c r="AX48" s="156">
        <v>0</v>
      </c>
      <c r="AY48" s="156">
        <v>0</v>
      </c>
      <c r="AZ48" s="156">
        <v>0</v>
      </c>
      <c r="BA48" s="156">
        <v>0</v>
      </c>
      <c r="BB48" s="156">
        <v>0</v>
      </c>
      <c r="BC48" s="156">
        <v>0</v>
      </c>
      <c r="BD48" s="156">
        <v>0</v>
      </c>
      <c r="BE48" s="156">
        <v>0</v>
      </c>
      <c r="BF48" s="156">
        <v>0</v>
      </c>
      <c r="BG48" s="156">
        <v>0</v>
      </c>
      <c r="BH48" s="156">
        <v>0</v>
      </c>
      <c r="BI48" s="156">
        <v>0</v>
      </c>
      <c r="BJ48" s="156">
        <v>0</v>
      </c>
      <c r="BK48" s="156">
        <v>0</v>
      </c>
      <c r="BL48" s="156">
        <v>0</v>
      </c>
      <c r="BM48" s="156">
        <v>0</v>
      </c>
      <c r="BN48" s="156">
        <v>0</v>
      </c>
      <c r="BO48" s="156">
        <v>0</v>
      </c>
      <c r="BP48" s="156">
        <v>0</v>
      </c>
      <c r="BQ48" s="156">
        <v>0</v>
      </c>
      <c r="BR48" s="156">
        <v>0</v>
      </c>
      <c r="BS48" s="156">
        <v>0</v>
      </c>
      <c r="BT48" s="156">
        <v>0</v>
      </c>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row>
    <row r="49" spans="8:113">
      <c r="H49" s="39">
        <v>11</v>
      </c>
      <c r="I49" s="121">
        <f t="shared" ca="1" si="44"/>
        <v>0</v>
      </c>
      <c r="J49" s="156">
        <v>0</v>
      </c>
      <c r="K49" s="156">
        <v>0</v>
      </c>
      <c r="L49" s="156">
        <v>0</v>
      </c>
      <c r="M49" s="156">
        <v>0</v>
      </c>
      <c r="N49" s="156">
        <v>0</v>
      </c>
      <c r="O49" s="156">
        <v>0</v>
      </c>
      <c r="P49" s="156">
        <v>0</v>
      </c>
      <c r="Q49" s="156">
        <v>0</v>
      </c>
      <c r="R49" s="156">
        <v>0</v>
      </c>
      <c r="S49" s="156">
        <v>0</v>
      </c>
      <c r="T49" s="156">
        <v>0</v>
      </c>
      <c r="U49" s="156">
        <v>0</v>
      </c>
      <c r="V49" s="156">
        <v>0</v>
      </c>
      <c r="W49" s="156">
        <v>0</v>
      </c>
      <c r="X49" s="156">
        <v>0</v>
      </c>
      <c r="Y49" s="156">
        <v>0</v>
      </c>
      <c r="Z49" s="156">
        <v>0</v>
      </c>
      <c r="AA49" s="156">
        <v>0</v>
      </c>
      <c r="AB49" s="156">
        <v>0</v>
      </c>
      <c r="AC49" s="156">
        <v>0</v>
      </c>
      <c r="AD49" s="156">
        <v>0</v>
      </c>
      <c r="AE49" s="156">
        <v>0</v>
      </c>
      <c r="AF49" s="156">
        <v>0</v>
      </c>
      <c r="AG49" s="156">
        <v>0</v>
      </c>
      <c r="AH49" s="156">
        <v>0</v>
      </c>
      <c r="AI49" s="156">
        <v>0</v>
      </c>
      <c r="AJ49" s="156">
        <v>0</v>
      </c>
      <c r="AK49" s="156">
        <v>0</v>
      </c>
      <c r="AL49" s="156">
        <v>0</v>
      </c>
      <c r="AM49" s="156">
        <v>0</v>
      </c>
      <c r="AN49" s="156">
        <v>0</v>
      </c>
      <c r="AO49" s="156">
        <v>0</v>
      </c>
      <c r="AP49" s="156">
        <v>0</v>
      </c>
      <c r="AQ49" s="156">
        <v>0</v>
      </c>
      <c r="AR49" s="156">
        <v>0</v>
      </c>
      <c r="AS49" s="156">
        <v>0</v>
      </c>
      <c r="AT49" s="156">
        <v>0</v>
      </c>
      <c r="AU49" s="156">
        <v>0</v>
      </c>
      <c r="AV49" s="156">
        <v>0</v>
      </c>
      <c r="AW49" s="156">
        <v>0</v>
      </c>
      <c r="AX49" s="156">
        <v>0</v>
      </c>
      <c r="AY49" s="156">
        <v>0</v>
      </c>
      <c r="AZ49" s="156">
        <v>0</v>
      </c>
      <c r="BA49" s="156">
        <v>0</v>
      </c>
      <c r="BB49" s="156">
        <v>0</v>
      </c>
      <c r="BC49" s="156">
        <v>0</v>
      </c>
      <c r="BD49" s="156">
        <v>0</v>
      </c>
      <c r="BE49" s="156">
        <v>0</v>
      </c>
      <c r="BF49" s="156">
        <v>0</v>
      </c>
      <c r="BG49" s="156">
        <v>0</v>
      </c>
      <c r="BH49" s="156">
        <v>0</v>
      </c>
      <c r="BI49" s="156">
        <v>0</v>
      </c>
      <c r="BJ49" s="156">
        <v>0</v>
      </c>
      <c r="BK49" s="156">
        <v>0</v>
      </c>
      <c r="BL49" s="156">
        <v>0</v>
      </c>
      <c r="BM49" s="156">
        <v>0</v>
      </c>
      <c r="BN49" s="156">
        <v>0</v>
      </c>
      <c r="BO49" s="156">
        <v>0</v>
      </c>
      <c r="BP49" s="156">
        <v>0</v>
      </c>
      <c r="BQ49" s="156">
        <v>0</v>
      </c>
      <c r="BR49" s="156">
        <v>0</v>
      </c>
      <c r="BS49" s="156">
        <v>0</v>
      </c>
      <c r="BT49" s="156">
        <v>0</v>
      </c>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row>
    <row r="50" spans="8:113">
      <c r="H50" s="39">
        <v>12</v>
      </c>
      <c r="I50" s="121">
        <f t="shared" ca="1" si="44"/>
        <v>0</v>
      </c>
      <c r="J50" s="129">
        <v>0</v>
      </c>
      <c r="K50" s="129">
        <v>0</v>
      </c>
      <c r="L50" s="129">
        <v>0</v>
      </c>
      <c r="M50" s="129">
        <v>0</v>
      </c>
      <c r="N50" s="129">
        <v>0</v>
      </c>
      <c r="O50" s="129">
        <v>0</v>
      </c>
      <c r="P50" s="129">
        <v>0</v>
      </c>
      <c r="Q50" s="129">
        <v>0</v>
      </c>
      <c r="R50" s="129">
        <v>0</v>
      </c>
      <c r="S50" s="129">
        <v>0</v>
      </c>
      <c r="T50" s="129">
        <v>0</v>
      </c>
      <c r="U50" s="129">
        <v>0</v>
      </c>
      <c r="V50" s="129">
        <v>0</v>
      </c>
      <c r="W50" s="129">
        <v>0</v>
      </c>
      <c r="X50" s="129">
        <v>0</v>
      </c>
      <c r="Y50" s="129">
        <v>0</v>
      </c>
      <c r="Z50" s="129">
        <v>0</v>
      </c>
      <c r="AA50" s="129">
        <v>0</v>
      </c>
      <c r="AB50" s="129">
        <v>0</v>
      </c>
      <c r="AC50" s="129">
        <v>0</v>
      </c>
      <c r="AD50" s="129">
        <v>0</v>
      </c>
      <c r="AE50" s="129">
        <v>0</v>
      </c>
      <c r="AF50" s="129">
        <v>0</v>
      </c>
      <c r="AG50" s="129">
        <v>0</v>
      </c>
      <c r="AH50" s="129">
        <v>0</v>
      </c>
      <c r="AI50" s="129">
        <v>0</v>
      </c>
      <c r="AJ50" s="129">
        <v>0</v>
      </c>
      <c r="AK50" s="129">
        <v>0</v>
      </c>
      <c r="AL50" s="129">
        <v>0</v>
      </c>
      <c r="AM50" s="129">
        <v>0</v>
      </c>
      <c r="AN50" s="129">
        <v>0</v>
      </c>
      <c r="AO50" s="129">
        <v>0</v>
      </c>
      <c r="AP50" s="129">
        <v>0</v>
      </c>
      <c r="AQ50" s="129">
        <v>0</v>
      </c>
      <c r="AR50" s="129">
        <v>0</v>
      </c>
      <c r="AS50" s="129">
        <v>0</v>
      </c>
      <c r="AT50" s="129">
        <v>0</v>
      </c>
      <c r="AU50" s="129">
        <v>0</v>
      </c>
      <c r="AV50" s="129">
        <v>0</v>
      </c>
      <c r="AW50" s="129">
        <v>0</v>
      </c>
      <c r="AX50" s="156">
        <v>0</v>
      </c>
      <c r="AY50" s="156">
        <v>0</v>
      </c>
      <c r="AZ50" s="156">
        <v>0</v>
      </c>
      <c r="BA50" s="156">
        <v>0</v>
      </c>
      <c r="BB50" s="156">
        <v>0</v>
      </c>
      <c r="BC50" s="156">
        <v>0</v>
      </c>
      <c r="BD50" s="156">
        <v>0</v>
      </c>
      <c r="BE50" s="156">
        <v>0</v>
      </c>
      <c r="BF50" s="156">
        <v>0</v>
      </c>
      <c r="BG50" s="156">
        <v>0</v>
      </c>
      <c r="BH50" s="156">
        <v>0</v>
      </c>
      <c r="BI50" s="156">
        <v>0</v>
      </c>
      <c r="BJ50" s="156">
        <v>0</v>
      </c>
      <c r="BK50" s="156">
        <v>0</v>
      </c>
      <c r="BL50" s="156">
        <v>0</v>
      </c>
      <c r="BM50" s="156">
        <v>0</v>
      </c>
      <c r="BN50" s="156">
        <v>0</v>
      </c>
      <c r="BO50" s="156">
        <v>0</v>
      </c>
      <c r="BP50" s="156">
        <v>0</v>
      </c>
      <c r="BQ50" s="156">
        <v>0</v>
      </c>
      <c r="BR50" s="156">
        <v>0</v>
      </c>
      <c r="BS50" s="156">
        <v>0</v>
      </c>
      <c r="BT50" s="156">
        <v>0</v>
      </c>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row>
    <row r="51" spans="8:113">
      <c r="H51" s="39">
        <v>13</v>
      </c>
      <c r="I51" s="121">
        <f t="shared" ca="1" si="44"/>
        <v>0</v>
      </c>
      <c r="J51" s="129">
        <v>0</v>
      </c>
      <c r="K51" s="129">
        <v>0</v>
      </c>
      <c r="L51" s="129">
        <v>0</v>
      </c>
      <c r="M51" s="129">
        <v>0</v>
      </c>
      <c r="N51" s="129">
        <v>0</v>
      </c>
      <c r="O51" s="129">
        <v>0</v>
      </c>
      <c r="P51" s="129">
        <v>0</v>
      </c>
      <c r="Q51" s="129">
        <v>0</v>
      </c>
      <c r="R51" s="129">
        <v>0</v>
      </c>
      <c r="S51" s="129">
        <v>0</v>
      </c>
      <c r="T51" s="129">
        <v>0</v>
      </c>
      <c r="U51" s="129">
        <v>0</v>
      </c>
      <c r="V51" s="129">
        <v>0</v>
      </c>
      <c r="W51" s="129">
        <v>0</v>
      </c>
      <c r="X51" s="129">
        <v>0</v>
      </c>
      <c r="Y51" s="129">
        <v>0</v>
      </c>
      <c r="Z51" s="129">
        <v>0</v>
      </c>
      <c r="AA51" s="129">
        <v>0</v>
      </c>
      <c r="AB51" s="129">
        <v>0</v>
      </c>
      <c r="AC51" s="129">
        <v>0</v>
      </c>
      <c r="AD51" s="129">
        <v>0</v>
      </c>
      <c r="AE51" s="129">
        <v>0</v>
      </c>
      <c r="AF51" s="129">
        <v>0</v>
      </c>
      <c r="AG51" s="129">
        <v>0</v>
      </c>
      <c r="AH51" s="129">
        <v>0</v>
      </c>
      <c r="AI51" s="129">
        <v>0</v>
      </c>
      <c r="AJ51" s="129">
        <v>0</v>
      </c>
      <c r="AK51" s="129">
        <v>0</v>
      </c>
      <c r="AL51" s="129">
        <v>0</v>
      </c>
      <c r="AM51" s="129">
        <v>0</v>
      </c>
      <c r="AN51" s="129">
        <v>0</v>
      </c>
      <c r="AO51" s="129">
        <v>0</v>
      </c>
      <c r="AP51" s="129">
        <v>0</v>
      </c>
      <c r="AQ51" s="129">
        <v>0</v>
      </c>
      <c r="AR51" s="129">
        <v>0</v>
      </c>
      <c r="AS51" s="129">
        <v>0</v>
      </c>
      <c r="AT51" s="129">
        <v>0</v>
      </c>
      <c r="AU51" s="129">
        <v>0</v>
      </c>
      <c r="AV51" s="129">
        <v>0</v>
      </c>
      <c r="AW51" s="129">
        <v>0</v>
      </c>
      <c r="AX51" s="156">
        <v>0</v>
      </c>
      <c r="AY51" s="156">
        <v>0</v>
      </c>
      <c r="AZ51" s="156">
        <v>0</v>
      </c>
      <c r="BA51" s="156">
        <v>0</v>
      </c>
      <c r="BB51" s="156">
        <v>0</v>
      </c>
      <c r="BC51" s="156">
        <v>0</v>
      </c>
      <c r="BD51" s="156">
        <v>0</v>
      </c>
      <c r="BE51" s="156">
        <v>0</v>
      </c>
      <c r="BF51" s="156">
        <v>0</v>
      </c>
      <c r="BG51" s="156">
        <v>0</v>
      </c>
      <c r="BH51" s="156">
        <v>0</v>
      </c>
      <c r="BI51" s="156">
        <v>0</v>
      </c>
      <c r="BJ51" s="156">
        <v>0</v>
      </c>
      <c r="BK51" s="156">
        <v>0</v>
      </c>
      <c r="BL51" s="156">
        <v>0</v>
      </c>
      <c r="BM51" s="156">
        <v>0</v>
      </c>
      <c r="BN51" s="156">
        <v>0</v>
      </c>
      <c r="BO51" s="156">
        <v>0</v>
      </c>
      <c r="BP51" s="156">
        <v>0</v>
      </c>
      <c r="BQ51" s="156">
        <v>0</v>
      </c>
      <c r="BR51" s="156">
        <v>0</v>
      </c>
      <c r="BS51" s="156">
        <v>0</v>
      </c>
      <c r="BT51" s="156">
        <v>0</v>
      </c>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row>
    <row r="52" spans="8:113">
      <c r="H52" s="39">
        <v>14</v>
      </c>
      <c r="I52" s="121">
        <f t="shared" ca="1" si="44"/>
        <v>0</v>
      </c>
      <c r="J52" s="129">
        <v>0</v>
      </c>
      <c r="K52" s="129">
        <v>0</v>
      </c>
      <c r="L52" s="129">
        <v>0</v>
      </c>
      <c r="M52" s="129">
        <v>0</v>
      </c>
      <c r="N52" s="129">
        <v>0</v>
      </c>
      <c r="O52" s="129">
        <v>0</v>
      </c>
      <c r="P52" s="129">
        <v>0</v>
      </c>
      <c r="Q52" s="129">
        <v>0</v>
      </c>
      <c r="R52" s="129">
        <v>0</v>
      </c>
      <c r="S52" s="129">
        <v>0</v>
      </c>
      <c r="T52" s="129">
        <v>0</v>
      </c>
      <c r="U52" s="129">
        <v>0</v>
      </c>
      <c r="V52" s="129">
        <v>0</v>
      </c>
      <c r="W52" s="129">
        <v>0</v>
      </c>
      <c r="X52" s="129">
        <v>0</v>
      </c>
      <c r="Y52" s="129">
        <v>0</v>
      </c>
      <c r="Z52" s="129">
        <v>0</v>
      </c>
      <c r="AA52" s="129">
        <v>0</v>
      </c>
      <c r="AB52" s="129">
        <v>0</v>
      </c>
      <c r="AC52" s="129">
        <v>0</v>
      </c>
      <c r="AD52" s="129">
        <v>0</v>
      </c>
      <c r="AE52" s="129">
        <v>0</v>
      </c>
      <c r="AF52" s="129">
        <v>0</v>
      </c>
      <c r="AG52" s="129">
        <v>0</v>
      </c>
      <c r="AH52" s="129">
        <v>0</v>
      </c>
      <c r="AI52" s="129">
        <v>0</v>
      </c>
      <c r="AJ52" s="129">
        <v>0</v>
      </c>
      <c r="AK52" s="129">
        <v>0</v>
      </c>
      <c r="AL52" s="129">
        <v>0</v>
      </c>
      <c r="AM52" s="129">
        <v>0</v>
      </c>
      <c r="AN52" s="129">
        <v>0</v>
      </c>
      <c r="AO52" s="129">
        <v>0</v>
      </c>
      <c r="AP52" s="129">
        <v>0</v>
      </c>
      <c r="AQ52" s="129">
        <v>0</v>
      </c>
      <c r="AR52" s="129">
        <v>0</v>
      </c>
      <c r="AS52" s="129">
        <v>0</v>
      </c>
      <c r="AT52" s="129">
        <v>0</v>
      </c>
      <c r="AU52" s="129">
        <v>0</v>
      </c>
      <c r="AV52" s="129">
        <v>0</v>
      </c>
      <c r="AW52" s="129">
        <v>0</v>
      </c>
      <c r="AX52" s="156">
        <v>0</v>
      </c>
      <c r="AY52" s="156">
        <v>0</v>
      </c>
      <c r="AZ52" s="156">
        <v>0</v>
      </c>
      <c r="BA52" s="156">
        <v>0</v>
      </c>
      <c r="BB52" s="156">
        <v>0</v>
      </c>
      <c r="BC52" s="156">
        <v>0</v>
      </c>
      <c r="BD52" s="156">
        <v>0</v>
      </c>
      <c r="BE52" s="156">
        <v>0</v>
      </c>
      <c r="BF52" s="156">
        <v>0</v>
      </c>
      <c r="BG52" s="156">
        <v>0</v>
      </c>
      <c r="BH52" s="156">
        <v>0</v>
      </c>
      <c r="BI52" s="156">
        <v>0</v>
      </c>
      <c r="BJ52" s="156">
        <v>0</v>
      </c>
      <c r="BK52" s="156">
        <v>0</v>
      </c>
      <c r="BL52" s="156">
        <v>0</v>
      </c>
      <c r="BM52" s="156">
        <v>0</v>
      </c>
      <c r="BN52" s="156">
        <v>0</v>
      </c>
      <c r="BO52" s="156">
        <v>0</v>
      </c>
      <c r="BP52" s="156">
        <v>0</v>
      </c>
      <c r="BQ52" s="156">
        <v>0</v>
      </c>
      <c r="BR52" s="156">
        <v>0</v>
      </c>
      <c r="BS52" s="156">
        <v>0</v>
      </c>
      <c r="BT52" s="156">
        <v>0</v>
      </c>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c r="CZ52" s="156"/>
      <c r="DA52" s="156"/>
      <c r="DB52" s="156"/>
      <c r="DC52" s="156"/>
      <c r="DD52" s="156"/>
      <c r="DE52" s="156"/>
      <c r="DF52" s="156"/>
      <c r="DG52" s="156"/>
      <c r="DH52" s="156"/>
      <c r="DI52" s="156"/>
    </row>
    <row r="53" spans="8:113">
      <c r="H53" s="39">
        <v>15</v>
      </c>
      <c r="I53" s="121">
        <f t="shared" ca="1" si="44"/>
        <v>0</v>
      </c>
      <c r="J53" s="129">
        <v>0</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row>
    <row r="54" spans="8:113">
      <c r="I54" s="120"/>
    </row>
    <row r="55" spans="8:113">
      <c r="H55" s="40" t="s">
        <v>185</v>
      </c>
      <c r="I55" s="153" t="s">
        <v>183</v>
      </c>
    </row>
    <row r="56" spans="8:113">
      <c r="H56" s="39">
        <v>1</v>
      </c>
      <c r="I56" s="119">
        <f t="shared" ref="I56:I70" ca="1" si="45">OFFSET($J56,0,I$12-1,1,1)</f>
        <v>0</v>
      </c>
      <c r="J56" s="130">
        <f>IF(AND(J39&gt;0,J40=0),1,0)</f>
        <v>0</v>
      </c>
      <c r="K56" s="130">
        <f>IF(AND(K39&gt;0,K40=0),1,0)</f>
        <v>0</v>
      </c>
      <c r="L56" s="130">
        <f>IF(AND(L39&gt;0,L40=0),1,0)</f>
        <v>0</v>
      </c>
      <c r="M56" s="130">
        <f>IF(AND(M39&gt;0,M40=0),1,0)</f>
        <v>0</v>
      </c>
      <c r="N56" s="130">
        <f t="shared" ref="N56:BT60" si="46">IF(AND(N39&gt;0,N40=0),1,0)</f>
        <v>0</v>
      </c>
      <c r="O56" s="130">
        <f t="shared" si="46"/>
        <v>0</v>
      </c>
      <c r="P56" s="130">
        <f t="shared" si="46"/>
        <v>0</v>
      </c>
      <c r="Q56" s="130">
        <f t="shared" si="46"/>
        <v>0</v>
      </c>
      <c r="R56" s="130">
        <f t="shared" si="46"/>
        <v>0</v>
      </c>
      <c r="S56" s="130">
        <f t="shared" si="46"/>
        <v>0</v>
      </c>
      <c r="T56" s="130">
        <f t="shared" si="46"/>
        <v>0</v>
      </c>
      <c r="U56" s="130">
        <f t="shared" si="46"/>
        <v>0</v>
      </c>
      <c r="V56" s="130">
        <f t="shared" si="46"/>
        <v>0</v>
      </c>
      <c r="W56" s="130">
        <f t="shared" si="46"/>
        <v>0</v>
      </c>
      <c r="X56" s="130">
        <f t="shared" si="46"/>
        <v>0</v>
      </c>
      <c r="Y56" s="130">
        <f t="shared" si="46"/>
        <v>0</v>
      </c>
      <c r="Z56" s="130">
        <f t="shared" si="46"/>
        <v>0</v>
      </c>
      <c r="AA56" s="130">
        <f t="shared" si="46"/>
        <v>0</v>
      </c>
      <c r="AB56" s="130">
        <f t="shared" si="46"/>
        <v>0</v>
      </c>
      <c r="AC56" s="130">
        <f t="shared" si="46"/>
        <v>0</v>
      </c>
      <c r="AD56" s="130">
        <f t="shared" si="46"/>
        <v>0</v>
      </c>
      <c r="AE56" s="130">
        <f t="shared" si="46"/>
        <v>0</v>
      </c>
      <c r="AF56" s="130">
        <f t="shared" si="46"/>
        <v>0</v>
      </c>
      <c r="AG56" s="130">
        <f t="shared" si="46"/>
        <v>0</v>
      </c>
      <c r="AH56" s="130">
        <f t="shared" si="46"/>
        <v>0</v>
      </c>
      <c r="AI56" s="130">
        <f t="shared" si="46"/>
        <v>0</v>
      </c>
      <c r="AJ56" s="130">
        <f t="shared" si="46"/>
        <v>0</v>
      </c>
      <c r="AK56" s="130">
        <f t="shared" si="46"/>
        <v>0</v>
      </c>
      <c r="AL56" s="130">
        <f t="shared" si="46"/>
        <v>0</v>
      </c>
      <c r="AM56" s="130">
        <f t="shared" si="46"/>
        <v>1</v>
      </c>
      <c r="AN56" s="130">
        <f t="shared" si="46"/>
        <v>1</v>
      </c>
      <c r="AO56" s="130">
        <f t="shared" si="46"/>
        <v>1</v>
      </c>
      <c r="AP56" s="130">
        <f t="shared" si="46"/>
        <v>1</v>
      </c>
      <c r="AQ56" s="130">
        <f t="shared" si="46"/>
        <v>1</v>
      </c>
      <c r="AR56" s="130">
        <f t="shared" si="46"/>
        <v>0</v>
      </c>
      <c r="AS56" s="130">
        <f t="shared" si="46"/>
        <v>0</v>
      </c>
      <c r="AT56" s="130">
        <f t="shared" si="46"/>
        <v>0</v>
      </c>
      <c r="AU56" s="130">
        <f t="shared" si="46"/>
        <v>0</v>
      </c>
      <c r="AV56" s="130">
        <f t="shared" si="46"/>
        <v>0</v>
      </c>
      <c r="AW56" s="130">
        <f t="shared" si="46"/>
        <v>0</v>
      </c>
      <c r="AX56" s="130">
        <f t="shared" si="46"/>
        <v>0</v>
      </c>
      <c r="AY56" s="130">
        <f t="shared" si="46"/>
        <v>0</v>
      </c>
      <c r="AZ56" s="130">
        <f t="shared" si="46"/>
        <v>0</v>
      </c>
      <c r="BA56" s="130">
        <f t="shared" si="46"/>
        <v>0</v>
      </c>
      <c r="BB56" s="130">
        <f t="shared" si="46"/>
        <v>0</v>
      </c>
      <c r="BC56" s="130">
        <f t="shared" si="46"/>
        <v>0</v>
      </c>
      <c r="BD56" s="130">
        <f t="shared" si="46"/>
        <v>0</v>
      </c>
      <c r="BE56" s="130">
        <f t="shared" si="46"/>
        <v>0</v>
      </c>
      <c r="BF56" s="130">
        <f t="shared" si="46"/>
        <v>0</v>
      </c>
      <c r="BG56" s="130">
        <f t="shared" si="46"/>
        <v>0</v>
      </c>
      <c r="BH56" s="130">
        <f t="shared" si="46"/>
        <v>0</v>
      </c>
      <c r="BI56" s="130">
        <f t="shared" si="46"/>
        <v>0</v>
      </c>
      <c r="BJ56" s="130">
        <f t="shared" si="46"/>
        <v>0</v>
      </c>
      <c r="BK56" s="130">
        <f t="shared" si="46"/>
        <v>0</v>
      </c>
      <c r="BL56" s="130">
        <f t="shared" si="46"/>
        <v>0</v>
      </c>
      <c r="BM56" s="130">
        <f t="shared" si="46"/>
        <v>0</v>
      </c>
      <c r="BN56" s="130">
        <f t="shared" si="46"/>
        <v>0</v>
      </c>
      <c r="BO56" s="130">
        <f t="shared" si="46"/>
        <v>0</v>
      </c>
      <c r="BP56" s="130">
        <f t="shared" si="46"/>
        <v>0</v>
      </c>
      <c r="BQ56" s="130">
        <f t="shared" si="46"/>
        <v>0</v>
      </c>
      <c r="BR56" s="130">
        <f t="shared" si="46"/>
        <v>0</v>
      </c>
      <c r="BS56" s="130">
        <f t="shared" si="46"/>
        <v>0</v>
      </c>
      <c r="BT56" s="130">
        <f t="shared" si="46"/>
        <v>0</v>
      </c>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row>
    <row r="57" spans="8:113">
      <c r="H57" s="39">
        <v>2</v>
      </c>
      <c r="I57" s="119">
        <f t="shared" ca="1" si="45"/>
        <v>0</v>
      </c>
      <c r="J57" s="130">
        <f t="shared" ref="J57:Y70" si="47">IF(AND(J40&gt;0,J41=0),1,0)</f>
        <v>0</v>
      </c>
      <c r="K57" s="130">
        <f t="shared" si="47"/>
        <v>0</v>
      </c>
      <c r="L57" s="130">
        <f t="shared" si="47"/>
        <v>0</v>
      </c>
      <c r="M57" s="130">
        <f t="shared" si="47"/>
        <v>0</v>
      </c>
      <c r="N57" s="130">
        <f t="shared" si="46"/>
        <v>0</v>
      </c>
      <c r="O57" s="130">
        <f t="shared" si="46"/>
        <v>0</v>
      </c>
      <c r="P57" s="130">
        <f t="shared" si="46"/>
        <v>0</v>
      </c>
      <c r="Q57" s="130">
        <f t="shared" si="46"/>
        <v>0</v>
      </c>
      <c r="R57" s="130">
        <f t="shared" si="46"/>
        <v>0</v>
      </c>
      <c r="S57" s="130">
        <f t="shared" si="46"/>
        <v>0</v>
      </c>
      <c r="T57" s="130">
        <f t="shared" si="46"/>
        <v>0</v>
      </c>
      <c r="U57" s="130">
        <f t="shared" si="46"/>
        <v>0</v>
      </c>
      <c r="V57" s="130">
        <f t="shared" si="46"/>
        <v>0</v>
      </c>
      <c r="W57" s="130">
        <f t="shared" si="46"/>
        <v>0</v>
      </c>
      <c r="X57" s="130">
        <f t="shared" si="46"/>
        <v>1</v>
      </c>
      <c r="Y57" s="130">
        <f t="shared" si="46"/>
        <v>1</v>
      </c>
      <c r="Z57" s="130">
        <f t="shared" si="46"/>
        <v>1</v>
      </c>
      <c r="AA57" s="130">
        <f t="shared" si="46"/>
        <v>1</v>
      </c>
      <c r="AB57" s="130">
        <f t="shared" si="46"/>
        <v>1</v>
      </c>
      <c r="AC57" s="130">
        <f t="shared" si="46"/>
        <v>1</v>
      </c>
      <c r="AD57" s="130">
        <f t="shared" si="46"/>
        <v>1</v>
      </c>
      <c r="AE57" s="130">
        <f t="shared" si="46"/>
        <v>1</v>
      </c>
      <c r="AF57" s="130">
        <f t="shared" si="46"/>
        <v>1</v>
      </c>
      <c r="AG57" s="130">
        <f t="shared" si="46"/>
        <v>1</v>
      </c>
      <c r="AH57" s="130">
        <f t="shared" si="46"/>
        <v>1</v>
      </c>
      <c r="AI57" s="130">
        <f t="shared" si="46"/>
        <v>1</v>
      </c>
      <c r="AJ57" s="130">
        <f t="shared" si="46"/>
        <v>1</v>
      </c>
      <c r="AK57" s="130">
        <f t="shared" si="46"/>
        <v>1</v>
      </c>
      <c r="AL57" s="130">
        <f t="shared" si="46"/>
        <v>1</v>
      </c>
      <c r="AM57" s="130">
        <f t="shared" si="46"/>
        <v>0</v>
      </c>
      <c r="AN57" s="130">
        <f t="shared" si="46"/>
        <v>0</v>
      </c>
      <c r="AO57" s="130">
        <f t="shared" si="46"/>
        <v>0</v>
      </c>
      <c r="AP57" s="130">
        <f t="shared" si="46"/>
        <v>0</v>
      </c>
      <c r="AQ57" s="130">
        <f t="shared" si="46"/>
        <v>0</v>
      </c>
      <c r="AR57" s="130">
        <f t="shared" si="46"/>
        <v>1</v>
      </c>
      <c r="AS57" s="130">
        <f t="shared" si="46"/>
        <v>0</v>
      </c>
      <c r="AT57" s="130">
        <f t="shared" si="46"/>
        <v>0</v>
      </c>
      <c r="AU57" s="130">
        <f t="shared" si="46"/>
        <v>0</v>
      </c>
      <c r="AV57" s="130">
        <f t="shared" si="46"/>
        <v>0</v>
      </c>
      <c r="AW57" s="130">
        <f t="shared" si="46"/>
        <v>0</v>
      </c>
      <c r="AX57" s="130">
        <f t="shared" si="46"/>
        <v>0</v>
      </c>
      <c r="AY57" s="130">
        <f t="shared" si="46"/>
        <v>1</v>
      </c>
      <c r="AZ57" s="130">
        <f t="shared" si="46"/>
        <v>0</v>
      </c>
      <c r="BA57" s="130">
        <f t="shared" si="46"/>
        <v>0</v>
      </c>
      <c r="BB57" s="130">
        <f t="shared" si="46"/>
        <v>0</v>
      </c>
      <c r="BC57" s="130">
        <f t="shared" si="46"/>
        <v>0</v>
      </c>
      <c r="BD57" s="130">
        <f t="shared" si="46"/>
        <v>0</v>
      </c>
      <c r="BE57" s="130">
        <f t="shared" si="46"/>
        <v>0</v>
      </c>
      <c r="BF57" s="130">
        <f t="shared" si="46"/>
        <v>0</v>
      </c>
      <c r="BG57" s="130">
        <f t="shared" si="46"/>
        <v>0</v>
      </c>
      <c r="BH57" s="130">
        <f t="shared" si="46"/>
        <v>0</v>
      </c>
      <c r="BI57" s="130">
        <f t="shared" si="46"/>
        <v>0</v>
      </c>
      <c r="BJ57" s="130">
        <f t="shared" si="46"/>
        <v>0</v>
      </c>
      <c r="BK57" s="130">
        <f t="shared" si="46"/>
        <v>0</v>
      </c>
      <c r="BL57" s="130">
        <f t="shared" si="46"/>
        <v>0</v>
      </c>
      <c r="BM57" s="130">
        <f t="shared" si="46"/>
        <v>0</v>
      </c>
      <c r="BN57" s="130">
        <f t="shared" si="46"/>
        <v>0</v>
      </c>
      <c r="BO57" s="130">
        <f t="shared" si="46"/>
        <v>0</v>
      </c>
      <c r="BP57" s="130">
        <f t="shared" si="46"/>
        <v>0</v>
      </c>
      <c r="BQ57" s="130">
        <f t="shared" si="46"/>
        <v>0</v>
      </c>
      <c r="BR57" s="130">
        <f t="shared" si="46"/>
        <v>0</v>
      </c>
      <c r="BS57" s="130">
        <f t="shared" si="46"/>
        <v>0</v>
      </c>
      <c r="BT57" s="130">
        <f t="shared" si="46"/>
        <v>0</v>
      </c>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row>
    <row r="58" spans="8:113">
      <c r="H58" s="39">
        <v>3</v>
      </c>
      <c r="I58" s="119">
        <f t="shared" ca="1" si="45"/>
        <v>0</v>
      </c>
      <c r="J58" s="130">
        <f t="shared" si="47"/>
        <v>1</v>
      </c>
      <c r="K58" s="130">
        <f t="shared" si="47"/>
        <v>1</v>
      </c>
      <c r="L58" s="130">
        <f t="shared" si="47"/>
        <v>1</v>
      </c>
      <c r="M58" s="130">
        <f t="shared" si="47"/>
        <v>1</v>
      </c>
      <c r="N58" s="130">
        <f t="shared" si="46"/>
        <v>1</v>
      </c>
      <c r="O58" s="130">
        <f t="shared" si="46"/>
        <v>1</v>
      </c>
      <c r="P58" s="130">
        <f t="shared" si="46"/>
        <v>1</v>
      </c>
      <c r="Q58" s="130">
        <f t="shared" si="46"/>
        <v>0</v>
      </c>
      <c r="R58" s="130">
        <f t="shared" si="46"/>
        <v>0</v>
      </c>
      <c r="S58" s="130">
        <f t="shared" si="46"/>
        <v>0</v>
      </c>
      <c r="T58" s="130">
        <f t="shared" si="46"/>
        <v>0</v>
      </c>
      <c r="U58" s="130">
        <f t="shared" si="46"/>
        <v>0</v>
      </c>
      <c r="V58" s="130">
        <f t="shared" si="46"/>
        <v>0</v>
      </c>
      <c r="W58" s="130">
        <f t="shared" si="46"/>
        <v>1</v>
      </c>
      <c r="X58" s="130">
        <f t="shared" si="46"/>
        <v>0</v>
      </c>
      <c r="Y58" s="130">
        <f t="shared" si="46"/>
        <v>0</v>
      </c>
      <c r="Z58" s="130">
        <f t="shared" si="46"/>
        <v>0</v>
      </c>
      <c r="AA58" s="130">
        <f t="shared" si="46"/>
        <v>0</v>
      </c>
      <c r="AB58" s="130">
        <f t="shared" si="46"/>
        <v>0</v>
      </c>
      <c r="AC58" s="130">
        <f t="shared" si="46"/>
        <v>0</v>
      </c>
      <c r="AD58" s="130">
        <f t="shared" si="46"/>
        <v>0</v>
      </c>
      <c r="AE58" s="130">
        <f t="shared" si="46"/>
        <v>0</v>
      </c>
      <c r="AF58" s="130">
        <f t="shared" si="46"/>
        <v>0</v>
      </c>
      <c r="AG58" s="130">
        <f t="shared" si="46"/>
        <v>0</v>
      </c>
      <c r="AH58" s="130">
        <f t="shared" si="46"/>
        <v>0</v>
      </c>
      <c r="AI58" s="130">
        <f t="shared" si="46"/>
        <v>0</v>
      </c>
      <c r="AJ58" s="130">
        <f t="shared" si="46"/>
        <v>0</v>
      </c>
      <c r="AK58" s="130">
        <f t="shared" si="46"/>
        <v>0</v>
      </c>
      <c r="AL58" s="130">
        <f t="shared" si="46"/>
        <v>0</v>
      </c>
      <c r="AM58" s="130">
        <f t="shared" si="46"/>
        <v>0</v>
      </c>
      <c r="AN58" s="130">
        <f t="shared" si="46"/>
        <v>0</v>
      </c>
      <c r="AO58" s="130">
        <f t="shared" si="46"/>
        <v>0</v>
      </c>
      <c r="AP58" s="130">
        <f t="shared" si="46"/>
        <v>0</v>
      </c>
      <c r="AQ58" s="130">
        <f t="shared" si="46"/>
        <v>0</v>
      </c>
      <c r="AR58" s="130">
        <f t="shared" si="46"/>
        <v>0</v>
      </c>
      <c r="AS58" s="130">
        <f t="shared" si="46"/>
        <v>0</v>
      </c>
      <c r="AT58" s="130">
        <f t="shared" si="46"/>
        <v>0</v>
      </c>
      <c r="AU58" s="130">
        <f t="shared" si="46"/>
        <v>0</v>
      </c>
      <c r="AV58" s="130">
        <f t="shared" si="46"/>
        <v>0</v>
      </c>
      <c r="AW58" s="130">
        <f t="shared" si="46"/>
        <v>1</v>
      </c>
      <c r="AX58" s="130">
        <f t="shared" si="46"/>
        <v>1</v>
      </c>
      <c r="AY58" s="130">
        <f t="shared" si="46"/>
        <v>0</v>
      </c>
      <c r="AZ58" s="130">
        <f t="shared" si="46"/>
        <v>1</v>
      </c>
      <c r="BA58" s="130">
        <f t="shared" si="46"/>
        <v>0</v>
      </c>
      <c r="BB58" s="130">
        <f t="shared" si="46"/>
        <v>0</v>
      </c>
      <c r="BC58" s="130">
        <f t="shared" si="46"/>
        <v>0</v>
      </c>
      <c r="BD58" s="130">
        <f t="shared" si="46"/>
        <v>0</v>
      </c>
      <c r="BE58" s="130">
        <f t="shared" si="46"/>
        <v>0</v>
      </c>
      <c r="BF58" s="130">
        <f t="shared" si="46"/>
        <v>0</v>
      </c>
      <c r="BG58" s="130">
        <f t="shared" si="46"/>
        <v>0</v>
      </c>
      <c r="BH58" s="130">
        <f t="shared" si="46"/>
        <v>0</v>
      </c>
      <c r="BI58" s="130">
        <f t="shared" si="46"/>
        <v>0</v>
      </c>
      <c r="BJ58" s="130">
        <f t="shared" si="46"/>
        <v>0</v>
      </c>
      <c r="BK58" s="130">
        <f t="shared" si="46"/>
        <v>0</v>
      </c>
      <c r="BL58" s="130">
        <f t="shared" si="46"/>
        <v>0</v>
      </c>
      <c r="BM58" s="130">
        <f t="shared" si="46"/>
        <v>0</v>
      </c>
      <c r="BN58" s="130">
        <f t="shared" si="46"/>
        <v>0</v>
      </c>
      <c r="BO58" s="130">
        <f t="shared" si="46"/>
        <v>0</v>
      </c>
      <c r="BP58" s="130">
        <f t="shared" si="46"/>
        <v>0</v>
      </c>
      <c r="BQ58" s="130">
        <f t="shared" si="46"/>
        <v>0</v>
      </c>
      <c r="BR58" s="130">
        <f t="shared" si="46"/>
        <v>0</v>
      </c>
      <c r="BS58" s="130">
        <f t="shared" si="46"/>
        <v>0</v>
      </c>
      <c r="BT58" s="130">
        <f t="shared" si="46"/>
        <v>0</v>
      </c>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c r="DD58" s="130"/>
      <c r="DE58" s="130"/>
      <c r="DF58" s="130"/>
      <c r="DG58" s="130"/>
      <c r="DH58" s="130"/>
      <c r="DI58" s="130"/>
    </row>
    <row r="59" spans="8:113">
      <c r="H59" s="39">
        <v>4</v>
      </c>
      <c r="I59" s="119">
        <f t="shared" ca="1" si="45"/>
        <v>0</v>
      </c>
      <c r="J59" s="130">
        <f t="shared" si="47"/>
        <v>0</v>
      </c>
      <c r="K59" s="130">
        <f t="shared" si="47"/>
        <v>0</v>
      </c>
      <c r="L59" s="130">
        <f t="shared" si="47"/>
        <v>0</v>
      </c>
      <c r="M59" s="130">
        <f t="shared" si="47"/>
        <v>0</v>
      </c>
      <c r="N59" s="130">
        <f t="shared" si="46"/>
        <v>0</v>
      </c>
      <c r="O59" s="130">
        <f t="shared" si="46"/>
        <v>0</v>
      </c>
      <c r="P59" s="130">
        <f t="shared" si="46"/>
        <v>0</v>
      </c>
      <c r="Q59" s="130">
        <f t="shared" si="46"/>
        <v>0</v>
      </c>
      <c r="R59" s="130">
        <f t="shared" si="46"/>
        <v>0</v>
      </c>
      <c r="S59" s="130">
        <f t="shared" si="46"/>
        <v>0</v>
      </c>
      <c r="T59" s="130">
        <f t="shared" si="46"/>
        <v>0</v>
      </c>
      <c r="U59" s="130">
        <f t="shared" si="46"/>
        <v>0</v>
      </c>
      <c r="V59" s="130">
        <f t="shared" si="46"/>
        <v>0</v>
      </c>
      <c r="W59" s="130">
        <f t="shared" si="46"/>
        <v>0</v>
      </c>
      <c r="X59" s="130">
        <f t="shared" si="46"/>
        <v>0</v>
      </c>
      <c r="Y59" s="130">
        <f t="shared" si="46"/>
        <v>0</v>
      </c>
      <c r="Z59" s="130">
        <f t="shared" si="46"/>
        <v>0</v>
      </c>
      <c r="AA59" s="130">
        <f t="shared" si="46"/>
        <v>0</v>
      </c>
      <c r="AB59" s="130">
        <f t="shared" si="46"/>
        <v>0</v>
      </c>
      <c r="AC59" s="130">
        <f t="shared" si="46"/>
        <v>0</v>
      </c>
      <c r="AD59" s="130">
        <f t="shared" si="46"/>
        <v>0</v>
      </c>
      <c r="AE59" s="130">
        <f t="shared" si="46"/>
        <v>0</v>
      </c>
      <c r="AF59" s="130">
        <f t="shared" si="46"/>
        <v>0</v>
      </c>
      <c r="AG59" s="130">
        <f t="shared" si="46"/>
        <v>0</v>
      </c>
      <c r="AH59" s="130">
        <f t="shared" si="46"/>
        <v>0</v>
      </c>
      <c r="AI59" s="130">
        <f t="shared" si="46"/>
        <v>0</v>
      </c>
      <c r="AJ59" s="130">
        <f t="shared" si="46"/>
        <v>0</v>
      </c>
      <c r="AK59" s="130">
        <f t="shared" si="46"/>
        <v>0</v>
      </c>
      <c r="AL59" s="130">
        <f t="shared" si="46"/>
        <v>0</v>
      </c>
      <c r="AM59" s="130">
        <f t="shared" si="46"/>
        <v>0</v>
      </c>
      <c r="AN59" s="130">
        <f t="shared" si="46"/>
        <v>0</v>
      </c>
      <c r="AO59" s="130">
        <f t="shared" si="46"/>
        <v>0</v>
      </c>
      <c r="AP59" s="130">
        <f t="shared" si="46"/>
        <v>0</v>
      </c>
      <c r="AQ59" s="130">
        <f t="shared" si="46"/>
        <v>0</v>
      </c>
      <c r="AR59" s="130">
        <f t="shared" si="46"/>
        <v>0</v>
      </c>
      <c r="AS59" s="130">
        <f t="shared" si="46"/>
        <v>1</v>
      </c>
      <c r="AT59" s="130">
        <f t="shared" si="46"/>
        <v>0</v>
      </c>
      <c r="AU59" s="130">
        <f t="shared" si="46"/>
        <v>0</v>
      </c>
      <c r="AV59" s="130">
        <f t="shared" si="46"/>
        <v>0</v>
      </c>
      <c r="AW59" s="130">
        <f t="shared" si="46"/>
        <v>0</v>
      </c>
      <c r="AX59" s="130">
        <f t="shared" si="46"/>
        <v>0</v>
      </c>
      <c r="AY59" s="130">
        <f t="shared" si="46"/>
        <v>0</v>
      </c>
      <c r="AZ59" s="130">
        <f t="shared" si="46"/>
        <v>0</v>
      </c>
      <c r="BA59" s="130">
        <f t="shared" si="46"/>
        <v>1</v>
      </c>
      <c r="BB59" s="130">
        <f t="shared" si="46"/>
        <v>1</v>
      </c>
      <c r="BC59" s="130">
        <f t="shared" si="46"/>
        <v>1</v>
      </c>
      <c r="BD59" s="130">
        <f t="shared" si="46"/>
        <v>1</v>
      </c>
      <c r="BE59" s="130">
        <f t="shared" si="46"/>
        <v>1</v>
      </c>
      <c r="BF59" s="130">
        <f t="shared" si="46"/>
        <v>1</v>
      </c>
      <c r="BG59" s="130">
        <f t="shared" si="46"/>
        <v>1</v>
      </c>
      <c r="BH59" s="130">
        <f t="shared" si="46"/>
        <v>1</v>
      </c>
      <c r="BI59" s="130">
        <f t="shared" si="46"/>
        <v>1</v>
      </c>
      <c r="BJ59" s="130">
        <f t="shared" si="46"/>
        <v>1</v>
      </c>
      <c r="BK59" s="130">
        <f t="shared" si="46"/>
        <v>1</v>
      </c>
      <c r="BL59" s="130">
        <f t="shared" si="46"/>
        <v>1</v>
      </c>
      <c r="BM59" s="130">
        <f t="shared" si="46"/>
        <v>1</v>
      </c>
      <c r="BN59" s="130">
        <f t="shared" si="46"/>
        <v>1</v>
      </c>
      <c r="BO59" s="130">
        <f t="shared" si="46"/>
        <v>1</v>
      </c>
      <c r="BP59" s="130">
        <f t="shared" si="46"/>
        <v>1</v>
      </c>
      <c r="BQ59" s="130">
        <f t="shared" si="46"/>
        <v>0</v>
      </c>
      <c r="BR59" s="130">
        <f t="shared" si="46"/>
        <v>0</v>
      </c>
      <c r="BS59" s="130">
        <f t="shared" si="46"/>
        <v>0</v>
      </c>
      <c r="BT59" s="130">
        <f t="shared" si="46"/>
        <v>0</v>
      </c>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0"/>
      <c r="DC59" s="130"/>
      <c r="DD59" s="130"/>
      <c r="DE59" s="130"/>
      <c r="DF59" s="130"/>
      <c r="DG59" s="130"/>
      <c r="DH59" s="130"/>
      <c r="DI59" s="130"/>
    </row>
    <row r="60" spans="8:113">
      <c r="H60" s="39">
        <v>5</v>
      </c>
      <c r="I60" s="119">
        <f t="shared" ca="1" si="45"/>
        <v>1</v>
      </c>
      <c r="J60" s="130">
        <f t="shared" si="47"/>
        <v>0</v>
      </c>
      <c r="K60" s="130">
        <f t="shared" si="47"/>
        <v>0</v>
      </c>
      <c r="L60" s="130">
        <f t="shared" si="47"/>
        <v>0</v>
      </c>
      <c r="M60" s="130">
        <f t="shared" si="47"/>
        <v>0</v>
      </c>
      <c r="N60" s="130">
        <f t="shared" si="46"/>
        <v>0</v>
      </c>
      <c r="O60" s="130">
        <f t="shared" si="46"/>
        <v>0</v>
      </c>
      <c r="P60" s="130">
        <f t="shared" si="46"/>
        <v>0</v>
      </c>
      <c r="Q60" s="130">
        <f t="shared" si="46"/>
        <v>0</v>
      </c>
      <c r="R60" s="130">
        <f t="shared" si="46"/>
        <v>0</v>
      </c>
      <c r="S60" s="130">
        <f t="shared" si="46"/>
        <v>0</v>
      </c>
      <c r="T60" s="130">
        <f t="shared" si="46"/>
        <v>0</v>
      </c>
      <c r="U60" s="130">
        <f t="shared" si="46"/>
        <v>0</v>
      </c>
      <c r="V60" s="130">
        <f t="shared" si="46"/>
        <v>0</v>
      </c>
      <c r="W60" s="130">
        <f t="shared" si="46"/>
        <v>0</v>
      </c>
      <c r="X60" s="130">
        <f t="shared" si="46"/>
        <v>0</v>
      </c>
      <c r="Y60" s="130">
        <f t="shared" si="46"/>
        <v>0</v>
      </c>
      <c r="Z60" s="130">
        <f t="shared" si="46"/>
        <v>0</v>
      </c>
      <c r="AA60" s="130">
        <f t="shared" si="46"/>
        <v>0</v>
      </c>
      <c r="AB60" s="130">
        <f t="shared" si="46"/>
        <v>0</v>
      </c>
      <c r="AC60" s="130">
        <f t="shared" si="46"/>
        <v>0</v>
      </c>
      <c r="AD60" s="130">
        <f t="shared" si="46"/>
        <v>0</v>
      </c>
      <c r="AE60" s="130">
        <f t="shared" si="46"/>
        <v>0</v>
      </c>
      <c r="AF60" s="130">
        <f t="shared" si="46"/>
        <v>0</v>
      </c>
      <c r="AG60" s="130">
        <f t="shared" ref="N60:BT65" si="48">IF(AND(AG43&gt;0,AG44=0),1,0)</f>
        <v>0</v>
      </c>
      <c r="AH60" s="130">
        <f t="shared" si="48"/>
        <v>0</v>
      </c>
      <c r="AI60" s="130">
        <f t="shared" si="48"/>
        <v>0</v>
      </c>
      <c r="AJ60" s="130">
        <f t="shared" si="48"/>
        <v>0</v>
      </c>
      <c r="AK60" s="130">
        <f t="shared" si="48"/>
        <v>0</v>
      </c>
      <c r="AL60" s="130">
        <f t="shared" si="48"/>
        <v>0</v>
      </c>
      <c r="AM60" s="130">
        <f t="shared" si="48"/>
        <v>0</v>
      </c>
      <c r="AN60" s="130">
        <f t="shared" si="48"/>
        <v>0</v>
      </c>
      <c r="AO60" s="130">
        <f t="shared" si="48"/>
        <v>0</v>
      </c>
      <c r="AP60" s="130">
        <f t="shared" si="48"/>
        <v>0</v>
      </c>
      <c r="AQ60" s="130">
        <f t="shared" si="48"/>
        <v>0</v>
      </c>
      <c r="AR60" s="130">
        <f t="shared" si="48"/>
        <v>0</v>
      </c>
      <c r="AS60" s="130">
        <f t="shared" si="48"/>
        <v>0</v>
      </c>
      <c r="AT60" s="130">
        <f t="shared" si="48"/>
        <v>0</v>
      </c>
      <c r="AU60" s="130">
        <f t="shared" si="48"/>
        <v>0</v>
      </c>
      <c r="AV60" s="130">
        <f t="shared" si="48"/>
        <v>0</v>
      </c>
      <c r="AW60" s="130">
        <f t="shared" si="48"/>
        <v>0</v>
      </c>
      <c r="AX60" s="130">
        <f t="shared" si="48"/>
        <v>0</v>
      </c>
      <c r="AY60" s="130">
        <f t="shared" si="48"/>
        <v>0</v>
      </c>
      <c r="AZ60" s="130">
        <f t="shared" si="48"/>
        <v>0</v>
      </c>
      <c r="BA60" s="130">
        <f t="shared" si="48"/>
        <v>0</v>
      </c>
      <c r="BB60" s="130">
        <f t="shared" si="48"/>
        <v>0</v>
      </c>
      <c r="BC60" s="130">
        <f t="shared" si="48"/>
        <v>0</v>
      </c>
      <c r="BD60" s="130">
        <f t="shared" si="48"/>
        <v>0</v>
      </c>
      <c r="BE60" s="130">
        <f t="shared" si="48"/>
        <v>0</v>
      </c>
      <c r="BF60" s="130">
        <f t="shared" si="48"/>
        <v>0</v>
      </c>
      <c r="BG60" s="130">
        <f t="shared" si="48"/>
        <v>0</v>
      </c>
      <c r="BH60" s="130">
        <f t="shared" si="48"/>
        <v>0</v>
      </c>
      <c r="BI60" s="130">
        <f t="shared" si="48"/>
        <v>0</v>
      </c>
      <c r="BJ60" s="130">
        <f t="shared" si="48"/>
        <v>0</v>
      </c>
      <c r="BK60" s="130">
        <f t="shared" si="48"/>
        <v>0</v>
      </c>
      <c r="BL60" s="130">
        <f t="shared" si="48"/>
        <v>0</v>
      </c>
      <c r="BM60" s="130">
        <f t="shared" si="48"/>
        <v>0</v>
      </c>
      <c r="BN60" s="130">
        <f t="shared" si="48"/>
        <v>0</v>
      </c>
      <c r="BO60" s="130">
        <f t="shared" si="48"/>
        <v>0</v>
      </c>
      <c r="BP60" s="130">
        <f t="shared" si="48"/>
        <v>0</v>
      </c>
      <c r="BQ60" s="130">
        <f t="shared" si="48"/>
        <v>1</v>
      </c>
      <c r="BR60" s="130">
        <f t="shared" si="48"/>
        <v>1</v>
      </c>
      <c r="BS60" s="130">
        <f t="shared" si="48"/>
        <v>1</v>
      </c>
      <c r="BT60" s="130">
        <f t="shared" si="48"/>
        <v>1</v>
      </c>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c r="DH60" s="130"/>
      <c r="DI60" s="130"/>
    </row>
    <row r="61" spans="8:113">
      <c r="H61" s="39">
        <v>6</v>
      </c>
      <c r="I61" s="119">
        <f t="shared" ca="1" si="45"/>
        <v>0</v>
      </c>
      <c r="J61" s="130">
        <f t="shared" si="47"/>
        <v>0</v>
      </c>
      <c r="K61" s="130">
        <f t="shared" si="47"/>
        <v>0</v>
      </c>
      <c r="L61" s="130">
        <f t="shared" si="47"/>
        <v>0</v>
      </c>
      <c r="M61" s="130">
        <f t="shared" si="47"/>
        <v>0</v>
      </c>
      <c r="N61" s="130">
        <f t="shared" si="48"/>
        <v>0</v>
      </c>
      <c r="O61" s="130">
        <f t="shared" si="48"/>
        <v>0</v>
      </c>
      <c r="P61" s="130">
        <f t="shared" si="48"/>
        <v>0</v>
      </c>
      <c r="Q61" s="130">
        <f t="shared" si="48"/>
        <v>1</v>
      </c>
      <c r="R61" s="130">
        <f t="shared" si="48"/>
        <v>1</v>
      </c>
      <c r="S61" s="130">
        <f t="shared" si="48"/>
        <v>1</v>
      </c>
      <c r="T61" s="130">
        <f t="shared" si="48"/>
        <v>1</v>
      </c>
      <c r="U61" s="130">
        <f t="shared" si="48"/>
        <v>1</v>
      </c>
      <c r="V61" s="130">
        <f t="shared" si="48"/>
        <v>1</v>
      </c>
      <c r="W61" s="130">
        <f t="shared" si="48"/>
        <v>0</v>
      </c>
      <c r="X61" s="130">
        <f t="shared" si="48"/>
        <v>0</v>
      </c>
      <c r="Y61" s="130">
        <f t="shared" si="48"/>
        <v>0</v>
      </c>
      <c r="Z61" s="130">
        <f t="shared" si="48"/>
        <v>0</v>
      </c>
      <c r="AA61" s="130">
        <f t="shared" si="48"/>
        <v>0</v>
      </c>
      <c r="AB61" s="130">
        <f t="shared" si="48"/>
        <v>0</v>
      </c>
      <c r="AC61" s="130">
        <f t="shared" si="48"/>
        <v>0</v>
      </c>
      <c r="AD61" s="130">
        <f t="shared" si="48"/>
        <v>0</v>
      </c>
      <c r="AE61" s="130">
        <f t="shared" si="48"/>
        <v>0</v>
      </c>
      <c r="AF61" s="130">
        <f t="shared" si="48"/>
        <v>0</v>
      </c>
      <c r="AG61" s="130">
        <f t="shared" si="48"/>
        <v>0</v>
      </c>
      <c r="AH61" s="130">
        <f t="shared" si="48"/>
        <v>0</v>
      </c>
      <c r="AI61" s="130">
        <f t="shared" si="48"/>
        <v>0</v>
      </c>
      <c r="AJ61" s="130">
        <f t="shared" si="48"/>
        <v>0</v>
      </c>
      <c r="AK61" s="130">
        <f t="shared" si="48"/>
        <v>0</v>
      </c>
      <c r="AL61" s="130">
        <f t="shared" si="48"/>
        <v>0</v>
      </c>
      <c r="AM61" s="130">
        <f t="shared" si="48"/>
        <v>0</v>
      </c>
      <c r="AN61" s="130">
        <f t="shared" si="48"/>
        <v>0</v>
      </c>
      <c r="AO61" s="130">
        <f t="shared" si="48"/>
        <v>0</v>
      </c>
      <c r="AP61" s="130">
        <f t="shared" si="48"/>
        <v>0</v>
      </c>
      <c r="AQ61" s="130">
        <f t="shared" si="48"/>
        <v>0</v>
      </c>
      <c r="AR61" s="130">
        <f t="shared" si="48"/>
        <v>0</v>
      </c>
      <c r="AS61" s="130">
        <f t="shared" si="48"/>
        <v>0</v>
      </c>
      <c r="AT61" s="130">
        <f t="shared" si="48"/>
        <v>0</v>
      </c>
      <c r="AU61" s="130">
        <f t="shared" si="48"/>
        <v>0</v>
      </c>
      <c r="AV61" s="130">
        <f t="shared" si="48"/>
        <v>0</v>
      </c>
      <c r="AW61" s="130">
        <f t="shared" si="48"/>
        <v>0</v>
      </c>
      <c r="AX61" s="130">
        <f t="shared" si="48"/>
        <v>0</v>
      </c>
      <c r="AY61" s="130">
        <f t="shared" si="48"/>
        <v>0</v>
      </c>
      <c r="AZ61" s="130">
        <f t="shared" si="48"/>
        <v>0</v>
      </c>
      <c r="BA61" s="130">
        <f t="shared" si="48"/>
        <v>0</v>
      </c>
      <c r="BB61" s="130">
        <f t="shared" si="48"/>
        <v>0</v>
      </c>
      <c r="BC61" s="130">
        <f t="shared" si="48"/>
        <v>0</v>
      </c>
      <c r="BD61" s="130">
        <f t="shared" si="48"/>
        <v>0</v>
      </c>
      <c r="BE61" s="130">
        <f t="shared" si="48"/>
        <v>0</v>
      </c>
      <c r="BF61" s="130">
        <f t="shared" si="48"/>
        <v>0</v>
      </c>
      <c r="BG61" s="130">
        <f t="shared" si="48"/>
        <v>0</v>
      </c>
      <c r="BH61" s="130">
        <f t="shared" si="48"/>
        <v>0</v>
      </c>
      <c r="BI61" s="130">
        <f t="shared" si="48"/>
        <v>0</v>
      </c>
      <c r="BJ61" s="130">
        <f t="shared" si="48"/>
        <v>0</v>
      </c>
      <c r="BK61" s="130">
        <f t="shared" si="48"/>
        <v>0</v>
      </c>
      <c r="BL61" s="130">
        <f t="shared" si="48"/>
        <v>0</v>
      </c>
      <c r="BM61" s="130">
        <f t="shared" si="48"/>
        <v>0</v>
      </c>
      <c r="BN61" s="130">
        <f t="shared" si="48"/>
        <v>0</v>
      </c>
      <c r="BO61" s="130">
        <f t="shared" si="48"/>
        <v>0</v>
      </c>
      <c r="BP61" s="130">
        <f t="shared" si="48"/>
        <v>0</v>
      </c>
      <c r="BQ61" s="130">
        <f t="shared" si="48"/>
        <v>0</v>
      </c>
      <c r="BR61" s="130">
        <f t="shared" si="48"/>
        <v>0</v>
      </c>
      <c r="BS61" s="130">
        <f t="shared" si="48"/>
        <v>0</v>
      </c>
      <c r="BT61" s="130">
        <f t="shared" si="48"/>
        <v>0</v>
      </c>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c r="DD61" s="130"/>
      <c r="DE61" s="130"/>
      <c r="DF61" s="130"/>
      <c r="DG61" s="130"/>
      <c r="DH61" s="130"/>
      <c r="DI61" s="130"/>
    </row>
    <row r="62" spans="8:113">
      <c r="H62" s="39">
        <v>7</v>
      </c>
      <c r="I62" s="119">
        <f t="shared" ca="1" si="45"/>
        <v>0</v>
      </c>
      <c r="J62" s="130">
        <f t="shared" si="47"/>
        <v>0</v>
      </c>
      <c r="K62" s="130">
        <f t="shared" si="47"/>
        <v>0</v>
      </c>
      <c r="L62" s="130">
        <f t="shared" si="47"/>
        <v>0</v>
      </c>
      <c r="M62" s="130">
        <f t="shared" si="47"/>
        <v>0</v>
      </c>
      <c r="N62" s="130">
        <f t="shared" si="47"/>
        <v>0</v>
      </c>
      <c r="O62" s="130">
        <f t="shared" si="47"/>
        <v>0</v>
      </c>
      <c r="P62" s="130">
        <f t="shared" si="47"/>
        <v>0</v>
      </c>
      <c r="Q62" s="130">
        <f t="shared" si="47"/>
        <v>0</v>
      </c>
      <c r="R62" s="130">
        <f t="shared" si="47"/>
        <v>0</v>
      </c>
      <c r="S62" s="130">
        <f t="shared" si="47"/>
        <v>0</v>
      </c>
      <c r="T62" s="130">
        <f t="shared" si="47"/>
        <v>0</v>
      </c>
      <c r="U62" s="130">
        <f t="shared" si="47"/>
        <v>0</v>
      </c>
      <c r="V62" s="130">
        <f t="shared" si="47"/>
        <v>0</v>
      </c>
      <c r="W62" s="130">
        <f t="shared" si="47"/>
        <v>0</v>
      </c>
      <c r="X62" s="130">
        <f t="shared" si="47"/>
        <v>0</v>
      </c>
      <c r="Y62" s="130">
        <f t="shared" si="47"/>
        <v>0</v>
      </c>
      <c r="Z62" s="130">
        <f t="shared" si="48"/>
        <v>0</v>
      </c>
      <c r="AA62" s="130">
        <f t="shared" si="48"/>
        <v>0</v>
      </c>
      <c r="AB62" s="130">
        <f t="shared" si="48"/>
        <v>0</v>
      </c>
      <c r="AC62" s="130">
        <f t="shared" si="48"/>
        <v>0</v>
      </c>
      <c r="AD62" s="130">
        <f t="shared" si="48"/>
        <v>0</v>
      </c>
      <c r="AE62" s="130">
        <f t="shared" si="48"/>
        <v>0</v>
      </c>
      <c r="AF62" s="130">
        <f t="shared" si="48"/>
        <v>0</v>
      </c>
      <c r="AG62" s="130">
        <f t="shared" si="48"/>
        <v>0</v>
      </c>
      <c r="AH62" s="130">
        <f t="shared" si="48"/>
        <v>0</v>
      </c>
      <c r="AI62" s="130">
        <f t="shared" si="48"/>
        <v>0</v>
      </c>
      <c r="AJ62" s="130">
        <f t="shared" si="48"/>
        <v>0</v>
      </c>
      <c r="AK62" s="130">
        <f t="shared" si="48"/>
        <v>0</v>
      </c>
      <c r="AL62" s="130">
        <f t="shared" si="48"/>
        <v>0</v>
      </c>
      <c r="AM62" s="130">
        <f t="shared" si="48"/>
        <v>0</v>
      </c>
      <c r="AN62" s="130">
        <f t="shared" si="48"/>
        <v>0</v>
      </c>
      <c r="AO62" s="130">
        <f t="shared" si="48"/>
        <v>0</v>
      </c>
      <c r="AP62" s="130">
        <f t="shared" si="48"/>
        <v>0</v>
      </c>
      <c r="AQ62" s="130">
        <f t="shared" si="48"/>
        <v>0</v>
      </c>
      <c r="AR62" s="130">
        <f t="shared" si="48"/>
        <v>0</v>
      </c>
      <c r="AS62" s="130">
        <f t="shared" si="48"/>
        <v>0</v>
      </c>
      <c r="AT62" s="130">
        <f t="shared" si="48"/>
        <v>0</v>
      </c>
      <c r="AU62" s="130">
        <f t="shared" si="48"/>
        <v>0</v>
      </c>
      <c r="AV62" s="130">
        <f t="shared" si="48"/>
        <v>0</v>
      </c>
      <c r="AW62" s="130">
        <f t="shared" si="48"/>
        <v>0</v>
      </c>
      <c r="AX62" s="130">
        <f t="shared" si="48"/>
        <v>0</v>
      </c>
      <c r="AY62" s="130">
        <f t="shared" si="48"/>
        <v>0</v>
      </c>
      <c r="AZ62" s="130">
        <f t="shared" si="48"/>
        <v>0</v>
      </c>
      <c r="BA62" s="130">
        <f t="shared" si="48"/>
        <v>0</v>
      </c>
      <c r="BB62" s="130">
        <f t="shared" si="48"/>
        <v>0</v>
      </c>
      <c r="BC62" s="130">
        <f t="shared" si="48"/>
        <v>0</v>
      </c>
      <c r="BD62" s="130">
        <f t="shared" si="48"/>
        <v>0</v>
      </c>
      <c r="BE62" s="130">
        <f t="shared" si="48"/>
        <v>0</v>
      </c>
      <c r="BF62" s="130">
        <f t="shared" si="48"/>
        <v>0</v>
      </c>
      <c r="BG62" s="130">
        <f t="shared" si="48"/>
        <v>0</v>
      </c>
      <c r="BH62" s="130">
        <f t="shared" si="48"/>
        <v>0</v>
      </c>
      <c r="BI62" s="130">
        <f t="shared" si="48"/>
        <v>0</v>
      </c>
      <c r="BJ62" s="130">
        <f t="shared" si="48"/>
        <v>0</v>
      </c>
      <c r="BK62" s="130">
        <f t="shared" si="48"/>
        <v>0</v>
      </c>
      <c r="BL62" s="130">
        <f t="shared" si="48"/>
        <v>0</v>
      </c>
      <c r="BM62" s="130">
        <f t="shared" si="48"/>
        <v>0</v>
      </c>
      <c r="BN62" s="130">
        <f t="shared" si="48"/>
        <v>0</v>
      </c>
      <c r="BO62" s="130">
        <f t="shared" si="48"/>
        <v>0</v>
      </c>
      <c r="BP62" s="130">
        <f t="shared" si="48"/>
        <v>0</v>
      </c>
      <c r="BQ62" s="130">
        <f t="shared" si="48"/>
        <v>0</v>
      </c>
      <c r="BR62" s="130">
        <f t="shared" si="48"/>
        <v>0</v>
      </c>
      <c r="BS62" s="130">
        <f t="shared" si="48"/>
        <v>0</v>
      </c>
      <c r="BT62" s="130">
        <f t="shared" si="48"/>
        <v>0</v>
      </c>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c r="DD62" s="130"/>
      <c r="DE62" s="130"/>
      <c r="DF62" s="130"/>
      <c r="DG62" s="130"/>
      <c r="DH62" s="130"/>
      <c r="DI62" s="130"/>
    </row>
    <row r="63" spans="8:113">
      <c r="H63" s="39">
        <v>8</v>
      </c>
      <c r="I63" s="119">
        <f t="shared" ca="1" si="45"/>
        <v>0</v>
      </c>
      <c r="J63" s="130">
        <f t="shared" si="47"/>
        <v>0</v>
      </c>
      <c r="K63" s="130">
        <f t="shared" si="47"/>
        <v>0</v>
      </c>
      <c r="L63" s="130">
        <f t="shared" si="47"/>
        <v>0</v>
      </c>
      <c r="M63" s="130">
        <f t="shared" si="47"/>
        <v>0</v>
      </c>
      <c r="N63" s="130">
        <f t="shared" si="47"/>
        <v>0</v>
      </c>
      <c r="O63" s="130">
        <f t="shared" si="47"/>
        <v>0</v>
      </c>
      <c r="P63" s="130">
        <f t="shared" si="47"/>
        <v>0</v>
      </c>
      <c r="Q63" s="130">
        <f t="shared" si="47"/>
        <v>0</v>
      </c>
      <c r="R63" s="130">
        <f t="shared" si="47"/>
        <v>0</v>
      </c>
      <c r="S63" s="130">
        <f t="shared" si="47"/>
        <v>0</v>
      </c>
      <c r="T63" s="130">
        <f t="shared" si="47"/>
        <v>0</v>
      </c>
      <c r="U63" s="130">
        <f t="shared" si="47"/>
        <v>0</v>
      </c>
      <c r="V63" s="130">
        <f t="shared" si="47"/>
        <v>0</v>
      </c>
      <c r="W63" s="130">
        <f t="shared" si="47"/>
        <v>0</v>
      </c>
      <c r="X63" s="130">
        <f t="shared" si="47"/>
        <v>0</v>
      </c>
      <c r="Y63" s="130">
        <f t="shared" si="47"/>
        <v>0</v>
      </c>
      <c r="Z63" s="130">
        <f t="shared" si="48"/>
        <v>0</v>
      </c>
      <c r="AA63" s="130">
        <f t="shared" si="48"/>
        <v>0</v>
      </c>
      <c r="AB63" s="130">
        <f t="shared" si="48"/>
        <v>0</v>
      </c>
      <c r="AC63" s="130">
        <f t="shared" si="48"/>
        <v>0</v>
      </c>
      <c r="AD63" s="130">
        <f t="shared" si="48"/>
        <v>0</v>
      </c>
      <c r="AE63" s="130">
        <f t="shared" si="48"/>
        <v>0</v>
      </c>
      <c r="AF63" s="130">
        <f t="shared" si="48"/>
        <v>0</v>
      </c>
      <c r="AG63" s="130">
        <f t="shared" si="48"/>
        <v>0</v>
      </c>
      <c r="AH63" s="130">
        <f t="shared" si="48"/>
        <v>0</v>
      </c>
      <c r="AI63" s="130">
        <f t="shared" si="48"/>
        <v>0</v>
      </c>
      <c r="AJ63" s="130">
        <f t="shared" si="48"/>
        <v>0</v>
      </c>
      <c r="AK63" s="130">
        <f t="shared" si="48"/>
        <v>0</v>
      </c>
      <c r="AL63" s="130">
        <f t="shared" si="48"/>
        <v>0</v>
      </c>
      <c r="AM63" s="130">
        <f t="shared" si="48"/>
        <v>0</v>
      </c>
      <c r="AN63" s="130">
        <f t="shared" si="48"/>
        <v>0</v>
      </c>
      <c r="AO63" s="130">
        <f t="shared" si="48"/>
        <v>0</v>
      </c>
      <c r="AP63" s="130">
        <f t="shared" si="48"/>
        <v>0</v>
      </c>
      <c r="AQ63" s="130">
        <f t="shared" si="48"/>
        <v>0</v>
      </c>
      <c r="AR63" s="130">
        <f t="shared" si="48"/>
        <v>0</v>
      </c>
      <c r="AS63" s="130">
        <f t="shared" si="48"/>
        <v>0</v>
      </c>
      <c r="AT63" s="130">
        <f t="shared" si="48"/>
        <v>0</v>
      </c>
      <c r="AU63" s="130">
        <f t="shared" si="48"/>
        <v>0</v>
      </c>
      <c r="AV63" s="130">
        <f t="shared" si="48"/>
        <v>1</v>
      </c>
      <c r="AW63" s="130">
        <f t="shared" si="48"/>
        <v>0</v>
      </c>
      <c r="AX63" s="130">
        <f t="shared" si="48"/>
        <v>0</v>
      </c>
      <c r="AY63" s="130">
        <f t="shared" si="48"/>
        <v>0</v>
      </c>
      <c r="AZ63" s="130">
        <f t="shared" si="48"/>
        <v>0</v>
      </c>
      <c r="BA63" s="130">
        <f t="shared" si="48"/>
        <v>0</v>
      </c>
      <c r="BB63" s="130">
        <f t="shared" si="48"/>
        <v>0</v>
      </c>
      <c r="BC63" s="130">
        <f t="shared" si="48"/>
        <v>0</v>
      </c>
      <c r="BD63" s="130">
        <f t="shared" si="48"/>
        <v>0</v>
      </c>
      <c r="BE63" s="130">
        <f t="shared" si="48"/>
        <v>0</v>
      </c>
      <c r="BF63" s="130">
        <f t="shared" si="48"/>
        <v>0</v>
      </c>
      <c r="BG63" s="130">
        <f t="shared" si="48"/>
        <v>0</v>
      </c>
      <c r="BH63" s="130">
        <f t="shared" si="48"/>
        <v>0</v>
      </c>
      <c r="BI63" s="130">
        <f t="shared" si="48"/>
        <v>0</v>
      </c>
      <c r="BJ63" s="130">
        <f t="shared" si="48"/>
        <v>0</v>
      </c>
      <c r="BK63" s="130">
        <f t="shared" si="48"/>
        <v>0</v>
      </c>
      <c r="BL63" s="130">
        <f t="shared" si="48"/>
        <v>0</v>
      </c>
      <c r="BM63" s="130">
        <f t="shared" si="48"/>
        <v>0</v>
      </c>
      <c r="BN63" s="130">
        <f t="shared" si="48"/>
        <v>0</v>
      </c>
      <c r="BO63" s="130">
        <f t="shared" si="48"/>
        <v>0</v>
      </c>
      <c r="BP63" s="130">
        <f t="shared" si="48"/>
        <v>0</v>
      </c>
      <c r="BQ63" s="130">
        <f t="shared" si="48"/>
        <v>0</v>
      </c>
      <c r="BR63" s="130">
        <f t="shared" si="48"/>
        <v>0</v>
      </c>
      <c r="BS63" s="130">
        <f t="shared" si="48"/>
        <v>0</v>
      </c>
      <c r="BT63" s="130">
        <f t="shared" si="48"/>
        <v>0</v>
      </c>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c r="DH63" s="130"/>
      <c r="DI63" s="130"/>
    </row>
    <row r="64" spans="8:113">
      <c r="H64" s="39">
        <v>9</v>
      </c>
      <c r="I64" s="119">
        <f t="shared" ca="1" si="45"/>
        <v>0</v>
      </c>
      <c r="J64" s="130">
        <f t="shared" si="47"/>
        <v>0</v>
      </c>
      <c r="K64" s="130">
        <f t="shared" si="47"/>
        <v>0</v>
      </c>
      <c r="L64" s="130">
        <f t="shared" si="47"/>
        <v>0</v>
      </c>
      <c r="M64" s="130">
        <f t="shared" si="47"/>
        <v>0</v>
      </c>
      <c r="N64" s="130">
        <f t="shared" si="47"/>
        <v>0</v>
      </c>
      <c r="O64" s="130">
        <f t="shared" si="47"/>
        <v>0</v>
      </c>
      <c r="P64" s="130">
        <f t="shared" si="47"/>
        <v>0</v>
      </c>
      <c r="Q64" s="130">
        <f t="shared" si="47"/>
        <v>0</v>
      </c>
      <c r="R64" s="130">
        <f t="shared" si="47"/>
        <v>0</v>
      </c>
      <c r="S64" s="130">
        <f t="shared" si="47"/>
        <v>0</v>
      </c>
      <c r="T64" s="130">
        <f t="shared" si="47"/>
        <v>0</v>
      </c>
      <c r="U64" s="130">
        <f t="shared" si="47"/>
        <v>0</v>
      </c>
      <c r="V64" s="130">
        <f t="shared" si="47"/>
        <v>0</v>
      </c>
      <c r="W64" s="130">
        <f t="shared" si="47"/>
        <v>0</v>
      </c>
      <c r="X64" s="130">
        <f t="shared" si="47"/>
        <v>0</v>
      </c>
      <c r="Y64" s="130">
        <f t="shared" si="47"/>
        <v>0</v>
      </c>
      <c r="Z64" s="130">
        <f t="shared" si="48"/>
        <v>0</v>
      </c>
      <c r="AA64" s="130">
        <f t="shared" si="48"/>
        <v>0</v>
      </c>
      <c r="AB64" s="130">
        <f t="shared" si="48"/>
        <v>0</v>
      </c>
      <c r="AC64" s="130">
        <f t="shared" si="48"/>
        <v>0</v>
      </c>
      <c r="AD64" s="130">
        <f t="shared" si="48"/>
        <v>0</v>
      </c>
      <c r="AE64" s="130">
        <f t="shared" si="48"/>
        <v>0</v>
      </c>
      <c r="AF64" s="130">
        <f t="shared" si="48"/>
        <v>0</v>
      </c>
      <c r="AG64" s="130">
        <f t="shared" si="48"/>
        <v>0</v>
      </c>
      <c r="AH64" s="130">
        <f t="shared" si="48"/>
        <v>0</v>
      </c>
      <c r="AI64" s="130">
        <f t="shared" si="48"/>
        <v>0</v>
      </c>
      <c r="AJ64" s="130">
        <f t="shared" si="48"/>
        <v>0</v>
      </c>
      <c r="AK64" s="130">
        <f t="shared" si="48"/>
        <v>0</v>
      </c>
      <c r="AL64" s="130">
        <f t="shared" si="48"/>
        <v>0</v>
      </c>
      <c r="AM64" s="130">
        <f t="shared" si="48"/>
        <v>0</v>
      </c>
      <c r="AN64" s="130">
        <f t="shared" si="48"/>
        <v>0</v>
      </c>
      <c r="AO64" s="130">
        <f t="shared" si="48"/>
        <v>0</v>
      </c>
      <c r="AP64" s="130">
        <f t="shared" si="48"/>
        <v>0</v>
      </c>
      <c r="AQ64" s="130">
        <f t="shared" si="48"/>
        <v>0</v>
      </c>
      <c r="AR64" s="130">
        <f t="shared" si="48"/>
        <v>0</v>
      </c>
      <c r="AS64" s="130">
        <f t="shared" si="48"/>
        <v>0</v>
      </c>
      <c r="AT64" s="130">
        <f t="shared" si="48"/>
        <v>0</v>
      </c>
      <c r="AU64" s="130">
        <f t="shared" si="48"/>
        <v>0</v>
      </c>
      <c r="AV64" s="130">
        <f t="shared" si="48"/>
        <v>0</v>
      </c>
      <c r="AW64" s="130">
        <f t="shared" si="48"/>
        <v>0</v>
      </c>
      <c r="AX64" s="130">
        <f t="shared" si="48"/>
        <v>0</v>
      </c>
      <c r="AY64" s="130">
        <f t="shared" si="48"/>
        <v>0</v>
      </c>
      <c r="AZ64" s="130">
        <f t="shared" si="48"/>
        <v>0</v>
      </c>
      <c r="BA64" s="130">
        <f t="shared" si="48"/>
        <v>0</v>
      </c>
      <c r="BB64" s="130">
        <f t="shared" si="48"/>
        <v>0</v>
      </c>
      <c r="BC64" s="130">
        <f t="shared" si="48"/>
        <v>0</v>
      </c>
      <c r="BD64" s="130">
        <f t="shared" si="48"/>
        <v>0</v>
      </c>
      <c r="BE64" s="130">
        <f t="shared" si="48"/>
        <v>0</v>
      </c>
      <c r="BF64" s="130">
        <f t="shared" si="48"/>
        <v>0</v>
      </c>
      <c r="BG64" s="130">
        <f t="shared" si="48"/>
        <v>0</v>
      </c>
      <c r="BH64" s="130">
        <f t="shared" si="48"/>
        <v>0</v>
      </c>
      <c r="BI64" s="130">
        <f t="shared" si="48"/>
        <v>0</v>
      </c>
      <c r="BJ64" s="130">
        <f t="shared" si="48"/>
        <v>0</v>
      </c>
      <c r="BK64" s="130">
        <f t="shared" si="48"/>
        <v>0</v>
      </c>
      <c r="BL64" s="130">
        <f t="shared" si="48"/>
        <v>0</v>
      </c>
      <c r="BM64" s="130">
        <f t="shared" si="48"/>
        <v>0</v>
      </c>
      <c r="BN64" s="130">
        <f t="shared" si="48"/>
        <v>0</v>
      </c>
      <c r="BO64" s="130">
        <f t="shared" si="48"/>
        <v>0</v>
      </c>
      <c r="BP64" s="130">
        <f t="shared" si="48"/>
        <v>0</v>
      </c>
      <c r="BQ64" s="130">
        <f t="shared" si="48"/>
        <v>0</v>
      </c>
      <c r="BR64" s="130">
        <f t="shared" si="48"/>
        <v>0</v>
      </c>
      <c r="BS64" s="130">
        <f t="shared" si="48"/>
        <v>0</v>
      </c>
      <c r="BT64" s="130">
        <f t="shared" si="48"/>
        <v>0</v>
      </c>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row>
    <row r="65" spans="2:113">
      <c r="H65" s="39">
        <v>10</v>
      </c>
      <c r="I65" s="119">
        <f t="shared" ca="1" si="45"/>
        <v>0</v>
      </c>
      <c r="J65" s="130">
        <f t="shared" si="47"/>
        <v>0</v>
      </c>
      <c r="K65" s="130">
        <f t="shared" si="47"/>
        <v>0</v>
      </c>
      <c r="L65" s="130">
        <f t="shared" si="47"/>
        <v>0</v>
      </c>
      <c r="M65" s="130">
        <f t="shared" si="47"/>
        <v>0</v>
      </c>
      <c r="N65" s="130">
        <f t="shared" si="47"/>
        <v>0</v>
      </c>
      <c r="O65" s="130">
        <f t="shared" si="47"/>
        <v>0</v>
      </c>
      <c r="P65" s="130">
        <f t="shared" si="47"/>
        <v>0</v>
      </c>
      <c r="Q65" s="130">
        <f t="shared" si="47"/>
        <v>0</v>
      </c>
      <c r="R65" s="130">
        <f t="shared" si="47"/>
        <v>0</v>
      </c>
      <c r="S65" s="130">
        <f t="shared" si="47"/>
        <v>0</v>
      </c>
      <c r="T65" s="130">
        <f t="shared" si="47"/>
        <v>0</v>
      </c>
      <c r="U65" s="130">
        <f t="shared" si="47"/>
        <v>0</v>
      </c>
      <c r="V65" s="130">
        <f t="shared" si="47"/>
        <v>0</v>
      </c>
      <c r="W65" s="130">
        <f t="shared" si="47"/>
        <v>0</v>
      </c>
      <c r="X65" s="130">
        <f t="shared" si="47"/>
        <v>0</v>
      </c>
      <c r="Y65" s="130">
        <f t="shared" si="47"/>
        <v>0</v>
      </c>
      <c r="Z65" s="130">
        <f t="shared" si="48"/>
        <v>0</v>
      </c>
      <c r="AA65" s="130">
        <f t="shared" si="48"/>
        <v>0</v>
      </c>
      <c r="AB65" s="130">
        <f t="shared" si="48"/>
        <v>0</v>
      </c>
      <c r="AC65" s="130">
        <f t="shared" si="48"/>
        <v>0</v>
      </c>
      <c r="AD65" s="130">
        <f t="shared" si="48"/>
        <v>0</v>
      </c>
      <c r="AE65" s="130">
        <f t="shared" si="48"/>
        <v>0</v>
      </c>
      <c r="AF65" s="130">
        <f t="shared" si="48"/>
        <v>0</v>
      </c>
      <c r="AG65" s="130">
        <f t="shared" si="48"/>
        <v>0</v>
      </c>
      <c r="AH65" s="130">
        <f t="shared" si="48"/>
        <v>0</v>
      </c>
      <c r="AI65" s="130">
        <f t="shared" si="48"/>
        <v>0</v>
      </c>
      <c r="AJ65" s="130">
        <f t="shared" si="48"/>
        <v>0</v>
      </c>
      <c r="AK65" s="130">
        <f t="shared" si="48"/>
        <v>0</v>
      </c>
      <c r="AL65" s="130">
        <f t="shared" si="48"/>
        <v>0</v>
      </c>
      <c r="AM65" s="130">
        <f t="shared" si="48"/>
        <v>0</v>
      </c>
      <c r="AN65" s="130">
        <f t="shared" si="48"/>
        <v>0</v>
      </c>
      <c r="AO65" s="130">
        <f t="shared" ref="Z65:BT70" si="49">IF(AND(AO48&gt;0,AO49=0),1,0)</f>
        <v>0</v>
      </c>
      <c r="AP65" s="130">
        <f t="shared" si="49"/>
        <v>0</v>
      </c>
      <c r="AQ65" s="130">
        <f t="shared" si="49"/>
        <v>0</v>
      </c>
      <c r="AR65" s="130">
        <f t="shared" si="49"/>
        <v>0</v>
      </c>
      <c r="AS65" s="130">
        <f t="shared" si="49"/>
        <v>0</v>
      </c>
      <c r="AT65" s="130">
        <f t="shared" si="49"/>
        <v>1</v>
      </c>
      <c r="AU65" s="130">
        <f t="shared" si="49"/>
        <v>1</v>
      </c>
      <c r="AV65" s="130">
        <f t="shared" si="49"/>
        <v>0</v>
      </c>
      <c r="AW65" s="130">
        <f t="shared" si="49"/>
        <v>0</v>
      </c>
      <c r="AX65" s="130">
        <f t="shared" si="49"/>
        <v>0</v>
      </c>
      <c r="AY65" s="130">
        <f t="shared" si="49"/>
        <v>0</v>
      </c>
      <c r="AZ65" s="130">
        <f t="shared" si="49"/>
        <v>0</v>
      </c>
      <c r="BA65" s="130">
        <f t="shared" si="49"/>
        <v>0</v>
      </c>
      <c r="BB65" s="130">
        <f t="shared" si="49"/>
        <v>0</v>
      </c>
      <c r="BC65" s="130">
        <f t="shared" si="49"/>
        <v>0</v>
      </c>
      <c r="BD65" s="130">
        <f t="shared" si="49"/>
        <v>0</v>
      </c>
      <c r="BE65" s="130">
        <f t="shared" si="49"/>
        <v>0</v>
      </c>
      <c r="BF65" s="130">
        <f t="shared" si="49"/>
        <v>0</v>
      </c>
      <c r="BG65" s="130">
        <f t="shared" si="49"/>
        <v>0</v>
      </c>
      <c r="BH65" s="130">
        <f t="shared" si="49"/>
        <v>0</v>
      </c>
      <c r="BI65" s="130">
        <f t="shared" si="49"/>
        <v>0</v>
      </c>
      <c r="BJ65" s="130">
        <f t="shared" si="49"/>
        <v>0</v>
      </c>
      <c r="BK65" s="130">
        <f t="shared" si="49"/>
        <v>0</v>
      </c>
      <c r="BL65" s="130">
        <f t="shared" si="49"/>
        <v>0</v>
      </c>
      <c r="BM65" s="130">
        <f t="shared" si="49"/>
        <v>0</v>
      </c>
      <c r="BN65" s="130">
        <f t="shared" si="49"/>
        <v>0</v>
      </c>
      <c r="BO65" s="130">
        <f t="shared" si="49"/>
        <v>0</v>
      </c>
      <c r="BP65" s="130">
        <f t="shared" si="49"/>
        <v>0</v>
      </c>
      <c r="BQ65" s="130">
        <f t="shared" si="49"/>
        <v>0</v>
      </c>
      <c r="BR65" s="130">
        <f t="shared" si="49"/>
        <v>0</v>
      </c>
      <c r="BS65" s="130">
        <f t="shared" si="49"/>
        <v>0</v>
      </c>
      <c r="BT65" s="130">
        <f t="shared" si="49"/>
        <v>0</v>
      </c>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row>
    <row r="66" spans="2:113">
      <c r="H66" s="39">
        <v>11</v>
      </c>
      <c r="I66" s="119">
        <f t="shared" ca="1" si="45"/>
        <v>0</v>
      </c>
      <c r="J66" s="130">
        <f t="shared" si="47"/>
        <v>0</v>
      </c>
      <c r="K66" s="130">
        <f t="shared" si="47"/>
        <v>0</v>
      </c>
      <c r="L66" s="130">
        <f t="shared" si="47"/>
        <v>0</v>
      </c>
      <c r="M66" s="130">
        <f t="shared" si="47"/>
        <v>0</v>
      </c>
      <c r="N66" s="130">
        <f t="shared" si="47"/>
        <v>0</v>
      </c>
      <c r="O66" s="130">
        <f t="shared" si="47"/>
        <v>0</v>
      </c>
      <c r="P66" s="130">
        <f t="shared" si="47"/>
        <v>0</v>
      </c>
      <c r="Q66" s="130">
        <f t="shared" si="47"/>
        <v>0</v>
      </c>
      <c r="R66" s="130">
        <f t="shared" si="47"/>
        <v>0</v>
      </c>
      <c r="S66" s="130">
        <f t="shared" si="47"/>
        <v>0</v>
      </c>
      <c r="T66" s="130">
        <f t="shared" si="47"/>
        <v>0</v>
      </c>
      <c r="U66" s="130">
        <f t="shared" si="47"/>
        <v>0</v>
      </c>
      <c r="V66" s="130">
        <f t="shared" si="47"/>
        <v>0</v>
      </c>
      <c r="W66" s="130">
        <f t="shared" si="47"/>
        <v>0</v>
      </c>
      <c r="X66" s="130">
        <f t="shared" si="47"/>
        <v>0</v>
      </c>
      <c r="Y66" s="130">
        <f t="shared" si="47"/>
        <v>0</v>
      </c>
      <c r="Z66" s="130">
        <f t="shared" si="49"/>
        <v>0</v>
      </c>
      <c r="AA66" s="130">
        <f t="shared" si="49"/>
        <v>0</v>
      </c>
      <c r="AB66" s="130">
        <f t="shared" si="49"/>
        <v>0</v>
      </c>
      <c r="AC66" s="130">
        <f t="shared" si="49"/>
        <v>0</v>
      </c>
      <c r="AD66" s="130">
        <f t="shared" si="49"/>
        <v>0</v>
      </c>
      <c r="AE66" s="130">
        <f t="shared" si="49"/>
        <v>0</v>
      </c>
      <c r="AF66" s="130">
        <f t="shared" si="49"/>
        <v>0</v>
      </c>
      <c r="AG66" s="130">
        <f t="shared" si="49"/>
        <v>0</v>
      </c>
      <c r="AH66" s="130">
        <f t="shared" si="49"/>
        <v>0</v>
      </c>
      <c r="AI66" s="130">
        <f t="shared" si="49"/>
        <v>0</v>
      </c>
      <c r="AJ66" s="130">
        <f t="shared" si="49"/>
        <v>0</v>
      </c>
      <c r="AK66" s="130">
        <f t="shared" si="49"/>
        <v>0</v>
      </c>
      <c r="AL66" s="130">
        <f t="shared" si="49"/>
        <v>0</v>
      </c>
      <c r="AM66" s="130">
        <f t="shared" si="49"/>
        <v>0</v>
      </c>
      <c r="AN66" s="130">
        <f t="shared" si="49"/>
        <v>0</v>
      </c>
      <c r="AO66" s="130">
        <f t="shared" si="49"/>
        <v>0</v>
      </c>
      <c r="AP66" s="130">
        <f t="shared" si="49"/>
        <v>0</v>
      </c>
      <c r="AQ66" s="130">
        <f t="shared" si="49"/>
        <v>0</v>
      </c>
      <c r="AR66" s="130">
        <f t="shared" si="49"/>
        <v>0</v>
      </c>
      <c r="AS66" s="130">
        <f t="shared" si="49"/>
        <v>0</v>
      </c>
      <c r="AT66" s="130">
        <f t="shared" si="49"/>
        <v>0</v>
      </c>
      <c r="AU66" s="130">
        <f t="shared" si="49"/>
        <v>0</v>
      </c>
      <c r="AV66" s="130">
        <f t="shared" si="49"/>
        <v>0</v>
      </c>
      <c r="AW66" s="130">
        <f t="shared" si="49"/>
        <v>0</v>
      </c>
      <c r="AX66" s="130">
        <f t="shared" si="49"/>
        <v>0</v>
      </c>
      <c r="AY66" s="130">
        <f t="shared" si="49"/>
        <v>0</v>
      </c>
      <c r="AZ66" s="130">
        <f t="shared" si="49"/>
        <v>0</v>
      </c>
      <c r="BA66" s="130">
        <f t="shared" si="49"/>
        <v>0</v>
      </c>
      <c r="BB66" s="130">
        <f t="shared" si="49"/>
        <v>0</v>
      </c>
      <c r="BC66" s="130">
        <f t="shared" si="49"/>
        <v>0</v>
      </c>
      <c r="BD66" s="130">
        <f t="shared" si="49"/>
        <v>0</v>
      </c>
      <c r="BE66" s="130">
        <f t="shared" si="49"/>
        <v>0</v>
      </c>
      <c r="BF66" s="130">
        <f t="shared" si="49"/>
        <v>0</v>
      </c>
      <c r="BG66" s="130">
        <f t="shared" si="49"/>
        <v>0</v>
      </c>
      <c r="BH66" s="130">
        <f t="shared" si="49"/>
        <v>0</v>
      </c>
      <c r="BI66" s="130">
        <f t="shared" si="49"/>
        <v>0</v>
      </c>
      <c r="BJ66" s="130">
        <f t="shared" si="49"/>
        <v>0</v>
      </c>
      <c r="BK66" s="130">
        <f t="shared" si="49"/>
        <v>0</v>
      </c>
      <c r="BL66" s="130">
        <f t="shared" si="49"/>
        <v>0</v>
      </c>
      <c r="BM66" s="130">
        <f t="shared" si="49"/>
        <v>0</v>
      </c>
      <c r="BN66" s="130">
        <f t="shared" si="49"/>
        <v>0</v>
      </c>
      <c r="BO66" s="130">
        <f t="shared" si="49"/>
        <v>0</v>
      </c>
      <c r="BP66" s="130">
        <f t="shared" si="49"/>
        <v>0</v>
      </c>
      <c r="BQ66" s="130">
        <f t="shared" si="49"/>
        <v>0</v>
      </c>
      <c r="BR66" s="130">
        <f t="shared" si="49"/>
        <v>0</v>
      </c>
      <c r="BS66" s="130">
        <f t="shared" si="49"/>
        <v>0</v>
      </c>
      <c r="BT66" s="130">
        <f t="shared" si="49"/>
        <v>0</v>
      </c>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row>
    <row r="67" spans="2:113">
      <c r="H67" s="39">
        <v>12</v>
      </c>
      <c r="I67" s="119">
        <f t="shared" ca="1" si="45"/>
        <v>0</v>
      </c>
      <c r="J67" s="130">
        <f t="shared" si="47"/>
        <v>0</v>
      </c>
      <c r="K67" s="130">
        <f t="shared" si="47"/>
        <v>0</v>
      </c>
      <c r="L67" s="130">
        <f t="shared" si="47"/>
        <v>0</v>
      </c>
      <c r="M67" s="130">
        <f t="shared" si="47"/>
        <v>0</v>
      </c>
      <c r="N67" s="130">
        <f t="shared" si="47"/>
        <v>0</v>
      </c>
      <c r="O67" s="130">
        <f t="shared" si="47"/>
        <v>0</v>
      </c>
      <c r="P67" s="130">
        <f t="shared" si="47"/>
        <v>0</v>
      </c>
      <c r="Q67" s="130">
        <f t="shared" si="47"/>
        <v>0</v>
      </c>
      <c r="R67" s="130">
        <f t="shared" si="47"/>
        <v>0</v>
      </c>
      <c r="S67" s="130">
        <f t="shared" si="47"/>
        <v>0</v>
      </c>
      <c r="T67" s="130">
        <f t="shared" si="47"/>
        <v>0</v>
      </c>
      <c r="U67" s="130">
        <f t="shared" si="47"/>
        <v>0</v>
      </c>
      <c r="V67" s="130">
        <f t="shared" si="47"/>
        <v>0</v>
      </c>
      <c r="W67" s="130">
        <f t="shared" si="47"/>
        <v>0</v>
      </c>
      <c r="X67" s="130">
        <f t="shared" si="47"/>
        <v>0</v>
      </c>
      <c r="Y67" s="130">
        <f t="shared" si="47"/>
        <v>0</v>
      </c>
      <c r="Z67" s="130">
        <f t="shared" si="49"/>
        <v>0</v>
      </c>
      <c r="AA67" s="130">
        <f t="shared" si="49"/>
        <v>0</v>
      </c>
      <c r="AB67" s="130">
        <f t="shared" si="49"/>
        <v>0</v>
      </c>
      <c r="AC67" s="130">
        <f t="shared" si="49"/>
        <v>0</v>
      </c>
      <c r="AD67" s="130">
        <f t="shared" si="49"/>
        <v>0</v>
      </c>
      <c r="AE67" s="130">
        <f t="shared" si="49"/>
        <v>0</v>
      </c>
      <c r="AF67" s="130">
        <f t="shared" si="49"/>
        <v>0</v>
      </c>
      <c r="AG67" s="130">
        <f t="shared" si="49"/>
        <v>0</v>
      </c>
      <c r="AH67" s="130">
        <f t="shared" si="49"/>
        <v>0</v>
      </c>
      <c r="AI67" s="130">
        <f t="shared" si="49"/>
        <v>0</v>
      </c>
      <c r="AJ67" s="130">
        <f t="shared" si="49"/>
        <v>0</v>
      </c>
      <c r="AK67" s="130">
        <f t="shared" si="49"/>
        <v>0</v>
      </c>
      <c r="AL67" s="130">
        <f t="shared" si="49"/>
        <v>0</v>
      </c>
      <c r="AM67" s="130">
        <f t="shared" si="49"/>
        <v>0</v>
      </c>
      <c r="AN67" s="130">
        <f t="shared" si="49"/>
        <v>0</v>
      </c>
      <c r="AO67" s="130">
        <f t="shared" si="49"/>
        <v>0</v>
      </c>
      <c r="AP67" s="130">
        <f t="shared" si="49"/>
        <v>0</v>
      </c>
      <c r="AQ67" s="130">
        <f t="shared" si="49"/>
        <v>0</v>
      </c>
      <c r="AR67" s="130">
        <f t="shared" si="49"/>
        <v>0</v>
      </c>
      <c r="AS67" s="130">
        <f t="shared" si="49"/>
        <v>0</v>
      </c>
      <c r="AT67" s="130">
        <f t="shared" si="49"/>
        <v>0</v>
      </c>
      <c r="AU67" s="130">
        <f t="shared" si="49"/>
        <v>0</v>
      </c>
      <c r="AV67" s="130">
        <f t="shared" si="49"/>
        <v>0</v>
      </c>
      <c r="AW67" s="130">
        <f t="shared" si="49"/>
        <v>0</v>
      </c>
      <c r="AX67" s="130">
        <f t="shared" si="49"/>
        <v>0</v>
      </c>
      <c r="AY67" s="130">
        <f t="shared" si="49"/>
        <v>0</v>
      </c>
      <c r="AZ67" s="130">
        <f t="shared" si="49"/>
        <v>0</v>
      </c>
      <c r="BA67" s="130">
        <f t="shared" si="49"/>
        <v>0</v>
      </c>
      <c r="BB67" s="130">
        <f t="shared" si="49"/>
        <v>0</v>
      </c>
      <c r="BC67" s="130">
        <f t="shared" si="49"/>
        <v>0</v>
      </c>
      <c r="BD67" s="130">
        <f t="shared" si="49"/>
        <v>0</v>
      </c>
      <c r="BE67" s="130">
        <f t="shared" si="49"/>
        <v>0</v>
      </c>
      <c r="BF67" s="130">
        <f t="shared" si="49"/>
        <v>0</v>
      </c>
      <c r="BG67" s="130">
        <f t="shared" si="49"/>
        <v>0</v>
      </c>
      <c r="BH67" s="130">
        <f t="shared" si="49"/>
        <v>0</v>
      </c>
      <c r="BI67" s="130">
        <f t="shared" si="49"/>
        <v>0</v>
      </c>
      <c r="BJ67" s="130">
        <f t="shared" si="49"/>
        <v>0</v>
      </c>
      <c r="BK67" s="130">
        <f t="shared" si="49"/>
        <v>0</v>
      </c>
      <c r="BL67" s="130">
        <f t="shared" si="49"/>
        <v>0</v>
      </c>
      <c r="BM67" s="130">
        <f t="shared" si="49"/>
        <v>0</v>
      </c>
      <c r="BN67" s="130">
        <f t="shared" si="49"/>
        <v>0</v>
      </c>
      <c r="BO67" s="130">
        <f t="shared" si="49"/>
        <v>0</v>
      </c>
      <c r="BP67" s="130">
        <f t="shared" si="49"/>
        <v>0</v>
      </c>
      <c r="BQ67" s="130">
        <f t="shared" si="49"/>
        <v>0</v>
      </c>
      <c r="BR67" s="130">
        <f t="shared" si="49"/>
        <v>0</v>
      </c>
      <c r="BS67" s="130">
        <f t="shared" si="49"/>
        <v>0</v>
      </c>
      <c r="BT67" s="130">
        <f t="shared" si="49"/>
        <v>0</v>
      </c>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row>
    <row r="68" spans="2:113">
      <c r="H68" s="39">
        <v>13</v>
      </c>
      <c r="I68" s="119">
        <f t="shared" ca="1" si="45"/>
        <v>0</v>
      </c>
      <c r="J68" s="130">
        <f t="shared" si="47"/>
        <v>0</v>
      </c>
      <c r="K68" s="130">
        <f t="shared" si="47"/>
        <v>0</v>
      </c>
      <c r="L68" s="130">
        <f t="shared" si="47"/>
        <v>0</v>
      </c>
      <c r="M68" s="130">
        <f t="shared" si="47"/>
        <v>0</v>
      </c>
      <c r="N68" s="130">
        <f t="shared" si="47"/>
        <v>0</v>
      </c>
      <c r="O68" s="130">
        <f t="shared" si="47"/>
        <v>0</v>
      </c>
      <c r="P68" s="130">
        <f t="shared" si="47"/>
        <v>0</v>
      </c>
      <c r="Q68" s="130">
        <f t="shared" si="47"/>
        <v>0</v>
      </c>
      <c r="R68" s="130">
        <f t="shared" si="47"/>
        <v>0</v>
      </c>
      <c r="S68" s="130">
        <f t="shared" si="47"/>
        <v>0</v>
      </c>
      <c r="T68" s="130">
        <f t="shared" si="47"/>
        <v>0</v>
      </c>
      <c r="U68" s="130">
        <f t="shared" si="47"/>
        <v>0</v>
      </c>
      <c r="V68" s="130">
        <f t="shared" si="47"/>
        <v>0</v>
      </c>
      <c r="W68" s="130">
        <f t="shared" si="47"/>
        <v>0</v>
      </c>
      <c r="X68" s="130">
        <f t="shared" si="47"/>
        <v>0</v>
      </c>
      <c r="Y68" s="130">
        <f t="shared" si="47"/>
        <v>0</v>
      </c>
      <c r="Z68" s="130">
        <f t="shared" si="49"/>
        <v>0</v>
      </c>
      <c r="AA68" s="130">
        <f t="shared" si="49"/>
        <v>0</v>
      </c>
      <c r="AB68" s="130">
        <f t="shared" si="49"/>
        <v>0</v>
      </c>
      <c r="AC68" s="130">
        <f t="shared" si="49"/>
        <v>0</v>
      </c>
      <c r="AD68" s="130">
        <f t="shared" si="49"/>
        <v>0</v>
      </c>
      <c r="AE68" s="130">
        <f t="shared" si="49"/>
        <v>0</v>
      </c>
      <c r="AF68" s="130">
        <f t="shared" si="49"/>
        <v>0</v>
      </c>
      <c r="AG68" s="130">
        <f t="shared" si="49"/>
        <v>0</v>
      </c>
      <c r="AH68" s="130">
        <f t="shared" si="49"/>
        <v>0</v>
      </c>
      <c r="AI68" s="130">
        <f t="shared" si="49"/>
        <v>0</v>
      </c>
      <c r="AJ68" s="130">
        <f t="shared" si="49"/>
        <v>0</v>
      </c>
      <c r="AK68" s="130">
        <f t="shared" si="49"/>
        <v>0</v>
      </c>
      <c r="AL68" s="130">
        <f t="shared" si="49"/>
        <v>0</v>
      </c>
      <c r="AM68" s="130">
        <f t="shared" si="49"/>
        <v>0</v>
      </c>
      <c r="AN68" s="130">
        <f t="shared" si="49"/>
        <v>0</v>
      </c>
      <c r="AO68" s="130">
        <f t="shared" si="49"/>
        <v>0</v>
      </c>
      <c r="AP68" s="130">
        <f t="shared" si="49"/>
        <v>0</v>
      </c>
      <c r="AQ68" s="130">
        <f t="shared" si="49"/>
        <v>0</v>
      </c>
      <c r="AR68" s="130">
        <f t="shared" si="49"/>
        <v>0</v>
      </c>
      <c r="AS68" s="130">
        <f t="shared" si="49"/>
        <v>0</v>
      </c>
      <c r="AT68" s="130">
        <f t="shared" si="49"/>
        <v>0</v>
      </c>
      <c r="AU68" s="130">
        <f t="shared" si="49"/>
        <v>0</v>
      </c>
      <c r="AV68" s="130">
        <f t="shared" si="49"/>
        <v>0</v>
      </c>
      <c r="AW68" s="130">
        <f t="shared" si="49"/>
        <v>0</v>
      </c>
      <c r="AX68" s="130">
        <f t="shared" si="49"/>
        <v>0</v>
      </c>
      <c r="AY68" s="130">
        <f t="shared" si="49"/>
        <v>0</v>
      </c>
      <c r="AZ68" s="130">
        <f t="shared" si="49"/>
        <v>0</v>
      </c>
      <c r="BA68" s="130">
        <f t="shared" si="49"/>
        <v>0</v>
      </c>
      <c r="BB68" s="130">
        <f t="shared" si="49"/>
        <v>0</v>
      </c>
      <c r="BC68" s="130">
        <f t="shared" si="49"/>
        <v>0</v>
      </c>
      <c r="BD68" s="130">
        <f t="shared" si="49"/>
        <v>0</v>
      </c>
      <c r="BE68" s="130">
        <f t="shared" si="49"/>
        <v>0</v>
      </c>
      <c r="BF68" s="130">
        <f t="shared" si="49"/>
        <v>0</v>
      </c>
      <c r="BG68" s="130">
        <f t="shared" si="49"/>
        <v>0</v>
      </c>
      <c r="BH68" s="130">
        <f t="shared" si="49"/>
        <v>0</v>
      </c>
      <c r="BI68" s="130">
        <f t="shared" si="49"/>
        <v>0</v>
      </c>
      <c r="BJ68" s="130">
        <f t="shared" si="49"/>
        <v>0</v>
      </c>
      <c r="BK68" s="130">
        <f t="shared" si="49"/>
        <v>0</v>
      </c>
      <c r="BL68" s="130">
        <f t="shared" si="49"/>
        <v>0</v>
      </c>
      <c r="BM68" s="130">
        <f t="shared" si="49"/>
        <v>0</v>
      </c>
      <c r="BN68" s="130">
        <f t="shared" si="49"/>
        <v>0</v>
      </c>
      <c r="BO68" s="130">
        <f t="shared" si="49"/>
        <v>0</v>
      </c>
      <c r="BP68" s="130">
        <f t="shared" si="49"/>
        <v>0</v>
      </c>
      <c r="BQ68" s="130">
        <f t="shared" si="49"/>
        <v>0</v>
      </c>
      <c r="BR68" s="130">
        <f t="shared" si="49"/>
        <v>0</v>
      </c>
      <c r="BS68" s="130">
        <f t="shared" si="49"/>
        <v>0</v>
      </c>
      <c r="BT68" s="130">
        <f t="shared" si="49"/>
        <v>0</v>
      </c>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row>
    <row r="69" spans="2:113">
      <c r="H69" s="39">
        <v>14</v>
      </c>
      <c r="I69" s="119">
        <f t="shared" ca="1" si="45"/>
        <v>0</v>
      </c>
      <c r="J69" s="130">
        <f t="shared" si="47"/>
        <v>0</v>
      </c>
      <c r="K69" s="130">
        <f t="shared" si="47"/>
        <v>0</v>
      </c>
      <c r="L69" s="130">
        <f t="shared" si="47"/>
        <v>0</v>
      </c>
      <c r="M69" s="130">
        <f t="shared" si="47"/>
        <v>0</v>
      </c>
      <c r="N69" s="130">
        <f t="shared" si="47"/>
        <v>0</v>
      </c>
      <c r="O69" s="130">
        <f t="shared" si="47"/>
        <v>0</v>
      </c>
      <c r="P69" s="130">
        <f t="shared" si="47"/>
        <v>0</v>
      </c>
      <c r="Q69" s="130">
        <f t="shared" si="47"/>
        <v>0</v>
      </c>
      <c r="R69" s="130">
        <f t="shared" si="47"/>
        <v>0</v>
      </c>
      <c r="S69" s="130">
        <f t="shared" si="47"/>
        <v>0</v>
      </c>
      <c r="T69" s="130">
        <f t="shared" si="47"/>
        <v>0</v>
      </c>
      <c r="U69" s="130">
        <f t="shared" si="47"/>
        <v>0</v>
      </c>
      <c r="V69" s="130">
        <f t="shared" si="47"/>
        <v>0</v>
      </c>
      <c r="W69" s="130">
        <f t="shared" si="47"/>
        <v>0</v>
      </c>
      <c r="X69" s="130">
        <f t="shared" si="47"/>
        <v>0</v>
      </c>
      <c r="Y69" s="130">
        <f t="shared" si="47"/>
        <v>0</v>
      </c>
      <c r="Z69" s="130">
        <f t="shared" si="49"/>
        <v>0</v>
      </c>
      <c r="AA69" s="130">
        <f t="shared" si="49"/>
        <v>0</v>
      </c>
      <c r="AB69" s="130">
        <f t="shared" si="49"/>
        <v>0</v>
      </c>
      <c r="AC69" s="130">
        <f t="shared" si="49"/>
        <v>0</v>
      </c>
      <c r="AD69" s="130">
        <f t="shared" si="49"/>
        <v>0</v>
      </c>
      <c r="AE69" s="130">
        <f t="shared" si="49"/>
        <v>0</v>
      </c>
      <c r="AF69" s="130">
        <f t="shared" si="49"/>
        <v>0</v>
      </c>
      <c r="AG69" s="130">
        <f t="shared" si="49"/>
        <v>0</v>
      </c>
      <c r="AH69" s="130">
        <f t="shared" si="49"/>
        <v>0</v>
      </c>
      <c r="AI69" s="130">
        <f t="shared" si="49"/>
        <v>0</v>
      </c>
      <c r="AJ69" s="130">
        <f t="shared" si="49"/>
        <v>0</v>
      </c>
      <c r="AK69" s="130">
        <f t="shared" si="49"/>
        <v>0</v>
      </c>
      <c r="AL69" s="130">
        <f t="shared" si="49"/>
        <v>0</v>
      </c>
      <c r="AM69" s="130">
        <f t="shared" si="49"/>
        <v>0</v>
      </c>
      <c r="AN69" s="130">
        <f t="shared" si="49"/>
        <v>0</v>
      </c>
      <c r="AO69" s="130">
        <f t="shared" si="49"/>
        <v>0</v>
      </c>
      <c r="AP69" s="130">
        <f t="shared" si="49"/>
        <v>0</v>
      </c>
      <c r="AQ69" s="130">
        <f t="shared" si="49"/>
        <v>0</v>
      </c>
      <c r="AR69" s="130">
        <f t="shared" si="49"/>
        <v>0</v>
      </c>
      <c r="AS69" s="130">
        <f t="shared" si="49"/>
        <v>0</v>
      </c>
      <c r="AT69" s="130">
        <f t="shared" si="49"/>
        <v>0</v>
      </c>
      <c r="AU69" s="130">
        <f t="shared" si="49"/>
        <v>0</v>
      </c>
      <c r="AV69" s="130">
        <f t="shared" si="49"/>
        <v>0</v>
      </c>
      <c r="AW69" s="130">
        <f t="shared" si="49"/>
        <v>0</v>
      </c>
      <c r="AX69" s="130">
        <f t="shared" si="49"/>
        <v>0</v>
      </c>
      <c r="AY69" s="130">
        <f t="shared" si="49"/>
        <v>0</v>
      </c>
      <c r="AZ69" s="130">
        <f t="shared" si="49"/>
        <v>0</v>
      </c>
      <c r="BA69" s="130">
        <f t="shared" si="49"/>
        <v>0</v>
      </c>
      <c r="BB69" s="130">
        <f t="shared" si="49"/>
        <v>0</v>
      </c>
      <c r="BC69" s="130">
        <f t="shared" si="49"/>
        <v>0</v>
      </c>
      <c r="BD69" s="130">
        <f t="shared" si="49"/>
        <v>0</v>
      </c>
      <c r="BE69" s="130">
        <f t="shared" si="49"/>
        <v>0</v>
      </c>
      <c r="BF69" s="130">
        <f t="shared" si="49"/>
        <v>0</v>
      </c>
      <c r="BG69" s="130">
        <f t="shared" si="49"/>
        <v>0</v>
      </c>
      <c r="BH69" s="130">
        <f t="shared" si="49"/>
        <v>0</v>
      </c>
      <c r="BI69" s="130">
        <f t="shared" si="49"/>
        <v>0</v>
      </c>
      <c r="BJ69" s="130">
        <f t="shared" si="49"/>
        <v>0</v>
      </c>
      <c r="BK69" s="130">
        <f t="shared" si="49"/>
        <v>0</v>
      </c>
      <c r="BL69" s="130">
        <f t="shared" si="49"/>
        <v>0</v>
      </c>
      <c r="BM69" s="130">
        <f t="shared" si="49"/>
        <v>0</v>
      </c>
      <c r="BN69" s="130">
        <f t="shared" si="49"/>
        <v>0</v>
      </c>
      <c r="BO69" s="130">
        <f t="shared" si="49"/>
        <v>0</v>
      </c>
      <c r="BP69" s="130">
        <f t="shared" si="49"/>
        <v>0</v>
      </c>
      <c r="BQ69" s="130">
        <f t="shared" si="49"/>
        <v>0</v>
      </c>
      <c r="BR69" s="130">
        <f t="shared" si="49"/>
        <v>0</v>
      </c>
      <c r="BS69" s="130">
        <f t="shared" si="49"/>
        <v>0</v>
      </c>
      <c r="BT69" s="130">
        <f t="shared" si="49"/>
        <v>0</v>
      </c>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row>
    <row r="70" spans="2:113">
      <c r="H70" s="39">
        <v>15</v>
      </c>
      <c r="I70" s="119">
        <f t="shared" ca="1" si="45"/>
        <v>0</v>
      </c>
      <c r="J70" s="130">
        <f t="shared" si="47"/>
        <v>0</v>
      </c>
      <c r="K70" s="130">
        <f t="shared" si="47"/>
        <v>0</v>
      </c>
      <c r="L70" s="130">
        <f t="shared" si="47"/>
        <v>0</v>
      </c>
      <c r="M70" s="130">
        <f t="shared" si="47"/>
        <v>0</v>
      </c>
      <c r="N70" s="130">
        <f t="shared" si="47"/>
        <v>0</v>
      </c>
      <c r="O70" s="130">
        <f t="shared" si="47"/>
        <v>0</v>
      </c>
      <c r="P70" s="130">
        <f t="shared" si="47"/>
        <v>0</v>
      </c>
      <c r="Q70" s="130">
        <f t="shared" si="47"/>
        <v>0</v>
      </c>
      <c r="R70" s="130">
        <f t="shared" si="47"/>
        <v>0</v>
      </c>
      <c r="S70" s="130">
        <f t="shared" si="47"/>
        <v>0</v>
      </c>
      <c r="T70" s="130">
        <f t="shared" si="47"/>
        <v>0</v>
      </c>
      <c r="U70" s="130">
        <f t="shared" si="47"/>
        <v>0</v>
      </c>
      <c r="V70" s="130">
        <f t="shared" si="47"/>
        <v>0</v>
      </c>
      <c r="W70" s="130">
        <f t="shared" si="47"/>
        <v>0</v>
      </c>
      <c r="X70" s="130">
        <f t="shared" si="47"/>
        <v>0</v>
      </c>
      <c r="Y70" s="130">
        <f t="shared" si="47"/>
        <v>0</v>
      </c>
      <c r="Z70" s="130">
        <f t="shared" si="49"/>
        <v>0</v>
      </c>
      <c r="AA70" s="130">
        <f t="shared" si="49"/>
        <v>0</v>
      </c>
      <c r="AB70" s="130">
        <f t="shared" si="49"/>
        <v>0</v>
      </c>
      <c r="AC70" s="130">
        <f t="shared" si="49"/>
        <v>0</v>
      </c>
      <c r="AD70" s="130">
        <f t="shared" si="49"/>
        <v>0</v>
      </c>
      <c r="AE70" s="130">
        <f t="shared" si="49"/>
        <v>0</v>
      </c>
      <c r="AF70" s="130">
        <f t="shared" si="49"/>
        <v>0</v>
      </c>
      <c r="AG70" s="130">
        <f t="shared" si="49"/>
        <v>0</v>
      </c>
      <c r="AH70" s="130">
        <f t="shared" si="49"/>
        <v>0</v>
      </c>
      <c r="AI70" s="130">
        <f t="shared" si="49"/>
        <v>0</v>
      </c>
      <c r="AJ70" s="130">
        <f t="shared" si="49"/>
        <v>0</v>
      </c>
      <c r="AK70" s="130">
        <f t="shared" si="49"/>
        <v>0</v>
      </c>
      <c r="AL70" s="130">
        <f t="shared" si="49"/>
        <v>0</v>
      </c>
      <c r="AM70" s="130">
        <f t="shared" si="49"/>
        <v>0</v>
      </c>
      <c r="AN70" s="130">
        <f t="shared" si="49"/>
        <v>0</v>
      </c>
      <c r="AO70" s="130">
        <f t="shared" si="49"/>
        <v>0</v>
      </c>
      <c r="AP70" s="130">
        <f t="shared" si="49"/>
        <v>0</v>
      </c>
      <c r="AQ70" s="130">
        <f t="shared" si="49"/>
        <v>0</v>
      </c>
      <c r="AR70" s="130">
        <f t="shared" si="49"/>
        <v>0</v>
      </c>
      <c r="AS70" s="130">
        <f t="shared" si="49"/>
        <v>0</v>
      </c>
      <c r="AT70" s="130">
        <f t="shared" si="49"/>
        <v>0</v>
      </c>
      <c r="AU70" s="130">
        <f t="shared" si="49"/>
        <v>0</v>
      </c>
      <c r="AV70" s="130">
        <f t="shared" si="49"/>
        <v>0</v>
      </c>
      <c r="AW70" s="130">
        <f t="shared" si="49"/>
        <v>0</v>
      </c>
      <c r="AX70" s="130">
        <f t="shared" si="49"/>
        <v>0</v>
      </c>
      <c r="AY70" s="130">
        <f t="shared" si="49"/>
        <v>0</v>
      </c>
      <c r="AZ70" s="130">
        <f t="shared" si="49"/>
        <v>0</v>
      </c>
      <c r="BA70" s="130">
        <f t="shared" si="49"/>
        <v>0</v>
      </c>
      <c r="BB70" s="130">
        <f t="shared" si="49"/>
        <v>0</v>
      </c>
      <c r="BC70" s="130">
        <f t="shared" si="49"/>
        <v>0</v>
      </c>
      <c r="BD70" s="130">
        <f t="shared" si="49"/>
        <v>0</v>
      </c>
      <c r="BE70" s="130">
        <f t="shared" si="49"/>
        <v>0</v>
      </c>
      <c r="BF70" s="130">
        <f t="shared" si="49"/>
        <v>0</v>
      </c>
      <c r="BG70" s="130">
        <f t="shared" si="49"/>
        <v>0</v>
      </c>
      <c r="BH70" s="130">
        <f t="shared" si="49"/>
        <v>0</v>
      </c>
      <c r="BI70" s="130">
        <f t="shared" ref="BI70:BT70" si="50">IF(AND(BI53&gt;0,BI54=0),1,0)</f>
        <v>0</v>
      </c>
      <c r="BJ70" s="130">
        <f t="shared" si="50"/>
        <v>0</v>
      </c>
      <c r="BK70" s="130">
        <f t="shared" si="50"/>
        <v>0</v>
      </c>
      <c r="BL70" s="130">
        <f t="shared" si="50"/>
        <v>0</v>
      </c>
      <c r="BM70" s="130">
        <f t="shared" si="50"/>
        <v>0</v>
      </c>
      <c r="BN70" s="130">
        <f t="shared" si="50"/>
        <v>0</v>
      </c>
      <c r="BO70" s="130">
        <f t="shared" si="50"/>
        <v>0</v>
      </c>
      <c r="BP70" s="130">
        <f t="shared" si="50"/>
        <v>0</v>
      </c>
      <c r="BQ70" s="130">
        <f t="shared" si="50"/>
        <v>0</v>
      </c>
      <c r="BR70" s="130">
        <f t="shared" si="50"/>
        <v>0</v>
      </c>
      <c r="BS70" s="130">
        <f t="shared" si="50"/>
        <v>0</v>
      </c>
      <c r="BT70" s="130">
        <f t="shared" si="50"/>
        <v>0</v>
      </c>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row>
    <row r="74" spans="2:113">
      <c r="BF74" s="234"/>
      <c r="BH74" s="234"/>
      <c r="BU74"/>
      <c r="BV74"/>
    </row>
    <row r="75" spans="2:113" ht="21">
      <c r="D75" s="111" t="s">
        <v>139</v>
      </c>
      <c r="J75" s="160"/>
      <c r="K75" s="158"/>
      <c r="L75" s="158"/>
      <c r="M75" s="27"/>
      <c r="N75" s="27"/>
      <c r="O75" s="158"/>
      <c r="P75" s="158"/>
      <c r="Q75" s="158"/>
      <c r="R75" s="158"/>
      <c r="S75" s="158"/>
      <c r="T75" s="158"/>
      <c r="U75" s="158"/>
      <c r="V75" s="158"/>
      <c r="W75" s="158"/>
      <c r="X75" s="206"/>
      <c r="Y75" s="206" t="s">
        <v>295</v>
      </c>
      <c r="Z75" s="206"/>
      <c r="AA75" s="206"/>
      <c r="AB75" s="206"/>
      <c r="AC75" s="173"/>
      <c r="AD75" s="173" t="s">
        <v>298</v>
      </c>
      <c r="AE75" s="173"/>
      <c r="AF75" s="173"/>
      <c r="AG75" s="173"/>
      <c r="AH75" s="183"/>
      <c r="AI75" s="183" t="s">
        <v>296</v>
      </c>
      <c r="AJ75" s="183"/>
      <c r="AK75" s="183"/>
      <c r="AL75" s="183"/>
      <c r="AM75" s="230"/>
      <c r="AN75" s="230"/>
      <c r="AO75" s="230"/>
      <c r="AP75" s="230"/>
      <c r="AQ75" s="230"/>
      <c r="AR75" s="230"/>
      <c r="AS75" s="158"/>
      <c r="AT75" s="158"/>
      <c r="AU75" s="158"/>
      <c r="AV75" s="158"/>
      <c r="AW75" s="158"/>
      <c r="AX75" s="158"/>
      <c r="AY75" s="158"/>
      <c r="AZ75" s="158"/>
      <c r="BA75" s="186"/>
      <c r="BB75" s="186"/>
      <c r="BC75" s="186"/>
      <c r="BD75" s="186"/>
      <c r="BE75" s="186"/>
      <c r="BF75" s="186"/>
      <c r="BG75" s="186"/>
      <c r="BH75" s="186"/>
      <c r="BI75" s="186"/>
      <c r="BJ75" s="186"/>
      <c r="BK75" s="186"/>
      <c r="BL75" s="186"/>
      <c r="BM75" s="186"/>
      <c r="BN75" s="186"/>
      <c r="BO75" s="186"/>
      <c r="BP75" s="186"/>
      <c r="BQ75" s="186"/>
      <c r="BR75" s="186"/>
      <c r="BS75" s="186"/>
      <c r="BT75" s="186"/>
      <c r="BU75"/>
      <c r="BV75"/>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row>
    <row r="76" spans="2:113" ht="15" customHeight="1">
      <c r="D76" s="111"/>
      <c r="I76" s="122" t="s">
        <v>160</v>
      </c>
      <c r="J76" s="218">
        <v>1</v>
      </c>
      <c r="K76" s="219">
        <f>J76+1</f>
        <v>2</v>
      </c>
      <c r="L76" s="219">
        <f>K76+1</f>
        <v>3</v>
      </c>
      <c r="M76" s="219">
        <f t="shared" ref="M76:BT76" si="51">L76+1</f>
        <v>4</v>
      </c>
      <c r="N76" s="219">
        <f t="shared" si="51"/>
        <v>5</v>
      </c>
      <c r="O76" s="219">
        <f t="shared" si="51"/>
        <v>6</v>
      </c>
      <c r="P76" s="219">
        <f t="shared" si="51"/>
        <v>7</v>
      </c>
      <c r="Q76" s="219">
        <f t="shared" si="51"/>
        <v>8</v>
      </c>
      <c r="R76" s="219">
        <f t="shared" si="51"/>
        <v>9</v>
      </c>
      <c r="S76" s="219">
        <f t="shared" si="51"/>
        <v>10</v>
      </c>
      <c r="T76" s="219">
        <f t="shared" si="51"/>
        <v>11</v>
      </c>
      <c r="U76" s="219">
        <f t="shared" si="51"/>
        <v>12</v>
      </c>
      <c r="V76" s="219">
        <f t="shared" si="51"/>
        <v>13</v>
      </c>
      <c r="W76" s="219">
        <f t="shared" si="51"/>
        <v>14</v>
      </c>
      <c r="X76" s="219">
        <f t="shared" si="51"/>
        <v>15</v>
      </c>
      <c r="Y76" s="219">
        <f t="shared" si="51"/>
        <v>16</v>
      </c>
      <c r="Z76" s="219">
        <f t="shared" si="51"/>
        <v>17</v>
      </c>
      <c r="AA76" s="219">
        <f t="shared" si="51"/>
        <v>18</v>
      </c>
      <c r="AB76" s="219">
        <f t="shared" si="51"/>
        <v>19</v>
      </c>
      <c r="AC76" s="228">
        <f t="shared" ref="AC76" si="52">AB76+1</f>
        <v>20</v>
      </c>
      <c r="AD76" s="228">
        <f t="shared" ref="AD76" si="53">AC76+1</f>
        <v>21</v>
      </c>
      <c r="AE76" s="228">
        <f t="shared" ref="AE76" si="54">AD76+1</f>
        <v>22</v>
      </c>
      <c r="AF76" s="228">
        <f t="shared" ref="AF76" si="55">AE76+1</f>
        <v>23</v>
      </c>
      <c r="AG76" s="228">
        <f t="shared" ref="AG76" si="56">AF76+1</f>
        <v>24</v>
      </c>
      <c r="AH76" s="219">
        <f t="shared" si="51"/>
        <v>25</v>
      </c>
      <c r="AI76" s="219">
        <f t="shared" si="51"/>
        <v>26</v>
      </c>
      <c r="AJ76" s="219">
        <f t="shared" si="51"/>
        <v>27</v>
      </c>
      <c r="AK76" s="219">
        <f t="shared" si="51"/>
        <v>28</v>
      </c>
      <c r="AL76" s="219">
        <f t="shared" si="51"/>
        <v>29</v>
      </c>
      <c r="AM76" s="219">
        <f>AB76+1</f>
        <v>20</v>
      </c>
      <c r="AN76" s="219">
        <f t="shared" si="51"/>
        <v>21</v>
      </c>
      <c r="AO76" s="219">
        <f t="shared" si="51"/>
        <v>22</v>
      </c>
      <c r="AP76" s="219">
        <f t="shared" si="51"/>
        <v>23</v>
      </c>
      <c r="AQ76" s="219">
        <f t="shared" si="51"/>
        <v>24</v>
      </c>
      <c r="AR76" s="219">
        <f t="shared" si="51"/>
        <v>25</v>
      </c>
      <c r="AS76" s="219">
        <f t="shared" si="51"/>
        <v>26</v>
      </c>
      <c r="AT76" s="219">
        <f t="shared" si="51"/>
        <v>27</v>
      </c>
      <c r="AU76" s="219">
        <f t="shared" si="51"/>
        <v>28</v>
      </c>
      <c r="AV76" s="219">
        <f t="shared" si="51"/>
        <v>29</v>
      </c>
      <c r="AW76" s="219">
        <f t="shared" si="51"/>
        <v>30</v>
      </c>
      <c r="AX76" s="219">
        <f t="shared" si="51"/>
        <v>31</v>
      </c>
      <c r="AY76" s="219">
        <f t="shared" si="51"/>
        <v>32</v>
      </c>
      <c r="AZ76" s="219">
        <f t="shared" si="51"/>
        <v>33</v>
      </c>
      <c r="BA76" s="219">
        <f t="shared" si="51"/>
        <v>34</v>
      </c>
      <c r="BB76" s="219">
        <f t="shared" si="51"/>
        <v>35</v>
      </c>
      <c r="BC76" s="219">
        <f t="shared" si="51"/>
        <v>36</v>
      </c>
      <c r="BD76" s="219">
        <f t="shared" si="51"/>
        <v>37</v>
      </c>
      <c r="BE76" s="219">
        <f t="shared" si="51"/>
        <v>38</v>
      </c>
      <c r="BF76" s="219">
        <f t="shared" si="51"/>
        <v>39</v>
      </c>
      <c r="BG76" s="219">
        <f t="shared" si="51"/>
        <v>40</v>
      </c>
      <c r="BH76" s="219">
        <f t="shared" si="51"/>
        <v>41</v>
      </c>
      <c r="BI76" s="219">
        <f t="shared" si="51"/>
        <v>42</v>
      </c>
      <c r="BJ76" s="219">
        <f t="shared" si="51"/>
        <v>43</v>
      </c>
      <c r="BK76" s="219">
        <f t="shared" si="51"/>
        <v>44</v>
      </c>
      <c r="BL76" s="219">
        <f t="shared" si="51"/>
        <v>45</v>
      </c>
      <c r="BM76" s="219">
        <f t="shared" si="51"/>
        <v>46</v>
      </c>
      <c r="BN76" s="219">
        <f t="shared" si="51"/>
        <v>47</v>
      </c>
      <c r="BO76" s="219">
        <f t="shared" si="51"/>
        <v>48</v>
      </c>
      <c r="BP76" s="219">
        <f t="shared" si="51"/>
        <v>49</v>
      </c>
      <c r="BQ76" s="219">
        <f t="shared" si="51"/>
        <v>50</v>
      </c>
      <c r="BR76" s="219">
        <f t="shared" si="51"/>
        <v>51</v>
      </c>
      <c r="BS76" s="219">
        <f t="shared" si="51"/>
        <v>52</v>
      </c>
      <c r="BT76" s="219">
        <f t="shared" si="51"/>
        <v>53</v>
      </c>
      <c r="BU76"/>
      <c r="BV76"/>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row>
    <row r="77" spans="2:113" ht="103.5" customHeight="1">
      <c r="B77" s="39">
        <v>1</v>
      </c>
      <c r="D77" s="111"/>
      <c r="H77" s="113" t="s">
        <v>153</v>
      </c>
      <c r="I77" s="123" t="str">
        <f ca="1">I13</f>
        <v>DEK - 2x1 J Class
CCGT w/ CCS - Fired, Natural Gas Only</v>
      </c>
      <c r="J77" s="115" t="s">
        <v>195</v>
      </c>
      <c r="K77" s="115" t="s">
        <v>218</v>
      </c>
      <c r="L77" s="115" t="s">
        <v>224</v>
      </c>
      <c r="M77" s="115" t="s">
        <v>219</v>
      </c>
      <c r="N77" s="115" t="s">
        <v>225</v>
      </c>
      <c r="O77" s="115" t="s">
        <v>282</v>
      </c>
      <c r="P77" s="115" t="s">
        <v>283</v>
      </c>
      <c r="Q77" s="115" t="s">
        <v>228</v>
      </c>
      <c r="R77" s="115" t="s">
        <v>288</v>
      </c>
      <c r="S77" s="115" t="s">
        <v>289</v>
      </c>
      <c r="T77" s="115" t="s">
        <v>230</v>
      </c>
      <c r="U77" s="115" t="s">
        <v>290</v>
      </c>
      <c r="V77" s="115" t="s">
        <v>291</v>
      </c>
      <c r="W77" s="115" t="s">
        <v>232</v>
      </c>
      <c r="X77" s="115" t="s">
        <v>294</v>
      </c>
      <c r="Y77" s="115" t="s">
        <v>233</v>
      </c>
      <c r="Z77" s="115" t="s">
        <v>234</v>
      </c>
      <c r="AA77" s="115" t="s">
        <v>284</v>
      </c>
      <c r="AB77" s="115" t="s">
        <v>285</v>
      </c>
      <c r="AC77" s="115" t="s">
        <v>294</v>
      </c>
      <c r="AD77" s="115" t="s">
        <v>233</v>
      </c>
      <c r="AE77" s="115" t="s">
        <v>234</v>
      </c>
      <c r="AF77" s="115" t="s">
        <v>284</v>
      </c>
      <c r="AG77" s="115" t="s">
        <v>285</v>
      </c>
      <c r="AH77" s="115" t="s">
        <v>294</v>
      </c>
      <c r="AI77" s="115" t="s">
        <v>233</v>
      </c>
      <c r="AJ77" s="115" t="s">
        <v>234</v>
      </c>
      <c r="AK77" s="115" t="s">
        <v>284</v>
      </c>
      <c r="AL77" s="115" t="s">
        <v>285</v>
      </c>
      <c r="AM77" s="115" t="s">
        <v>235</v>
      </c>
      <c r="AN77" s="115" t="s">
        <v>236</v>
      </c>
      <c r="AO77" s="115" t="s">
        <v>237</v>
      </c>
      <c r="AP77" s="115" t="s">
        <v>238</v>
      </c>
      <c r="AQ77" s="115" t="s">
        <v>239</v>
      </c>
      <c r="AR77" s="115" t="s">
        <v>240</v>
      </c>
      <c r="AS77" s="115" t="s">
        <v>286</v>
      </c>
      <c r="AT77" s="115" t="s">
        <v>241</v>
      </c>
      <c r="AU77" s="115" t="s">
        <v>242</v>
      </c>
      <c r="AV77" s="115" t="s">
        <v>243</v>
      </c>
      <c r="AW77" s="115" t="s">
        <v>244</v>
      </c>
      <c r="AX77" s="115" t="s">
        <v>245</v>
      </c>
      <c r="AY77" s="115" t="s">
        <v>246</v>
      </c>
      <c r="AZ77" s="115" t="s">
        <v>247</v>
      </c>
      <c r="BA77" s="115" t="s">
        <v>258</v>
      </c>
      <c r="BB77" s="115" t="s">
        <v>259</v>
      </c>
      <c r="BC77" s="115" t="s">
        <v>260</v>
      </c>
      <c r="BD77" s="115" t="s">
        <v>260</v>
      </c>
      <c r="BE77" s="115" t="s">
        <v>287</v>
      </c>
      <c r="BF77" s="115" t="s">
        <v>287</v>
      </c>
      <c r="BG77" s="115" t="s">
        <v>263</v>
      </c>
      <c r="BH77" s="115" t="s">
        <v>264</v>
      </c>
      <c r="BI77" s="115" t="s">
        <v>265</v>
      </c>
      <c r="BJ77" s="115" t="s">
        <v>265</v>
      </c>
      <c r="BK77" s="115" t="s">
        <v>266</v>
      </c>
      <c r="BL77" s="115" t="s">
        <v>266</v>
      </c>
      <c r="BM77" s="115" t="s">
        <v>267</v>
      </c>
      <c r="BN77" s="115" t="s">
        <v>267</v>
      </c>
      <c r="BO77" s="115" t="s">
        <v>268</v>
      </c>
      <c r="BP77" s="115" t="s">
        <v>268</v>
      </c>
      <c r="BQ77" s="115" t="s">
        <v>292</v>
      </c>
      <c r="BR77" s="115" t="s">
        <v>292</v>
      </c>
      <c r="BS77" s="115" t="s">
        <v>293</v>
      </c>
      <c r="BT77" s="115" t="s">
        <v>293</v>
      </c>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row>
    <row r="78" spans="2:113" ht="85.5" customHeight="1">
      <c r="B78" s="39">
        <v>2</v>
      </c>
      <c r="H78" s="113" t="s">
        <v>154</v>
      </c>
      <c r="I78" s="123" t="str">
        <f ca="1">I14</f>
        <v>NG Fuel, No Evaps</v>
      </c>
      <c r="J78" s="162" t="s">
        <v>189</v>
      </c>
      <c r="K78" s="162" t="s">
        <v>189</v>
      </c>
      <c r="L78" s="162" t="s">
        <v>248</v>
      </c>
      <c r="M78" s="162" t="s">
        <v>249</v>
      </c>
      <c r="N78" s="162" t="s">
        <v>249</v>
      </c>
      <c r="O78" s="162" t="s">
        <v>250</v>
      </c>
      <c r="P78" s="162" t="s">
        <v>250</v>
      </c>
      <c r="Q78" s="162" t="s">
        <v>251</v>
      </c>
      <c r="R78" s="162" t="s">
        <v>251</v>
      </c>
      <c r="S78" s="162" t="s">
        <v>251</v>
      </c>
      <c r="T78" s="162" t="s">
        <v>251</v>
      </c>
      <c r="U78" s="162" t="s">
        <v>251</v>
      </c>
      <c r="V78" s="162" t="s">
        <v>251</v>
      </c>
      <c r="W78" s="162" t="s">
        <v>252</v>
      </c>
      <c r="X78" s="162" t="s">
        <v>301</v>
      </c>
      <c r="Y78" s="162" t="s">
        <v>301</v>
      </c>
      <c r="Z78" s="162" t="s">
        <v>301</v>
      </c>
      <c r="AA78" s="162" t="s">
        <v>302</v>
      </c>
      <c r="AB78" s="162" t="s">
        <v>302</v>
      </c>
      <c r="AC78" s="162" t="s">
        <v>299</v>
      </c>
      <c r="AD78" s="162" t="s">
        <v>299</v>
      </c>
      <c r="AE78" s="162" t="s">
        <v>299</v>
      </c>
      <c r="AF78" s="162" t="s">
        <v>300</v>
      </c>
      <c r="AG78" s="162" t="s">
        <v>300</v>
      </c>
      <c r="AH78" s="162" t="s">
        <v>303</v>
      </c>
      <c r="AI78" s="162" t="s">
        <v>303</v>
      </c>
      <c r="AJ78" s="162" t="s">
        <v>303</v>
      </c>
      <c r="AK78" s="162" t="s">
        <v>304</v>
      </c>
      <c r="AL78" s="162" t="s">
        <v>304</v>
      </c>
      <c r="AM78" s="162" t="s">
        <v>253</v>
      </c>
      <c r="AN78" s="162" t="s">
        <v>253</v>
      </c>
      <c r="AO78" s="162" t="s">
        <v>253</v>
      </c>
      <c r="AP78" s="162" t="s">
        <v>253</v>
      </c>
      <c r="AQ78" s="162" t="s">
        <v>253</v>
      </c>
      <c r="AR78" s="162" t="s">
        <v>253</v>
      </c>
      <c r="AS78" s="162" t="s">
        <v>297</v>
      </c>
      <c r="AT78" s="162" t="s">
        <v>254</v>
      </c>
      <c r="AU78" s="162" t="s">
        <v>255</v>
      </c>
      <c r="AV78" s="162" t="s">
        <v>255</v>
      </c>
      <c r="AW78" s="162" t="s">
        <v>256</v>
      </c>
      <c r="AX78" s="162" t="s">
        <v>256</v>
      </c>
      <c r="AY78" s="162" t="s">
        <v>246</v>
      </c>
      <c r="AZ78" s="162" t="s">
        <v>257</v>
      </c>
      <c r="BA78" s="162" t="s">
        <v>270</v>
      </c>
      <c r="BB78" s="162" t="s">
        <v>271</v>
      </c>
      <c r="BC78" s="162" t="s">
        <v>272</v>
      </c>
      <c r="BD78" s="162" t="s">
        <v>273</v>
      </c>
      <c r="BE78" s="162" t="s">
        <v>274</v>
      </c>
      <c r="BF78" s="162" t="s">
        <v>275</v>
      </c>
      <c r="BG78" s="162" t="s">
        <v>270</v>
      </c>
      <c r="BH78" s="162" t="s">
        <v>271</v>
      </c>
      <c r="BI78" s="162" t="s">
        <v>272</v>
      </c>
      <c r="BJ78" s="162" t="s">
        <v>273</v>
      </c>
      <c r="BK78" s="162" t="s">
        <v>274</v>
      </c>
      <c r="BL78" s="162" t="s">
        <v>275</v>
      </c>
      <c r="BM78" s="162" t="s">
        <v>272</v>
      </c>
      <c r="BN78" s="162" t="s">
        <v>273</v>
      </c>
      <c r="BO78" s="162" t="s">
        <v>274</v>
      </c>
      <c r="BP78" s="162" t="s">
        <v>275</v>
      </c>
      <c r="BQ78" s="162" t="s">
        <v>274</v>
      </c>
      <c r="BR78" s="162" t="s">
        <v>275</v>
      </c>
      <c r="BS78" s="162" t="s">
        <v>274</v>
      </c>
      <c r="BT78" s="162" t="s">
        <v>275</v>
      </c>
      <c r="BU78" s="162"/>
      <c r="BV78" s="162"/>
      <c r="BW78" s="162"/>
      <c r="BX78" s="162"/>
      <c r="BY78" s="162"/>
      <c r="BZ78" s="162"/>
      <c r="CA78" s="162"/>
      <c r="CB78" s="162"/>
      <c r="CC78" s="162"/>
      <c r="CD78" s="162"/>
      <c r="CE78" s="162"/>
      <c r="CF78" s="162"/>
      <c r="CG78" s="162"/>
      <c r="CH78" s="162"/>
      <c r="CI78" s="162"/>
      <c r="CJ78" s="162"/>
      <c r="CK78" s="162"/>
      <c r="CL78" s="162"/>
      <c r="CM78" s="162"/>
      <c r="CN78" s="162"/>
      <c r="CO78" s="162"/>
      <c r="CP78" s="162"/>
      <c r="CQ78" s="162"/>
      <c r="CR78" s="162"/>
      <c r="CS78" s="162"/>
      <c r="CT78" s="162"/>
      <c r="CU78" s="162"/>
      <c r="CV78" s="162"/>
      <c r="CW78" s="162"/>
      <c r="CX78" s="162"/>
      <c r="CY78" s="162"/>
      <c r="CZ78" s="162"/>
      <c r="DA78" s="162"/>
      <c r="DB78" s="162"/>
      <c r="DC78" s="162"/>
      <c r="DD78" s="162"/>
      <c r="DE78" s="162"/>
      <c r="DF78" s="162"/>
      <c r="DG78" s="162"/>
      <c r="DH78" s="162"/>
      <c r="DI78" s="162"/>
    </row>
    <row r="79" spans="2:113">
      <c r="B79" s="39">
        <v>3</v>
      </c>
      <c r="H79" s="159" t="s">
        <v>171</v>
      </c>
      <c r="I79" s="152">
        <f ca="1">I33</f>
        <v>3</v>
      </c>
      <c r="J79" s="131">
        <v>3</v>
      </c>
      <c r="K79" s="131">
        <v>3</v>
      </c>
      <c r="L79" s="131">
        <v>3</v>
      </c>
      <c r="M79" s="131">
        <v>3</v>
      </c>
      <c r="N79" s="131">
        <v>3</v>
      </c>
      <c r="O79" s="131">
        <v>3</v>
      </c>
      <c r="P79" s="131">
        <v>3</v>
      </c>
      <c r="Q79" s="131">
        <v>3</v>
      </c>
      <c r="R79" s="131">
        <v>3</v>
      </c>
      <c r="S79" s="131">
        <v>3</v>
      </c>
      <c r="T79" s="131">
        <v>3</v>
      </c>
      <c r="U79" s="131">
        <v>3</v>
      </c>
      <c r="V79" s="131">
        <v>3</v>
      </c>
      <c r="W79" s="131">
        <v>3</v>
      </c>
      <c r="X79" s="131">
        <v>3</v>
      </c>
      <c r="Y79" s="131">
        <v>3</v>
      </c>
      <c r="Z79" s="131">
        <v>3</v>
      </c>
      <c r="AA79" s="131">
        <v>3</v>
      </c>
      <c r="AB79" s="131">
        <v>3</v>
      </c>
      <c r="AC79" s="131">
        <v>3</v>
      </c>
      <c r="AD79" s="131">
        <v>3</v>
      </c>
      <c r="AE79" s="131">
        <v>3</v>
      </c>
      <c r="AF79" s="131">
        <v>3</v>
      </c>
      <c r="AG79" s="131">
        <v>3</v>
      </c>
      <c r="AH79" s="131">
        <v>3</v>
      </c>
      <c r="AI79" s="131">
        <v>3</v>
      </c>
      <c r="AJ79" s="131">
        <v>3</v>
      </c>
      <c r="AK79" s="131">
        <v>3</v>
      </c>
      <c r="AL79" s="131">
        <v>3</v>
      </c>
      <c r="AM79" s="131">
        <v>3</v>
      </c>
      <c r="AN79" s="131">
        <v>3</v>
      </c>
      <c r="AO79" s="131">
        <v>3</v>
      </c>
      <c r="AP79" s="131">
        <v>3</v>
      </c>
      <c r="AQ79" s="131">
        <v>3</v>
      </c>
      <c r="AR79" s="131">
        <v>3</v>
      </c>
      <c r="AS79" s="131">
        <v>3</v>
      </c>
      <c r="AT79" s="131">
        <v>3</v>
      </c>
      <c r="AU79" s="131">
        <v>3</v>
      </c>
      <c r="AV79" s="131">
        <v>3</v>
      </c>
      <c r="AW79" s="131">
        <v>3</v>
      </c>
      <c r="AX79" s="131">
        <v>3</v>
      </c>
      <c r="AY79" s="131">
        <v>3</v>
      </c>
      <c r="AZ79" s="131">
        <v>3</v>
      </c>
      <c r="BA79" s="131">
        <v>3</v>
      </c>
      <c r="BB79" s="131">
        <v>3</v>
      </c>
      <c r="BC79" s="131">
        <v>3</v>
      </c>
      <c r="BD79" s="131">
        <v>3</v>
      </c>
      <c r="BE79" s="131">
        <v>3</v>
      </c>
      <c r="BF79" s="131">
        <v>3</v>
      </c>
      <c r="BG79" s="131">
        <v>3</v>
      </c>
      <c r="BH79" s="131">
        <v>3</v>
      </c>
      <c r="BI79" s="131">
        <v>3</v>
      </c>
      <c r="BJ79" s="131">
        <v>3</v>
      </c>
      <c r="BK79" s="131">
        <v>3</v>
      </c>
      <c r="BL79" s="131">
        <v>3</v>
      </c>
      <c r="BM79" s="131">
        <v>3</v>
      </c>
      <c r="BN79" s="131">
        <v>3</v>
      </c>
      <c r="BO79" s="131">
        <v>3</v>
      </c>
      <c r="BP79" s="131">
        <v>3</v>
      </c>
      <c r="BQ79" s="131">
        <v>3</v>
      </c>
      <c r="BR79" s="131">
        <v>3</v>
      </c>
      <c r="BS79" s="131">
        <v>3</v>
      </c>
      <c r="BT79" s="131">
        <v>3</v>
      </c>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row>
    <row r="80" spans="2:113" ht="15" customHeight="1">
      <c r="B80" s="39">
        <v>4</v>
      </c>
      <c r="H80" s="40" t="s">
        <v>134</v>
      </c>
      <c r="I80" s="97">
        <f>base_year</f>
        <v>2021</v>
      </c>
      <c r="J80" s="40">
        <v>2021</v>
      </c>
      <c r="K80" s="40">
        <v>2021</v>
      </c>
      <c r="L80" s="40">
        <v>2021</v>
      </c>
      <c r="M80" s="40">
        <v>2021</v>
      </c>
      <c r="N80" s="40">
        <v>2021</v>
      </c>
      <c r="O80" s="40">
        <v>2021</v>
      </c>
      <c r="P80" s="40">
        <v>2021</v>
      </c>
      <c r="Q80" s="40">
        <v>2021</v>
      </c>
      <c r="R80" s="40">
        <v>2021</v>
      </c>
      <c r="S80" s="40">
        <v>2021</v>
      </c>
      <c r="T80" s="40">
        <v>2021</v>
      </c>
      <c r="U80" s="40">
        <v>2021</v>
      </c>
      <c r="V80" s="40">
        <v>2021</v>
      </c>
      <c r="W80" s="40">
        <v>2021</v>
      </c>
      <c r="X80" s="40">
        <v>2021</v>
      </c>
      <c r="Y80" s="40">
        <v>2021</v>
      </c>
      <c r="Z80" s="40">
        <v>2021</v>
      </c>
      <c r="AA80" s="40">
        <v>2021</v>
      </c>
      <c r="AB80" s="40">
        <v>2021</v>
      </c>
      <c r="AC80" s="40">
        <v>2021</v>
      </c>
      <c r="AD80" s="40">
        <v>2021</v>
      </c>
      <c r="AE80" s="40">
        <v>2021</v>
      </c>
      <c r="AF80" s="40">
        <v>2021</v>
      </c>
      <c r="AG80" s="40">
        <v>2021</v>
      </c>
      <c r="AH80" s="40">
        <v>2021</v>
      </c>
      <c r="AI80" s="40">
        <v>2021</v>
      </c>
      <c r="AJ80" s="40">
        <v>2021</v>
      </c>
      <c r="AK80" s="40">
        <v>2021</v>
      </c>
      <c r="AL80" s="40">
        <v>2021</v>
      </c>
      <c r="AM80" s="40">
        <v>2021</v>
      </c>
      <c r="AN80" s="40">
        <v>2021</v>
      </c>
      <c r="AO80" s="40">
        <v>2021</v>
      </c>
      <c r="AP80" s="40">
        <v>2021</v>
      </c>
      <c r="AQ80" s="40">
        <v>2021</v>
      </c>
      <c r="AR80" s="40">
        <v>2021</v>
      </c>
      <c r="AS80" s="40">
        <v>2021</v>
      </c>
      <c r="AT80" s="40">
        <v>2021</v>
      </c>
      <c r="AU80" s="40">
        <v>2021</v>
      </c>
      <c r="AV80" s="40">
        <v>2021</v>
      </c>
      <c r="AW80" s="40">
        <v>2021</v>
      </c>
      <c r="AX80" s="40">
        <v>2021</v>
      </c>
      <c r="AY80" s="40">
        <v>2021</v>
      </c>
      <c r="AZ80" s="40">
        <v>2021</v>
      </c>
      <c r="BA80" s="40">
        <v>2021</v>
      </c>
      <c r="BB80" s="40">
        <v>2021</v>
      </c>
      <c r="BC80" s="40">
        <v>2021</v>
      </c>
      <c r="BD80" s="40">
        <v>2021</v>
      </c>
      <c r="BE80" s="40">
        <v>2021</v>
      </c>
      <c r="BF80" s="40">
        <v>2021</v>
      </c>
      <c r="BG80" s="40">
        <v>2021</v>
      </c>
      <c r="BH80" s="40">
        <v>2021</v>
      </c>
      <c r="BI80" s="40">
        <v>2021</v>
      </c>
      <c r="BJ80" s="40">
        <v>2021</v>
      </c>
      <c r="BK80" s="40">
        <v>2021</v>
      </c>
      <c r="BL80" s="40">
        <v>2021</v>
      </c>
      <c r="BM80" s="40">
        <v>2021</v>
      </c>
      <c r="BN80" s="40">
        <v>2021</v>
      </c>
      <c r="BO80" s="40">
        <v>2021</v>
      </c>
      <c r="BP80" s="40">
        <v>2021</v>
      </c>
      <c r="BQ80" s="40">
        <v>2021</v>
      </c>
      <c r="BR80" s="40">
        <v>2021</v>
      </c>
      <c r="BS80" s="40">
        <v>2021</v>
      </c>
      <c r="BT80" s="40">
        <v>2021</v>
      </c>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row>
    <row r="81" spans="2:113" ht="15" customHeight="1">
      <c r="B81" s="177" t="s">
        <v>281</v>
      </c>
      <c r="H81" s="40" t="s">
        <v>135</v>
      </c>
      <c r="I81" s="236">
        <f ca="1">I15</f>
        <v>784.77</v>
      </c>
      <c r="J81" s="175">
        <v>171.6</v>
      </c>
      <c r="K81" s="175">
        <v>171.6</v>
      </c>
      <c r="L81" s="175">
        <v>840</v>
      </c>
      <c r="M81" s="175">
        <v>650.20000000000005</v>
      </c>
      <c r="N81" s="175">
        <v>697.8</v>
      </c>
      <c r="O81" s="175">
        <v>18.2</v>
      </c>
      <c r="P81" s="175">
        <v>201.4</v>
      </c>
      <c r="Q81" s="175">
        <v>850</v>
      </c>
      <c r="R81" s="175">
        <v>595</v>
      </c>
      <c r="S81" s="175">
        <v>595</v>
      </c>
      <c r="T81" s="175">
        <v>620</v>
      </c>
      <c r="U81" s="175">
        <v>430.27999999999992</v>
      </c>
      <c r="V81" s="175">
        <v>430.27999999999992</v>
      </c>
      <c r="W81" s="175">
        <v>150</v>
      </c>
      <c r="X81" s="175">
        <v>5</v>
      </c>
      <c r="Y81" s="175">
        <v>75</v>
      </c>
      <c r="Z81" s="175">
        <v>75</v>
      </c>
      <c r="AA81" s="175">
        <v>10</v>
      </c>
      <c r="AB81" s="175">
        <v>75</v>
      </c>
      <c r="AC81" s="175">
        <v>5</v>
      </c>
      <c r="AD81" s="175">
        <v>75</v>
      </c>
      <c r="AE81" s="175">
        <v>75</v>
      </c>
      <c r="AF81" s="175">
        <v>10</v>
      </c>
      <c r="AG81" s="175">
        <v>75</v>
      </c>
      <c r="AH81" s="175">
        <v>5</v>
      </c>
      <c r="AI81" s="175">
        <v>75</v>
      </c>
      <c r="AJ81" s="175">
        <v>75</v>
      </c>
      <c r="AK81" s="175">
        <v>10</v>
      </c>
      <c r="AL81" s="175">
        <v>75</v>
      </c>
      <c r="AM81" s="175">
        <v>10</v>
      </c>
      <c r="AN81" s="175">
        <v>10</v>
      </c>
      <c r="AO81" s="175">
        <v>10</v>
      </c>
      <c r="AP81" s="175">
        <v>50</v>
      </c>
      <c r="AQ81" s="175">
        <v>50</v>
      </c>
      <c r="AR81" s="175">
        <v>20</v>
      </c>
      <c r="AS81" s="175">
        <v>200</v>
      </c>
      <c r="AT81" s="175">
        <v>1400</v>
      </c>
      <c r="AU81" s="175">
        <v>2234</v>
      </c>
      <c r="AV81" s="175">
        <v>684</v>
      </c>
      <c r="AW81" s="175">
        <v>16.8</v>
      </c>
      <c r="AX81" s="175">
        <v>9</v>
      </c>
      <c r="AY81" s="175">
        <v>4.5</v>
      </c>
      <c r="AZ81" s="175">
        <v>75</v>
      </c>
      <c r="BA81" s="175">
        <v>385.7</v>
      </c>
      <c r="BB81" s="175">
        <v>385.7</v>
      </c>
      <c r="BC81" s="175">
        <v>580.20000000000005</v>
      </c>
      <c r="BD81" s="175">
        <v>562.30000000000007</v>
      </c>
      <c r="BE81" s="175">
        <v>580.20000000000005</v>
      </c>
      <c r="BF81" s="175">
        <v>562.30000000000007</v>
      </c>
      <c r="BG81" s="175">
        <v>775.3</v>
      </c>
      <c r="BH81" s="175">
        <v>775.3</v>
      </c>
      <c r="BI81" s="175">
        <v>1047.5999999999999</v>
      </c>
      <c r="BJ81" s="175">
        <v>1011.8</v>
      </c>
      <c r="BK81" s="175">
        <v>1047.5999999999999</v>
      </c>
      <c r="BL81" s="175">
        <v>1011.8</v>
      </c>
      <c r="BM81" s="175">
        <v>1156.8</v>
      </c>
      <c r="BN81" s="175">
        <v>1121.0999999999999</v>
      </c>
      <c r="BO81" s="175">
        <v>1156.8</v>
      </c>
      <c r="BP81" s="175">
        <v>1121.0999999999999</v>
      </c>
      <c r="BQ81" s="175">
        <v>784.77</v>
      </c>
      <c r="BR81" s="175">
        <v>784.77</v>
      </c>
      <c r="BS81" s="175">
        <v>784.77</v>
      </c>
      <c r="BT81" s="175">
        <v>784.77</v>
      </c>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5"/>
      <c r="DF81" s="175"/>
      <c r="DG81" s="175"/>
      <c r="DH81" s="175"/>
      <c r="DI81" s="175"/>
    </row>
    <row r="82" spans="2:113" ht="15" customHeight="1">
      <c r="H82" s="40" t="s">
        <v>136</v>
      </c>
      <c r="I82" s="124">
        <f ca="1">SUM(I38:I53)/I15</f>
        <v>3512.365295978439</v>
      </c>
      <c r="J82" s="138">
        <v>1738.0630701322657</v>
      </c>
      <c r="K82" s="138">
        <v>1598.7870736287691</v>
      </c>
      <c r="L82" s="138">
        <v>607.80310164375078</v>
      </c>
      <c r="M82" s="138">
        <v>596.42357025646027</v>
      </c>
      <c r="N82" s="138">
        <v>643.2998070804681</v>
      </c>
      <c r="O82" s="138">
        <v>3310.6594964119099</v>
      </c>
      <c r="P82" s="138">
        <v>1297.6762255943238</v>
      </c>
      <c r="Q82" s="138">
        <v>3477.9725447208521</v>
      </c>
      <c r="R82" s="138">
        <v>9713.2391837341838</v>
      </c>
      <c r="S82" s="138">
        <v>9917.452221139396</v>
      </c>
      <c r="T82" s="138">
        <v>5872.3770094775537</v>
      </c>
      <c r="U82" s="138">
        <v>12856.997704578609</v>
      </c>
      <c r="V82" s="138">
        <v>13016.052830329185</v>
      </c>
      <c r="W82" s="138">
        <v>1389.0584831523879</v>
      </c>
      <c r="X82" s="138">
        <v>1579.3068678710993</v>
      </c>
      <c r="Y82" s="138">
        <v>1260.0908913335688</v>
      </c>
      <c r="Z82" s="138">
        <v>1377.651675155658</v>
      </c>
      <c r="AA82" s="138">
        <v>2266.5341586810655</v>
      </c>
      <c r="AB82" s="138">
        <v>2081.4300966559481</v>
      </c>
      <c r="AC82" s="138">
        <v>1579.3068678710993</v>
      </c>
      <c r="AD82" s="138">
        <v>1260.0908913335688</v>
      </c>
      <c r="AE82" s="138">
        <v>1377.651675155658</v>
      </c>
      <c r="AF82" s="138">
        <v>2266.5341586810655</v>
      </c>
      <c r="AG82" s="138">
        <v>2081.4300966559481</v>
      </c>
      <c r="AH82" s="138">
        <v>1579.3068678710993</v>
      </c>
      <c r="AI82" s="138">
        <v>1260.0908913335688</v>
      </c>
      <c r="AJ82" s="138">
        <v>1377.651675155658</v>
      </c>
      <c r="AK82" s="138">
        <v>2266.5341586810655</v>
      </c>
      <c r="AL82" s="138">
        <v>2081.4300966559481</v>
      </c>
      <c r="AM82" s="138">
        <v>995.38637530974631</v>
      </c>
      <c r="AN82" s="138">
        <v>1259.6239434127274</v>
      </c>
      <c r="AO82" s="138">
        <v>1788.0990796186893</v>
      </c>
      <c r="AP82" s="138">
        <v>1727.3203217762421</v>
      </c>
      <c r="AQ82" s="138">
        <v>2255.795457982204</v>
      </c>
      <c r="AR82" s="138">
        <v>4624.6653246571386</v>
      </c>
      <c r="AS82" s="138">
        <v>2841.7730269037529</v>
      </c>
      <c r="AT82" s="138">
        <v>2578.7299489395978</v>
      </c>
      <c r="AU82" s="138">
        <v>7768.5313312829612</v>
      </c>
      <c r="AV82" s="138">
        <v>5458.8123120545497</v>
      </c>
      <c r="AW82" s="138">
        <v>3394.6428571428569</v>
      </c>
      <c r="AX82" s="138">
        <v>4023.3333333333335</v>
      </c>
      <c r="AY82" s="138">
        <v>4374.4260279947493</v>
      </c>
      <c r="AZ82" s="138">
        <v>5672.3487048692823</v>
      </c>
      <c r="BA82" s="138">
        <v>1166.1514269659078</v>
      </c>
      <c r="BB82" s="138">
        <v>1121.4794020760974</v>
      </c>
      <c r="BC82" s="138">
        <v>894.71665870518871</v>
      </c>
      <c r="BD82" s="138">
        <v>920.72666793660062</v>
      </c>
      <c r="BE82" s="138">
        <v>858.29818231773629</v>
      </c>
      <c r="BF82" s="138">
        <v>883.14886249466576</v>
      </c>
      <c r="BG82" s="138">
        <v>885.86947682284347</v>
      </c>
      <c r="BH82" s="138">
        <v>848.00026490487619</v>
      </c>
      <c r="BI82" s="138">
        <v>746.27205553718079</v>
      </c>
      <c r="BJ82" s="138">
        <v>769.92943801220645</v>
      </c>
      <c r="BK82" s="138">
        <v>706.59087951579841</v>
      </c>
      <c r="BL82" s="138">
        <v>728.84424330969614</v>
      </c>
      <c r="BM82" s="138">
        <v>698.4738981507179</v>
      </c>
      <c r="BN82" s="138">
        <v>718.23620139215984</v>
      </c>
      <c r="BO82" s="138">
        <v>662.5385592848811</v>
      </c>
      <c r="BP82" s="138">
        <v>681.15654748082295</v>
      </c>
      <c r="BQ82" s="138">
        <v>3459.2296740519519</v>
      </c>
      <c r="BR82" s="138">
        <v>3455.6872348659494</v>
      </c>
      <c r="BS82" s="138">
        <v>3531.6506985559463</v>
      </c>
      <c r="BT82" s="138">
        <v>3512.365295978439</v>
      </c>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row>
    <row r="83" spans="2:113" ht="15" customHeight="1">
      <c r="B83" s="223"/>
      <c r="C83" s="223"/>
      <c r="D83" s="224" t="s">
        <v>222</v>
      </c>
      <c r="E83" s="223"/>
      <c r="F83" s="223"/>
      <c r="G83" s="223"/>
      <c r="H83" s="223"/>
      <c r="I83" s="124"/>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row>
    <row r="84" spans="2:113" ht="17.25" customHeight="1">
      <c r="B84" s="223">
        <v>7</v>
      </c>
      <c r="C84" s="223"/>
      <c r="D84" s="223"/>
      <c r="E84" s="223"/>
      <c r="F84" s="223"/>
      <c r="G84" s="223"/>
      <c r="H84" s="225" t="s">
        <v>137</v>
      </c>
      <c r="I84" s="147">
        <f ca="1">IF(SUM($I$39:$I$53)&gt;0,'Analysis_w AFUDC'!O49,I38)</f>
        <v>3591.0861320549516</v>
      </c>
      <c r="J84" s="164">
        <v>1750.8279899598499</v>
      </c>
      <c r="K84" s="164">
        <v>1610.5291036891026</v>
      </c>
      <c r="L84" s="164">
        <v>611.87335987676215</v>
      </c>
      <c r="M84" s="164">
        <v>600.41762349612497</v>
      </c>
      <c r="N84" s="164">
        <v>647.60777511976028</v>
      </c>
      <c r="O84" s="164">
        <v>3301.3556432697942</v>
      </c>
      <c r="P84" s="164">
        <v>1294.0294026449899</v>
      </c>
      <c r="Q84" s="164">
        <v>3512.8140387346411</v>
      </c>
      <c r="R84" s="164">
        <v>10003.65632912713</v>
      </c>
      <c r="S84" s="164">
        <v>10219.67376515371</v>
      </c>
      <c r="T84" s="164">
        <v>5931.2050726067437</v>
      </c>
      <c r="U84" s="164">
        <v>13176.512790921477</v>
      </c>
      <c r="V84" s="164">
        <v>13344.026333389595</v>
      </c>
      <c r="W84" s="164">
        <v>1366.6638972826802</v>
      </c>
      <c r="X84" s="164">
        <v>1640.4841605543684</v>
      </c>
      <c r="Y84" s="164">
        <v>1310.9591852301298</v>
      </c>
      <c r="Z84" s="164">
        <v>1433.2657509186711</v>
      </c>
      <c r="AA84" s="164">
        <v>2377.1974223977954</v>
      </c>
      <c r="AB84" s="164">
        <v>2189.9459067345215</v>
      </c>
      <c r="AC84" s="164">
        <v>1640.4841605543684</v>
      </c>
      <c r="AD84" s="164">
        <v>1310.9591852301298</v>
      </c>
      <c r="AE84" s="164">
        <v>1433.2657509186711</v>
      </c>
      <c r="AF84" s="164">
        <v>2377.1974223977954</v>
      </c>
      <c r="AG84" s="164">
        <v>2189.9459067345215</v>
      </c>
      <c r="AH84" s="164">
        <v>1640.4841605543684</v>
      </c>
      <c r="AI84" s="164">
        <v>1310.9591852301298</v>
      </c>
      <c r="AJ84" s="164">
        <v>1433.2657509186711</v>
      </c>
      <c r="AK84" s="164">
        <v>2377.1974223977954</v>
      </c>
      <c r="AL84" s="164">
        <v>2189.9459067345215</v>
      </c>
      <c r="AM84" s="164">
        <v>1007.7304560710533</v>
      </c>
      <c r="AN84" s="164">
        <v>1278.6070192300213</v>
      </c>
      <c r="AO84" s="164">
        <v>1819.8571308674939</v>
      </c>
      <c r="AP84" s="164">
        <v>1757.9988943046556</v>
      </c>
      <c r="AQ84" s="164">
        <v>2299.5247497314203</v>
      </c>
      <c r="AR84" s="164">
        <v>5271.1959452883766</v>
      </c>
      <c r="AS84" s="164">
        <v>3233.5591270109953</v>
      </c>
      <c r="AT84" s="164">
        <v>2730.3602017777384</v>
      </c>
      <c r="AU84" s="164">
        <v>7968.6840739342297</v>
      </c>
      <c r="AV84" s="164">
        <v>5605.0633679679622</v>
      </c>
      <c r="AW84" s="164">
        <v>3415.6417346976896</v>
      </c>
      <c r="AX84" s="164">
        <v>4007.4128293222334</v>
      </c>
      <c r="AY84" s="164">
        <v>4323.7192703163446</v>
      </c>
      <c r="AZ84" s="164">
        <v>5746.8301233534394</v>
      </c>
      <c r="BA84" s="164">
        <v>1178.0280837925097</v>
      </c>
      <c r="BB84" s="164">
        <v>1132.9010971395035</v>
      </c>
      <c r="BC84" s="164">
        <v>903.82889101633293</v>
      </c>
      <c r="BD84" s="164">
        <v>930.10379891060677</v>
      </c>
      <c r="BE84" s="164">
        <v>867.03951104277667</v>
      </c>
      <c r="BF84" s="164">
        <v>892.143282708122</v>
      </c>
      <c r="BG84" s="164">
        <v>896.64964011541008</v>
      </c>
      <c r="BH84" s="164">
        <v>858.31959700400228</v>
      </c>
      <c r="BI84" s="164">
        <v>755.35345503208498</v>
      </c>
      <c r="BJ84" s="164">
        <v>779.29872466523932</v>
      </c>
      <c r="BK84" s="164">
        <v>715.18939799002942</v>
      </c>
      <c r="BL84" s="164">
        <v>737.71356341078445</v>
      </c>
      <c r="BM84" s="164">
        <v>706.97364091718646</v>
      </c>
      <c r="BN84" s="164">
        <v>726.97643202005008</v>
      </c>
      <c r="BO84" s="164">
        <v>670.60100419756554</v>
      </c>
      <c r="BP84" s="164">
        <v>689.44555506236804</v>
      </c>
      <c r="BQ84" s="164">
        <v>3535.6292290545016</v>
      </c>
      <c r="BR84" s="164">
        <v>3532.0197490081996</v>
      </c>
      <c r="BS84" s="164">
        <v>3610.7914103495068</v>
      </c>
      <c r="BT84" s="164">
        <v>3591.0861320549516</v>
      </c>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c r="DF84" s="164"/>
      <c r="DG84" s="164"/>
      <c r="DH84" s="164"/>
      <c r="DI84" s="164"/>
    </row>
    <row r="85" spans="2:113" ht="17.25" customHeight="1">
      <c r="B85" s="223">
        <v>8</v>
      </c>
      <c r="C85" s="223"/>
      <c r="D85" s="223"/>
      <c r="E85" s="223"/>
      <c r="F85" s="223"/>
      <c r="G85" s="223"/>
      <c r="H85" s="225" t="s">
        <v>138</v>
      </c>
      <c r="I85" s="212">
        <f ca="1">IF(SUM($I$39:$I$53)&gt;0,'Analysis_w AFUDC'!O50,0)</f>
        <v>542.17387358775818</v>
      </c>
      <c r="J85" s="165">
        <v>142.09914344677028</v>
      </c>
      <c r="K85" s="165">
        <v>130.7123300762197</v>
      </c>
      <c r="L85" s="165">
        <v>50.734397433079231</v>
      </c>
      <c r="M85" s="165">
        <v>49.784527867682733</v>
      </c>
      <c r="N85" s="165">
        <v>53.697370073924546</v>
      </c>
      <c r="O85" s="165">
        <v>267.94168919618255</v>
      </c>
      <c r="P85" s="165">
        <v>105.02486295927085</v>
      </c>
      <c r="Q85" s="165">
        <v>721.98372739505942</v>
      </c>
      <c r="R85" s="165">
        <v>1641.6382176173299</v>
      </c>
      <c r="S85" s="165">
        <v>1660.5885940092912</v>
      </c>
      <c r="T85" s="165">
        <v>1219.0322342846282</v>
      </c>
      <c r="U85" s="165">
        <v>2357.0088956091449</v>
      </c>
      <c r="V85" s="165">
        <v>2373.7127306927623</v>
      </c>
      <c r="W85" s="165">
        <v>161.87826320068524</v>
      </c>
      <c r="X85" s="165">
        <v>128.1672117380993</v>
      </c>
      <c r="Y85" s="165">
        <v>102.42219188304541</v>
      </c>
      <c r="Z85" s="165">
        <v>111.97771937821227</v>
      </c>
      <c r="AA85" s="165">
        <v>153.91587739208219</v>
      </c>
      <c r="AB85" s="165">
        <v>141.79194479197056</v>
      </c>
      <c r="AC85" s="165">
        <v>128.1672117380993</v>
      </c>
      <c r="AD85" s="165">
        <v>102.42219188304541</v>
      </c>
      <c r="AE85" s="165">
        <v>111.97771937821227</v>
      </c>
      <c r="AF85" s="165">
        <v>153.91587739208219</v>
      </c>
      <c r="AG85" s="165">
        <v>141.79194479197056</v>
      </c>
      <c r="AH85" s="165">
        <v>128.1672117380993</v>
      </c>
      <c r="AI85" s="165">
        <v>102.42219188304541</v>
      </c>
      <c r="AJ85" s="165">
        <v>111.97771937821227</v>
      </c>
      <c r="AK85" s="165">
        <v>153.91587739208219</v>
      </c>
      <c r="AL85" s="165">
        <v>141.79194479197056</v>
      </c>
      <c r="AM85" s="165">
        <v>32.112015244124898</v>
      </c>
      <c r="AN85" s="165">
        <v>40.743680857715951</v>
      </c>
      <c r="AO85" s="165">
        <v>57.990983180551929</v>
      </c>
      <c r="AP85" s="165">
        <v>56.019828469970783</v>
      </c>
      <c r="AQ85" s="165">
        <v>73.275917555885982</v>
      </c>
      <c r="AR85" s="165">
        <v>261.03598725822104</v>
      </c>
      <c r="AS85" s="165">
        <v>309.26674380999401</v>
      </c>
      <c r="AT85" s="165">
        <v>609.64017017635456</v>
      </c>
      <c r="AU85" s="165">
        <v>2836.7655797529164</v>
      </c>
      <c r="AV85" s="165">
        <v>1399.5299670454358</v>
      </c>
      <c r="AW85" s="165">
        <v>288.12905137763408</v>
      </c>
      <c r="AX85" s="165">
        <v>338.04835128394154</v>
      </c>
      <c r="AY85" s="165">
        <v>323.28455307031351</v>
      </c>
      <c r="AZ85" s="165">
        <v>376.33490772338695</v>
      </c>
      <c r="BA85" s="165">
        <v>112.66993899938586</v>
      </c>
      <c r="BB85" s="165">
        <v>108.35386631540402</v>
      </c>
      <c r="BC85" s="165">
        <v>86.444752394060259</v>
      </c>
      <c r="BD85" s="165">
        <v>88.957758926240487</v>
      </c>
      <c r="BE85" s="165">
        <v>82.926112002991388</v>
      </c>
      <c r="BF85" s="165">
        <v>85.327107752670926</v>
      </c>
      <c r="BG85" s="165">
        <v>80.933856466343471</v>
      </c>
      <c r="BH85" s="165">
        <v>77.474090166623412</v>
      </c>
      <c r="BI85" s="165">
        <v>68.18010667249554</v>
      </c>
      <c r="BJ85" s="165">
        <v>70.341467062143579</v>
      </c>
      <c r="BK85" s="165">
        <v>64.554797652877383</v>
      </c>
      <c r="BL85" s="165">
        <v>66.587885594509714</v>
      </c>
      <c r="BM85" s="165">
        <v>63.813222712179005</v>
      </c>
      <c r="BN85" s="165">
        <v>65.618725052911614</v>
      </c>
      <c r="BO85" s="165">
        <v>60.530136846902408</v>
      </c>
      <c r="BP85" s="165">
        <v>62.231093504475304</v>
      </c>
      <c r="BQ85" s="165">
        <v>536.99721077685024</v>
      </c>
      <c r="BR85" s="165">
        <v>536.4173294981141</v>
      </c>
      <c r="BS85" s="165">
        <v>545.18387277570798</v>
      </c>
      <c r="BT85" s="165">
        <v>542.17387358775818</v>
      </c>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row>
    <row r="86" spans="2:113" ht="15" customHeight="1">
      <c r="B86" s="223">
        <v>8</v>
      </c>
      <c r="C86" s="223"/>
      <c r="D86" s="223"/>
      <c r="E86" s="223"/>
      <c r="F86" s="223"/>
      <c r="G86" s="223"/>
      <c r="H86" s="225" t="s">
        <v>152</v>
      </c>
      <c r="I86" s="147">
        <f ca="1">IF(SUM($I$39:$I$53)&gt;0,'Analysis_w AFUDC'!O51,I38)</f>
        <v>4133.26000564271</v>
      </c>
      <c r="J86" s="166">
        <v>1892.9271334066202</v>
      </c>
      <c r="K86" s="166">
        <v>1741.2414337653222</v>
      </c>
      <c r="L86" s="166">
        <v>662.60775730984142</v>
      </c>
      <c r="M86" s="166">
        <v>650.20215136380773</v>
      </c>
      <c r="N86" s="166">
        <v>701.30514519368478</v>
      </c>
      <c r="O86" s="166">
        <v>3569.297332465977</v>
      </c>
      <c r="P86" s="166">
        <v>1399.0542656042608</v>
      </c>
      <c r="Q86" s="166">
        <v>4234.7977661297009</v>
      </c>
      <c r="R86" s="166">
        <v>11645.294546744461</v>
      </c>
      <c r="S86" s="166">
        <v>11880.262359163</v>
      </c>
      <c r="T86" s="166">
        <v>7150.2373068913721</v>
      </c>
      <c r="U86" s="166">
        <v>15533.521686530621</v>
      </c>
      <c r="V86" s="166">
        <v>15717.739064082358</v>
      </c>
      <c r="W86" s="166">
        <v>1528.5421604833655</v>
      </c>
      <c r="X86" s="166">
        <v>1768.6513722924676</v>
      </c>
      <c r="Y86" s="166">
        <v>1413.3813771131752</v>
      </c>
      <c r="Z86" s="166">
        <v>1545.2434702968833</v>
      </c>
      <c r="AA86" s="166">
        <v>2531.1132997898776</v>
      </c>
      <c r="AB86" s="166">
        <v>2331.7378515264922</v>
      </c>
      <c r="AC86" s="166">
        <v>1768.6513722924676</v>
      </c>
      <c r="AD86" s="166">
        <v>1413.3813771131752</v>
      </c>
      <c r="AE86" s="166">
        <v>1545.2434702968833</v>
      </c>
      <c r="AF86" s="166">
        <v>2531.1132997898776</v>
      </c>
      <c r="AG86" s="166">
        <v>2331.7378515264922</v>
      </c>
      <c r="AH86" s="166">
        <v>1768.6513722924676</v>
      </c>
      <c r="AI86" s="166">
        <v>1413.3813771131752</v>
      </c>
      <c r="AJ86" s="166">
        <v>1545.2434702968833</v>
      </c>
      <c r="AK86" s="166">
        <v>2531.1132997898776</v>
      </c>
      <c r="AL86" s="166">
        <v>2331.7378515264922</v>
      </c>
      <c r="AM86" s="166">
        <v>1039.842471315178</v>
      </c>
      <c r="AN86" s="166">
        <v>1319.3507000877371</v>
      </c>
      <c r="AO86" s="166">
        <v>1877.8481140480458</v>
      </c>
      <c r="AP86" s="166">
        <v>1814.0187227746264</v>
      </c>
      <c r="AQ86" s="166">
        <v>2372.8006672873062</v>
      </c>
      <c r="AR86" s="166">
        <v>5532.2319325465978</v>
      </c>
      <c r="AS86" s="166">
        <v>3542.8258708209892</v>
      </c>
      <c r="AT86" s="166">
        <v>3340.0003719540928</v>
      </c>
      <c r="AU86" s="166">
        <v>10805.449653687147</v>
      </c>
      <c r="AV86" s="166">
        <v>7004.5933350133982</v>
      </c>
      <c r="AW86" s="166">
        <v>3703.7707860753235</v>
      </c>
      <c r="AX86" s="166">
        <v>4345.4611806061748</v>
      </c>
      <c r="AY86" s="166">
        <v>4647.003823386658</v>
      </c>
      <c r="AZ86" s="166">
        <v>6123.1650310768264</v>
      </c>
      <c r="BA86" s="166">
        <v>1290.6980227918957</v>
      </c>
      <c r="BB86" s="166">
        <v>1241.2549634549075</v>
      </c>
      <c r="BC86" s="166">
        <v>990.27364341039322</v>
      </c>
      <c r="BD86" s="166">
        <v>1019.0615578368472</v>
      </c>
      <c r="BE86" s="166">
        <v>949.9656230457681</v>
      </c>
      <c r="BF86" s="166">
        <v>977.47039046079294</v>
      </c>
      <c r="BG86" s="166">
        <v>977.58349658175359</v>
      </c>
      <c r="BH86" s="166">
        <v>935.79368717062573</v>
      </c>
      <c r="BI86" s="166">
        <v>823.53356170458051</v>
      </c>
      <c r="BJ86" s="166">
        <v>849.6401917273829</v>
      </c>
      <c r="BK86" s="166">
        <v>779.74419564290679</v>
      </c>
      <c r="BL86" s="166">
        <v>804.30144900529422</v>
      </c>
      <c r="BM86" s="166">
        <v>770.78686362936548</v>
      </c>
      <c r="BN86" s="166">
        <v>792.59515707296168</v>
      </c>
      <c r="BO86" s="166">
        <v>731.131141044468</v>
      </c>
      <c r="BP86" s="166">
        <v>751.67664856684337</v>
      </c>
      <c r="BQ86" s="166">
        <v>4072.6264398313519</v>
      </c>
      <c r="BR86" s="166">
        <v>4068.4370785063138</v>
      </c>
      <c r="BS86" s="166">
        <v>4155.9752831252144</v>
      </c>
      <c r="BT86" s="166">
        <v>4133.26000564271</v>
      </c>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row>
    <row r="87" spans="2:113" ht="18.75" customHeight="1">
      <c r="B87" s="39">
        <v>10</v>
      </c>
      <c r="H87" s="40" t="s">
        <v>125</v>
      </c>
      <c r="I87" s="114">
        <f ca="1">I85/I86</f>
        <v>0.13117342554003003</v>
      </c>
      <c r="J87" s="139">
        <v>7.5068469852318354E-2</v>
      </c>
      <c r="K87" s="139">
        <v>7.5068469852318367E-2</v>
      </c>
      <c r="L87" s="139">
        <v>7.65677685982106E-2</v>
      </c>
      <c r="M87" s="139">
        <v>7.65677685982106E-2</v>
      </c>
      <c r="N87" s="139">
        <v>7.65677685982106E-2</v>
      </c>
      <c r="O87" s="139">
        <v>7.5068469852318367E-2</v>
      </c>
      <c r="P87" s="139">
        <v>7.5068469852318354E-2</v>
      </c>
      <c r="Q87" s="139">
        <v>0.17048836031074521</v>
      </c>
      <c r="R87" s="139">
        <v>0.14097008976696632</v>
      </c>
      <c r="S87" s="139">
        <v>0.13977709782886349</v>
      </c>
      <c r="T87" s="139">
        <v>0.17048836031074513</v>
      </c>
      <c r="U87" s="139">
        <v>0.15173693018067802</v>
      </c>
      <c r="V87" s="139">
        <v>0.15102125827480428</v>
      </c>
      <c r="W87" s="139">
        <v>0.10590369528930432</v>
      </c>
      <c r="X87" s="139">
        <v>7.2466068636224887E-2</v>
      </c>
      <c r="Y87" s="139">
        <v>7.2466068636224901E-2</v>
      </c>
      <c r="Z87" s="139">
        <v>7.2466068636224887E-2</v>
      </c>
      <c r="AA87" s="139">
        <v>6.0809556571355242E-2</v>
      </c>
      <c r="AB87" s="139">
        <v>6.0809556571355242E-2</v>
      </c>
      <c r="AC87" s="139">
        <v>7.2466068636224887E-2</v>
      </c>
      <c r="AD87" s="139">
        <v>7.2466068636224901E-2</v>
      </c>
      <c r="AE87" s="139">
        <v>7.2466068636224887E-2</v>
      </c>
      <c r="AF87" s="139">
        <v>6.0809556571355242E-2</v>
      </c>
      <c r="AG87" s="139">
        <v>6.0809556571355242E-2</v>
      </c>
      <c r="AH87" s="139">
        <v>7.2466068636224887E-2</v>
      </c>
      <c r="AI87" s="139">
        <v>7.2466068636224901E-2</v>
      </c>
      <c r="AJ87" s="139">
        <v>7.2466068636224887E-2</v>
      </c>
      <c r="AK87" s="139">
        <v>6.0809556571355242E-2</v>
      </c>
      <c r="AL87" s="139">
        <v>6.0809556571355242E-2</v>
      </c>
      <c r="AM87" s="139">
        <v>3.0881615369595432E-2</v>
      </c>
      <c r="AN87" s="139">
        <v>3.0881615369595428E-2</v>
      </c>
      <c r="AO87" s="139">
        <v>3.0881615369595435E-2</v>
      </c>
      <c r="AP87" s="139">
        <v>3.0881615369595435E-2</v>
      </c>
      <c r="AQ87" s="139">
        <v>3.0881615369595435E-2</v>
      </c>
      <c r="AR87" s="139">
        <v>4.7184570430340023E-2</v>
      </c>
      <c r="AS87" s="139">
        <v>8.7293803050593269E-2</v>
      </c>
      <c r="AT87" s="139">
        <v>0.18252697673194568</v>
      </c>
      <c r="AU87" s="139">
        <v>0.26253100710019284</v>
      </c>
      <c r="AV87" s="139">
        <v>0.19980174438531609</v>
      </c>
      <c r="AW87" s="139">
        <v>7.7793434858572375E-2</v>
      </c>
      <c r="AX87" s="139">
        <v>7.7793434858572388E-2</v>
      </c>
      <c r="AY87" s="139">
        <v>6.9568385427905499E-2</v>
      </c>
      <c r="AZ87" s="139">
        <v>6.1460846770155446E-2</v>
      </c>
      <c r="BA87" s="139">
        <v>8.7293803050593255E-2</v>
      </c>
      <c r="BB87" s="139">
        <v>8.7293803050593255E-2</v>
      </c>
      <c r="BC87" s="139">
        <v>8.7293803050593227E-2</v>
      </c>
      <c r="BD87" s="139">
        <v>8.7293803050593255E-2</v>
      </c>
      <c r="BE87" s="139">
        <v>8.7293803050593255E-2</v>
      </c>
      <c r="BF87" s="139">
        <v>8.7293803050593227E-2</v>
      </c>
      <c r="BG87" s="139">
        <v>8.2789712335917198E-2</v>
      </c>
      <c r="BH87" s="139">
        <v>8.2789712335917226E-2</v>
      </c>
      <c r="BI87" s="139">
        <v>8.2789712335917198E-2</v>
      </c>
      <c r="BJ87" s="139">
        <v>8.2789712335917212E-2</v>
      </c>
      <c r="BK87" s="139">
        <v>8.2789712335917184E-2</v>
      </c>
      <c r="BL87" s="139">
        <v>8.278971233591724E-2</v>
      </c>
      <c r="BM87" s="139">
        <v>8.2789712335917198E-2</v>
      </c>
      <c r="BN87" s="139">
        <v>8.2789712335917212E-2</v>
      </c>
      <c r="BO87" s="139">
        <v>8.2789712335917198E-2</v>
      </c>
      <c r="BP87" s="139">
        <v>8.2789712335917212E-2</v>
      </c>
      <c r="BQ87" s="139">
        <v>0.13185525820018185</v>
      </c>
      <c r="BR87" s="139">
        <v>0.13184850082406938</v>
      </c>
      <c r="BS87" s="139">
        <v>0.13118073030639876</v>
      </c>
      <c r="BT87" s="139">
        <v>0.13117342554003003</v>
      </c>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row>
    <row r="88" spans="2:113" ht="15" customHeight="1">
      <c r="B88" s="39">
        <v>11</v>
      </c>
      <c r="H88" s="40" t="s">
        <v>155</v>
      </c>
      <c r="I88" s="125">
        <f ca="1">I22</f>
        <v>-0.09</v>
      </c>
      <c r="J88" s="140">
        <v>-0.09</v>
      </c>
      <c r="K88" s="140">
        <v>-0.09</v>
      </c>
      <c r="L88" s="140">
        <v>-0.09</v>
      </c>
      <c r="M88" s="140">
        <v>-0.09</v>
      </c>
      <c r="N88" s="140">
        <v>-0.09</v>
      </c>
      <c r="O88" s="140">
        <v>-0.09</v>
      </c>
      <c r="P88" s="140">
        <v>-0.09</v>
      </c>
      <c r="Q88" s="140">
        <v>-0.09</v>
      </c>
      <c r="R88" s="140">
        <v>-0.09</v>
      </c>
      <c r="S88" s="140">
        <v>-0.09</v>
      </c>
      <c r="T88" s="140">
        <v>-0.09</v>
      </c>
      <c r="U88" s="140">
        <v>-0.09</v>
      </c>
      <c r="V88" s="140">
        <v>-0.09</v>
      </c>
      <c r="W88" s="140">
        <v>-3.6999999999999998E-2</v>
      </c>
      <c r="X88" s="140">
        <v>-0.12</v>
      </c>
      <c r="Y88" s="140">
        <v>-0.12</v>
      </c>
      <c r="Z88" s="140">
        <v>-0.12</v>
      </c>
      <c r="AA88" s="140">
        <v>-0.11</v>
      </c>
      <c r="AB88" s="140">
        <v>-0.11</v>
      </c>
      <c r="AC88" s="140">
        <v>-0.12</v>
      </c>
      <c r="AD88" s="140">
        <v>-0.12</v>
      </c>
      <c r="AE88" s="140">
        <v>-0.12</v>
      </c>
      <c r="AF88" s="140">
        <v>-0.11</v>
      </c>
      <c r="AG88" s="140">
        <v>-0.11</v>
      </c>
      <c r="AH88" s="140">
        <v>-0.12</v>
      </c>
      <c r="AI88" s="140">
        <v>-0.12</v>
      </c>
      <c r="AJ88" s="140">
        <v>-0.12</v>
      </c>
      <c r="AK88" s="140">
        <v>-0.11</v>
      </c>
      <c r="AL88" s="140">
        <v>-0.11</v>
      </c>
      <c r="AM88" s="140">
        <v>-0.08</v>
      </c>
      <c r="AN88" s="140">
        <v>-0.08</v>
      </c>
      <c r="AO88" s="140">
        <v>-0.08</v>
      </c>
      <c r="AP88" s="140">
        <v>-0.08</v>
      </c>
      <c r="AQ88" s="140">
        <v>-0.08</v>
      </c>
      <c r="AR88" s="140">
        <v>-0.08</v>
      </c>
      <c r="AS88" s="140">
        <v>-0.08</v>
      </c>
      <c r="AT88" s="140">
        <v>-0.09</v>
      </c>
      <c r="AU88" s="140">
        <v>-0.02</v>
      </c>
      <c r="AV88" s="140">
        <v>-0.02</v>
      </c>
      <c r="AW88" s="140">
        <v>-0.09</v>
      </c>
      <c r="AX88" s="140">
        <v>-0.09</v>
      </c>
      <c r="AY88" s="140">
        <v>-0.09</v>
      </c>
      <c r="AZ88" s="140">
        <v>-0.09</v>
      </c>
      <c r="BA88" s="140">
        <v>-0.09</v>
      </c>
      <c r="BB88" s="140">
        <v>-0.09</v>
      </c>
      <c r="BC88" s="140">
        <v>-0.09</v>
      </c>
      <c r="BD88" s="140">
        <v>-0.09</v>
      </c>
      <c r="BE88" s="140">
        <v>-0.09</v>
      </c>
      <c r="BF88" s="140">
        <v>-0.09</v>
      </c>
      <c r="BG88" s="140">
        <v>-0.09</v>
      </c>
      <c r="BH88" s="140">
        <v>-0.09</v>
      </c>
      <c r="BI88" s="140">
        <v>-0.09</v>
      </c>
      <c r="BJ88" s="140">
        <v>-0.09</v>
      </c>
      <c r="BK88" s="140">
        <v>-0.09</v>
      </c>
      <c r="BL88" s="140">
        <v>-0.09</v>
      </c>
      <c r="BM88" s="140">
        <v>-0.09</v>
      </c>
      <c r="BN88" s="140">
        <v>-0.09</v>
      </c>
      <c r="BO88" s="140">
        <v>-0.09</v>
      </c>
      <c r="BP88" s="140">
        <v>-0.09</v>
      </c>
      <c r="BQ88" s="140">
        <v>-0.09</v>
      </c>
      <c r="BR88" s="140">
        <v>-0.09</v>
      </c>
      <c r="BS88" s="140">
        <v>-0.09</v>
      </c>
      <c r="BT88" s="140">
        <v>-0.09</v>
      </c>
      <c r="BU88" s="140"/>
      <c r="BV88" s="140"/>
      <c r="BW88" s="140"/>
      <c r="BX88" s="140"/>
      <c r="BY88" s="140"/>
      <c r="BZ88" s="140"/>
      <c r="CA88" s="140"/>
      <c r="CB88" s="140"/>
      <c r="CC88" s="140"/>
      <c r="CD88" s="140"/>
      <c r="CE88" s="140"/>
      <c r="CF88" s="140"/>
      <c r="CG88" s="140"/>
      <c r="CH88" s="140"/>
      <c r="CI88" s="140"/>
      <c r="CJ88" s="140"/>
      <c r="CK88" s="140"/>
      <c r="CL88" s="140"/>
      <c r="CM88" s="140"/>
      <c r="CN88" s="140"/>
      <c r="CO88" s="140"/>
      <c r="CP88" s="140"/>
      <c r="CQ88" s="140"/>
      <c r="CR88" s="140"/>
      <c r="CS88" s="140"/>
      <c r="CT88" s="140"/>
      <c r="CU88" s="140"/>
      <c r="CV88" s="140"/>
      <c r="CW88" s="140"/>
      <c r="CX88" s="140"/>
      <c r="CY88" s="140"/>
      <c r="CZ88" s="140"/>
      <c r="DA88" s="140"/>
      <c r="DB88" s="140"/>
      <c r="DC88" s="140"/>
      <c r="DD88" s="140"/>
      <c r="DE88" s="140"/>
      <c r="DF88" s="140"/>
      <c r="DG88" s="140"/>
      <c r="DH88" s="140"/>
      <c r="DI88" s="140"/>
    </row>
    <row r="89" spans="2:113" ht="15" customHeight="1">
      <c r="B89" s="39">
        <v>12</v>
      </c>
      <c r="H89" s="40" t="s">
        <v>146</v>
      </c>
      <c r="I89" s="125">
        <f ca="1">I23</f>
        <v>0</v>
      </c>
      <c r="J89" s="140">
        <v>0</v>
      </c>
      <c r="K89" s="140">
        <v>0</v>
      </c>
      <c r="L89" s="140">
        <v>0</v>
      </c>
      <c r="M89" s="140">
        <v>0</v>
      </c>
      <c r="N89" s="140">
        <v>0</v>
      </c>
      <c r="O89" s="140">
        <v>0</v>
      </c>
      <c r="P89" s="140">
        <v>0</v>
      </c>
      <c r="Q89" s="140">
        <v>0</v>
      </c>
      <c r="R89" s="140">
        <v>0</v>
      </c>
      <c r="S89" s="140">
        <v>0</v>
      </c>
      <c r="T89" s="140">
        <v>0</v>
      </c>
      <c r="U89" s="140">
        <v>0</v>
      </c>
      <c r="V89" s="140">
        <v>0</v>
      </c>
      <c r="W89" s="140">
        <v>0</v>
      </c>
      <c r="X89" s="140">
        <v>0</v>
      </c>
      <c r="Y89" s="140">
        <v>0</v>
      </c>
      <c r="Z89" s="140">
        <v>0</v>
      </c>
      <c r="AA89" s="140">
        <v>0</v>
      </c>
      <c r="AB89" s="140">
        <v>0</v>
      </c>
      <c r="AC89" s="140">
        <v>0</v>
      </c>
      <c r="AD89" s="140">
        <v>0</v>
      </c>
      <c r="AE89" s="140">
        <v>0</v>
      </c>
      <c r="AF89" s="140">
        <v>0</v>
      </c>
      <c r="AG89" s="140">
        <v>0</v>
      </c>
      <c r="AH89" s="140">
        <v>0</v>
      </c>
      <c r="AI89" s="140">
        <v>0</v>
      </c>
      <c r="AJ89" s="140">
        <v>0</v>
      </c>
      <c r="AK89" s="140">
        <v>0</v>
      </c>
      <c r="AL89" s="140">
        <v>0</v>
      </c>
      <c r="AM89" s="140">
        <v>0</v>
      </c>
      <c r="AN89" s="140">
        <v>0</v>
      </c>
      <c r="AO89" s="140">
        <v>0</v>
      </c>
      <c r="AP89" s="140">
        <v>0</v>
      </c>
      <c r="AQ89" s="140">
        <v>0</v>
      </c>
      <c r="AR89" s="140">
        <v>0</v>
      </c>
      <c r="AS89" s="140">
        <v>0</v>
      </c>
      <c r="AT89" s="140">
        <v>0</v>
      </c>
      <c r="AU89" s="140">
        <v>2.2300000000000002E-3</v>
      </c>
      <c r="AV89" s="140">
        <v>2.2300000000000002E-3</v>
      </c>
      <c r="AW89" s="140">
        <v>0</v>
      </c>
      <c r="AX89" s="140">
        <v>0</v>
      </c>
      <c r="AY89" s="140">
        <v>0</v>
      </c>
      <c r="AZ89" s="140">
        <v>0</v>
      </c>
      <c r="BA89" s="140">
        <v>0</v>
      </c>
      <c r="BB89" s="140">
        <v>0</v>
      </c>
      <c r="BC89" s="140">
        <v>0</v>
      </c>
      <c r="BD89" s="140">
        <v>0</v>
      </c>
      <c r="BE89" s="140">
        <v>0</v>
      </c>
      <c r="BF89" s="140">
        <v>0</v>
      </c>
      <c r="BG89" s="140">
        <v>0</v>
      </c>
      <c r="BH89" s="140">
        <v>0</v>
      </c>
      <c r="BI89" s="140">
        <v>0</v>
      </c>
      <c r="BJ89" s="140">
        <v>0</v>
      </c>
      <c r="BK89" s="140">
        <v>0</v>
      </c>
      <c r="BL89" s="140">
        <v>0</v>
      </c>
      <c r="BM89" s="140">
        <v>0</v>
      </c>
      <c r="BN89" s="140">
        <v>0</v>
      </c>
      <c r="BO89" s="140">
        <v>0</v>
      </c>
      <c r="BP89" s="140">
        <v>0</v>
      </c>
      <c r="BQ89" s="140">
        <v>0</v>
      </c>
      <c r="BR89" s="140">
        <v>0</v>
      </c>
      <c r="BS89" s="140">
        <v>0</v>
      </c>
      <c r="BT89" s="140">
        <v>0</v>
      </c>
      <c r="BU89" s="140"/>
      <c r="BV89" s="140"/>
      <c r="BW89" s="140"/>
      <c r="BX89" s="140"/>
      <c r="BY89" s="140"/>
      <c r="BZ89" s="140"/>
      <c r="CA89" s="140"/>
      <c r="CB89" s="140"/>
      <c r="CC89" s="140"/>
      <c r="CD89" s="140"/>
      <c r="CE89" s="140"/>
      <c r="CF89" s="140"/>
      <c r="CG89" s="140"/>
      <c r="CH89" s="140"/>
      <c r="CI89" s="140"/>
      <c r="CJ89" s="140"/>
      <c r="CK89" s="140"/>
      <c r="CL89" s="140"/>
      <c r="CM89" s="140"/>
      <c r="CN89" s="140"/>
      <c r="CO89" s="140"/>
      <c r="CP89" s="140"/>
      <c r="CQ89" s="140"/>
      <c r="CR89" s="140"/>
      <c r="CS89" s="140"/>
      <c r="CT89" s="140"/>
      <c r="CU89" s="140"/>
      <c r="CV89" s="140"/>
      <c r="CW89" s="140"/>
      <c r="CX89" s="140"/>
      <c r="CY89" s="140"/>
      <c r="CZ89" s="140"/>
      <c r="DA89" s="140"/>
      <c r="DB89" s="140"/>
      <c r="DC89" s="140"/>
      <c r="DD89" s="140"/>
      <c r="DE89" s="140"/>
      <c r="DF89" s="140"/>
      <c r="DG89" s="140"/>
      <c r="DH89" s="140"/>
      <c r="DI89" s="140"/>
    </row>
    <row r="90" spans="2:113" ht="15" customHeight="1">
      <c r="B90" s="39">
        <v>13</v>
      </c>
      <c r="H90" s="40" t="s">
        <v>140</v>
      </c>
      <c r="I90" s="97">
        <f ca="1">I21</f>
        <v>35</v>
      </c>
      <c r="J90" s="132">
        <v>35</v>
      </c>
      <c r="K90" s="132">
        <v>35</v>
      </c>
      <c r="L90" s="132">
        <v>35</v>
      </c>
      <c r="M90" s="132">
        <v>35</v>
      </c>
      <c r="N90" s="132">
        <v>35</v>
      </c>
      <c r="O90" s="132">
        <v>35</v>
      </c>
      <c r="P90" s="132">
        <v>35</v>
      </c>
      <c r="Q90" s="132">
        <v>35</v>
      </c>
      <c r="R90" s="132">
        <v>35</v>
      </c>
      <c r="S90" s="132">
        <v>35</v>
      </c>
      <c r="T90" s="132">
        <v>35</v>
      </c>
      <c r="U90" s="132">
        <v>35</v>
      </c>
      <c r="V90" s="132">
        <v>35</v>
      </c>
      <c r="W90" s="132">
        <v>30</v>
      </c>
      <c r="X90" s="132">
        <v>30</v>
      </c>
      <c r="Y90" s="132">
        <v>30</v>
      </c>
      <c r="Z90" s="132">
        <v>30</v>
      </c>
      <c r="AA90" s="132">
        <v>30</v>
      </c>
      <c r="AB90" s="132">
        <v>30</v>
      </c>
      <c r="AC90" s="132">
        <v>30</v>
      </c>
      <c r="AD90" s="132">
        <v>30</v>
      </c>
      <c r="AE90" s="132">
        <v>30</v>
      </c>
      <c r="AF90" s="132">
        <v>30</v>
      </c>
      <c r="AG90" s="132">
        <v>30</v>
      </c>
      <c r="AH90" s="132">
        <v>30</v>
      </c>
      <c r="AI90" s="132">
        <v>30</v>
      </c>
      <c r="AJ90" s="132">
        <v>30</v>
      </c>
      <c r="AK90" s="132">
        <v>30</v>
      </c>
      <c r="AL90" s="132">
        <v>30</v>
      </c>
      <c r="AM90" s="132">
        <v>15</v>
      </c>
      <c r="AN90" s="132">
        <v>15</v>
      </c>
      <c r="AO90" s="132">
        <v>15</v>
      </c>
      <c r="AP90" s="132">
        <v>15</v>
      </c>
      <c r="AQ90" s="132">
        <v>15</v>
      </c>
      <c r="AR90" s="132">
        <v>20</v>
      </c>
      <c r="AS90" s="132">
        <v>35</v>
      </c>
      <c r="AT90" s="132">
        <v>50</v>
      </c>
      <c r="AU90" s="132">
        <v>60</v>
      </c>
      <c r="AV90" s="132">
        <v>60</v>
      </c>
      <c r="AW90" s="132">
        <v>35</v>
      </c>
      <c r="AX90" s="132">
        <v>35</v>
      </c>
      <c r="AY90" s="132">
        <v>35</v>
      </c>
      <c r="AZ90" s="132">
        <v>35</v>
      </c>
      <c r="BA90" s="132">
        <v>35</v>
      </c>
      <c r="BB90" s="132">
        <v>35</v>
      </c>
      <c r="BC90" s="132">
        <v>35</v>
      </c>
      <c r="BD90" s="132">
        <v>35</v>
      </c>
      <c r="BE90" s="132">
        <v>35</v>
      </c>
      <c r="BF90" s="132">
        <v>35</v>
      </c>
      <c r="BG90" s="132">
        <v>35</v>
      </c>
      <c r="BH90" s="132">
        <v>35</v>
      </c>
      <c r="BI90" s="132">
        <v>35</v>
      </c>
      <c r="BJ90" s="132">
        <v>35</v>
      </c>
      <c r="BK90" s="132">
        <v>35</v>
      </c>
      <c r="BL90" s="132">
        <v>35</v>
      </c>
      <c r="BM90" s="132">
        <v>35</v>
      </c>
      <c r="BN90" s="132">
        <v>35</v>
      </c>
      <c r="BO90" s="132">
        <v>35</v>
      </c>
      <c r="BP90" s="132">
        <v>35</v>
      </c>
      <c r="BQ90" s="132">
        <v>35</v>
      </c>
      <c r="BR90" s="132">
        <v>35</v>
      </c>
      <c r="BS90" s="132">
        <v>35</v>
      </c>
      <c r="BT90" s="132">
        <v>35</v>
      </c>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2"/>
      <c r="DF90" s="132"/>
      <c r="DG90" s="132"/>
      <c r="DH90" s="132"/>
      <c r="DI90" s="132"/>
    </row>
    <row r="91" spans="2:113" ht="15" customHeight="1">
      <c r="B91" s="39">
        <v>14</v>
      </c>
      <c r="H91" s="40" t="s">
        <v>141</v>
      </c>
      <c r="I91" s="171">
        <f ca="1">I20</f>
        <v>20</v>
      </c>
      <c r="J91" s="40">
        <v>15</v>
      </c>
      <c r="K91" s="40">
        <v>15</v>
      </c>
      <c r="L91" s="40">
        <v>15</v>
      </c>
      <c r="M91" s="40">
        <v>15</v>
      </c>
      <c r="N91" s="40">
        <v>15</v>
      </c>
      <c r="O91" s="40">
        <v>15</v>
      </c>
      <c r="P91" s="40">
        <v>15</v>
      </c>
      <c r="Q91" s="40">
        <v>20</v>
      </c>
      <c r="R91" s="40">
        <v>20</v>
      </c>
      <c r="S91" s="40">
        <v>20</v>
      </c>
      <c r="T91" s="40">
        <v>20</v>
      </c>
      <c r="U91" s="40">
        <v>20</v>
      </c>
      <c r="V91" s="40">
        <v>20</v>
      </c>
      <c r="W91" s="40">
        <v>5</v>
      </c>
      <c r="X91" s="40">
        <v>5</v>
      </c>
      <c r="Y91" s="40">
        <v>5</v>
      </c>
      <c r="Z91" s="40">
        <v>5</v>
      </c>
      <c r="AA91" s="40">
        <v>5</v>
      </c>
      <c r="AB91" s="40">
        <v>5</v>
      </c>
      <c r="AC91" s="40">
        <v>5</v>
      </c>
      <c r="AD91" s="40">
        <v>5</v>
      </c>
      <c r="AE91" s="40">
        <v>5</v>
      </c>
      <c r="AF91" s="40">
        <v>5</v>
      </c>
      <c r="AG91" s="40">
        <v>5</v>
      </c>
      <c r="AH91" s="40">
        <v>5</v>
      </c>
      <c r="AI91" s="40">
        <v>5</v>
      </c>
      <c r="AJ91" s="40">
        <v>5</v>
      </c>
      <c r="AK91" s="40">
        <v>5</v>
      </c>
      <c r="AL91" s="40">
        <v>5</v>
      </c>
      <c r="AM91" s="40">
        <v>7</v>
      </c>
      <c r="AN91" s="40">
        <v>7</v>
      </c>
      <c r="AO91" s="40">
        <v>7</v>
      </c>
      <c r="AP91" s="40">
        <v>7</v>
      </c>
      <c r="AQ91" s="40">
        <v>7</v>
      </c>
      <c r="AR91" s="40">
        <v>7</v>
      </c>
      <c r="AS91" s="40">
        <v>7</v>
      </c>
      <c r="AT91" s="40">
        <v>20</v>
      </c>
      <c r="AU91" s="40">
        <v>15</v>
      </c>
      <c r="AV91" s="40">
        <v>15</v>
      </c>
      <c r="AW91" s="40">
        <v>5</v>
      </c>
      <c r="AX91" s="40">
        <v>5</v>
      </c>
      <c r="AY91" s="40">
        <v>7</v>
      </c>
      <c r="AZ91" s="40">
        <v>5</v>
      </c>
      <c r="BA91" s="40">
        <v>20</v>
      </c>
      <c r="BB91" s="40">
        <v>20</v>
      </c>
      <c r="BC91" s="40">
        <v>20</v>
      </c>
      <c r="BD91" s="40">
        <v>20</v>
      </c>
      <c r="BE91" s="40">
        <v>20</v>
      </c>
      <c r="BF91" s="40">
        <v>20</v>
      </c>
      <c r="BG91" s="40">
        <v>20</v>
      </c>
      <c r="BH91" s="40">
        <v>20</v>
      </c>
      <c r="BI91" s="40">
        <v>20</v>
      </c>
      <c r="BJ91" s="40">
        <v>20</v>
      </c>
      <c r="BK91" s="40">
        <v>20</v>
      </c>
      <c r="BL91" s="40">
        <v>20</v>
      </c>
      <c r="BM91" s="40">
        <v>20</v>
      </c>
      <c r="BN91" s="40">
        <v>20</v>
      </c>
      <c r="BO91" s="40">
        <v>20</v>
      </c>
      <c r="BP91" s="40">
        <v>20</v>
      </c>
      <c r="BQ91" s="40">
        <v>20</v>
      </c>
      <c r="BR91" s="40">
        <v>20</v>
      </c>
      <c r="BS91" s="40">
        <v>20</v>
      </c>
      <c r="BT91" s="40">
        <v>20</v>
      </c>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row>
    <row r="92" spans="2:113" ht="15" customHeight="1">
      <c r="B92" s="39">
        <v>15</v>
      </c>
      <c r="H92" s="40" t="s">
        <v>93</v>
      </c>
      <c r="I92" s="125">
        <f ca="1">I31</f>
        <v>0</v>
      </c>
      <c r="J92" s="140">
        <v>0</v>
      </c>
      <c r="K92" s="140">
        <v>0</v>
      </c>
      <c r="L92" s="140">
        <v>0</v>
      </c>
      <c r="M92" s="140">
        <v>0</v>
      </c>
      <c r="N92" s="140">
        <v>0</v>
      </c>
      <c r="O92" s="140">
        <v>0</v>
      </c>
      <c r="P92" s="140">
        <v>0</v>
      </c>
      <c r="Q92" s="140">
        <v>0</v>
      </c>
      <c r="R92" s="140">
        <v>0</v>
      </c>
      <c r="S92" s="140">
        <v>0</v>
      </c>
      <c r="T92" s="140">
        <v>0</v>
      </c>
      <c r="U92" s="140">
        <v>0</v>
      </c>
      <c r="V92" s="140">
        <v>0</v>
      </c>
      <c r="W92" s="140">
        <v>0</v>
      </c>
      <c r="X92" s="140">
        <v>0</v>
      </c>
      <c r="Y92" s="140">
        <v>0</v>
      </c>
      <c r="Z92" s="140">
        <v>0</v>
      </c>
      <c r="AA92" s="140">
        <v>0</v>
      </c>
      <c r="AB92" s="140">
        <v>0</v>
      </c>
      <c r="AC92" s="140">
        <v>0</v>
      </c>
      <c r="AD92" s="140">
        <v>0</v>
      </c>
      <c r="AE92" s="140">
        <v>0</v>
      </c>
      <c r="AF92" s="140">
        <v>0</v>
      </c>
      <c r="AG92" s="140">
        <v>0</v>
      </c>
      <c r="AH92" s="140">
        <v>0</v>
      </c>
      <c r="AI92" s="140">
        <v>0</v>
      </c>
      <c r="AJ92" s="140">
        <v>0</v>
      </c>
      <c r="AK92" s="140">
        <v>0</v>
      </c>
      <c r="AL92" s="140">
        <v>0</v>
      </c>
      <c r="AM92" s="140">
        <v>0</v>
      </c>
      <c r="AN92" s="140">
        <v>0</v>
      </c>
      <c r="AO92" s="140">
        <v>0</v>
      </c>
      <c r="AP92" s="140">
        <v>0</v>
      </c>
      <c r="AQ92" s="140">
        <v>0</v>
      </c>
      <c r="AR92" s="140">
        <v>0</v>
      </c>
      <c r="AS92" s="140">
        <v>0</v>
      </c>
      <c r="AT92" s="140">
        <v>0</v>
      </c>
      <c r="AU92" s="140">
        <v>0</v>
      </c>
      <c r="AV92" s="140">
        <v>0</v>
      </c>
      <c r="AW92" s="140">
        <v>0</v>
      </c>
      <c r="AX92" s="140">
        <v>0</v>
      </c>
      <c r="AY92" s="140">
        <v>0</v>
      </c>
      <c r="AZ92" s="140">
        <v>0</v>
      </c>
      <c r="BA92" s="140">
        <v>0</v>
      </c>
      <c r="BB92" s="140">
        <v>0</v>
      </c>
      <c r="BC92" s="140">
        <v>0</v>
      </c>
      <c r="BD92" s="140">
        <v>0</v>
      </c>
      <c r="BE92" s="140">
        <v>0</v>
      </c>
      <c r="BF92" s="140">
        <v>0</v>
      </c>
      <c r="BG92" s="140">
        <v>0</v>
      </c>
      <c r="BH92" s="140">
        <v>0</v>
      </c>
      <c r="BI92" s="140">
        <v>0</v>
      </c>
      <c r="BJ92" s="140">
        <v>0</v>
      </c>
      <c r="BK92" s="140">
        <v>0</v>
      </c>
      <c r="BL92" s="140">
        <v>0</v>
      </c>
      <c r="BM92" s="140">
        <v>0</v>
      </c>
      <c r="BN92" s="140">
        <v>0</v>
      </c>
      <c r="BO92" s="140">
        <v>0</v>
      </c>
      <c r="BP92" s="140">
        <v>0</v>
      </c>
      <c r="BQ92" s="140">
        <v>0</v>
      </c>
      <c r="BR92" s="140">
        <v>0</v>
      </c>
      <c r="BS92" s="140">
        <v>0</v>
      </c>
      <c r="BT92" s="140">
        <v>0</v>
      </c>
      <c r="BU92" s="140"/>
      <c r="BV92" s="140"/>
      <c r="BW92" s="140"/>
      <c r="BX92" s="140"/>
      <c r="BY92" s="140"/>
      <c r="BZ92" s="140"/>
      <c r="CA92" s="140"/>
      <c r="CB92" s="140"/>
      <c r="CC92" s="140"/>
      <c r="CD92" s="140"/>
      <c r="CE92" s="140"/>
      <c r="CF92" s="140"/>
      <c r="CG92" s="140"/>
      <c r="CH92" s="140"/>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0"/>
      <c r="DF92" s="140"/>
      <c r="DG92" s="140"/>
      <c r="DH92" s="140"/>
      <c r="DI92" s="140"/>
    </row>
    <row r="93" spans="2:113" ht="15" customHeight="1">
      <c r="B93" s="39">
        <v>16</v>
      </c>
      <c r="H93" s="40" t="s">
        <v>142</v>
      </c>
      <c r="I93" s="125">
        <f ca="1">I24</f>
        <v>0</v>
      </c>
      <c r="J93" s="140">
        <v>0</v>
      </c>
      <c r="K93" s="140">
        <v>0</v>
      </c>
      <c r="L93" s="140">
        <v>0</v>
      </c>
      <c r="M93" s="140">
        <v>0</v>
      </c>
      <c r="N93" s="140">
        <v>0</v>
      </c>
      <c r="O93" s="140">
        <v>0</v>
      </c>
      <c r="P93" s="140">
        <v>0</v>
      </c>
      <c r="Q93" s="140">
        <v>0</v>
      </c>
      <c r="R93" s="140">
        <v>0</v>
      </c>
      <c r="S93" s="140">
        <v>0</v>
      </c>
      <c r="T93" s="140">
        <v>0</v>
      </c>
      <c r="U93" s="140">
        <v>0</v>
      </c>
      <c r="V93" s="140">
        <v>0</v>
      </c>
      <c r="W93" s="140">
        <v>0</v>
      </c>
      <c r="X93" s="140">
        <v>0.1</v>
      </c>
      <c r="Y93" s="140">
        <v>0.1</v>
      </c>
      <c r="Z93" s="140">
        <v>0.1</v>
      </c>
      <c r="AA93" s="140">
        <v>0.1</v>
      </c>
      <c r="AB93" s="140">
        <v>0.1</v>
      </c>
      <c r="AC93" s="140">
        <v>0.26</v>
      </c>
      <c r="AD93" s="140">
        <v>0.26</v>
      </c>
      <c r="AE93" s="140">
        <v>0.26</v>
      </c>
      <c r="AF93" s="140">
        <v>0.26</v>
      </c>
      <c r="AG93" s="140">
        <v>0.26</v>
      </c>
      <c r="AH93" s="140">
        <v>0.22</v>
      </c>
      <c r="AI93" s="140">
        <v>0.22</v>
      </c>
      <c r="AJ93" s="140">
        <v>0.22</v>
      </c>
      <c r="AK93" s="140">
        <v>0.22</v>
      </c>
      <c r="AL93" s="140">
        <v>0.22</v>
      </c>
      <c r="AM93" s="140">
        <v>0</v>
      </c>
      <c r="AN93" s="140">
        <v>0</v>
      </c>
      <c r="AO93" s="140">
        <v>0</v>
      </c>
      <c r="AP93" s="140">
        <v>0</v>
      </c>
      <c r="AQ93" s="140">
        <v>0</v>
      </c>
      <c r="AR93" s="140">
        <v>0</v>
      </c>
      <c r="AS93" s="140">
        <v>0</v>
      </c>
      <c r="AT93" s="140">
        <v>0</v>
      </c>
      <c r="AU93" s="140">
        <v>0</v>
      </c>
      <c r="AV93" s="140">
        <v>0</v>
      </c>
      <c r="AW93" s="140">
        <v>0</v>
      </c>
      <c r="AX93" s="140">
        <v>0</v>
      </c>
      <c r="AY93" s="140">
        <v>0</v>
      </c>
      <c r="AZ93" s="140">
        <v>0</v>
      </c>
      <c r="BA93" s="140">
        <v>0</v>
      </c>
      <c r="BB93" s="140">
        <v>0</v>
      </c>
      <c r="BC93" s="140">
        <v>0</v>
      </c>
      <c r="BD93" s="140">
        <v>0</v>
      </c>
      <c r="BE93" s="140">
        <v>0</v>
      </c>
      <c r="BF93" s="140">
        <v>0</v>
      </c>
      <c r="BG93" s="140">
        <v>0</v>
      </c>
      <c r="BH93" s="140">
        <v>0</v>
      </c>
      <c r="BI93" s="140">
        <v>0</v>
      </c>
      <c r="BJ93" s="140">
        <v>0</v>
      </c>
      <c r="BK93" s="140">
        <v>0</v>
      </c>
      <c r="BL93" s="140">
        <v>0</v>
      </c>
      <c r="BM93" s="140">
        <v>0</v>
      </c>
      <c r="BN93" s="140">
        <v>0</v>
      </c>
      <c r="BO93" s="140">
        <v>0</v>
      </c>
      <c r="BP93" s="140">
        <v>0</v>
      </c>
      <c r="BQ93" s="140">
        <v>0</v>
      </c>
      <c r="BR93" s="140">
        <v>0</v>
      </c>
      <c r="BS93" s="140">
        <v>0</v>
      </c>
      <c r="BT93" s="140">
        <v>0</v>
      </c>
      <c r="BU93" s="140"/>
      <c r="BV93" s="140"/>
      <c r="BW93" s="140"/>
      <c r="BX93" s="140"/>
      <c r="BY93" s="140"/>
      <c r="BZ93" s="140"/>
      <c r="CA93" s="140"/>
      <c r="CB93" s="140"/>
      <c r="CC93" s="140"/>
      <c r="CD93" s="140"/>
      <c r="CE93" s="140"/>
      <c r="CF93" s="140"/>
      <c r="CG93" s="140"/>
      <c r="CH93" s="140"/>
      <c r="CI93" s="140"/>
      <c r="CJ93" s="140"/>
      <c r="CK93" s="140"/>
      <c r="CL93" s="140"/>
      <c r="CM93" s="140"/>
      <c r="CN93" s="140"/>
      <c r="CO93" s="140"/>
      <c r="CP93" s="140"/>
      <c r="CQ93" s="140"/>
      <c r="CR93" s="140"/>
      <c r="CS93" s="140"/>
      <c r="CT93" s="140"/>
      <c r="CU93" s="140"/>
      <c r="CV93" s="140"/>
      <c r="CW93" s="140"/>
      <c r="CX93" s="140"/>
      <c r="CY93" s="140"/>
      <c r="CZ93" s="140"/>
      <c r="DA93" s="140"/>
      <c r="DB93" s="140"/>
      <c r="DC93" s="140"/>
      <c r="DD93" s="140"/>
      <c r="DE93" s="140"/>
      <c r="DF93" s="140"/>
      <c r="DG93" s="140"/>
      <c r="DH93" s="140"/>
      <c r="DI93" s="140"/>
    </row>
    <row r="94" spans="2:113" ht="15" customHeight="1">
      <c r="B94" s="39">
        <v>17</v>
      </c>
      <c r="H94" s="40" t="s">
        <v>143</v>
      </c>
      <c r="I94" s="125">
        <f ca="1">I27</f>
        <v>0</v>
      </c>
      <c r="J94" s="140">
        <v>0</v>
      </c>
      <c r="K94" s="140">
        <v>0</v>
      </c>
      <c r="L94" s="140">
        <v>0</v>
      </c>
      <c r="M94" s="140">
        <v>0</v>
      </c>
      <c r="N94" s="140">
        <v>0</v>
      </c>
      <c r="O94" s="140">
        <v>0</v>
      </c>
      <c r="P94" s="140">
        <v>0</v>
      </c>
      <c r="Q94" s="140">
        <v>0</v>
      </c>
      <c r="R94" s="140">
        <v>0</v>
      </c>
      <c r="S94" s="140">
        <v>0</v>
      </c>
      <c r="T94" s="140">
        <v>0</v>
      </c>
      <c r="U94" s="140">
        <v>0</v>
      </c>
      <c r="V94" s="140">
        <v>0</v>
      </c>
      <c r="W94" s="140">
        <v>0</v>
      </c>
      <c r="X94" s="140">
        <v>0</v>
      </c>
      <c r="Y94" s="140">
        <v>0</v>
      </c>
      <c r="Z94" s="140">
        <v>0</v>
      </c>
      <c r="AA94" s="140">
        <v>0</v>
      </c>
      <c r="AB94" s="140">
        <v>0</v>
      </c>
      <c r="AC94" s="140">
        <v>0</v>
      </c>
      <c r="AD94" s="140">
        <v>0</v>
      </c>
      <c r="AE94" s="140">
        <v>0</v>
      </c>
      <c r="AF94" s="140">
        <v>0</v>
      </c>
      <c r="AG94" s="140">
        <v>0</v>
      </c>
      <c r="AH94" s="140">
        <v>0</v>
      </c>
      <c r="AI94" s="140">
        <v>0</v>
      </c>
      <c r="AJ94" s="140">
        <v>0</v>
      </c>
      <c r="AK94" s="140">
        <v>0</v>
      </c>
      <c r="AL94" s="140">
        <v>0</v>
      </c>
      <c r="AM94" s="140">
        <v>0</v>
      </c>
      <c r="AN94" s="140">
        <v>0</v>
      </c>
      <c r="AO94" s="140">
        <v>0</v>
      </c>
      <c r="AP94" s="140">
        <v>0</v>
      </c>
      <c r="AQ94" s="140">
        <v>0</v>
      </c>
      <c r="AR94" s="140">
        <v>0</v>
      </c>
      <c r="AS94" s="140">
        <v>0</v>
      </c>
      <c r="AT94" s="140">
        <v>0</v>
      </c>
      <c r="AU94" s="140">
        <v>0</v>
      </c>
      <c r="AV94" s="140">
        <v>0</v>
      </c>
      <c r="AW94" s="140">
        <v>0</v>
      </c>
      <c r="AX94" s="140">
        <v>0</v>
      </c>
      <c r="AY94" s="140">
        <v>0</v>
      </c>
      <c r="AZ94" s="140">
        <v>0</v>
      </c>
      <c r="BA94" s="140">
        <v>0</v>
      </c>
      <c r="BB94" s="140">
        <v>0</v>
      </c>
      <c r="BC94" s="140">
        <v>0</v>
      </c>
      <c r="BD94" s="140">
        <v>0</v>
      </c>
      <c r="BE94" s="140">
        <v>0</v>
      </c>
      <c r="BF94" s="140">
        <v>0</v>
      </c>
      <c r="BG94" s="140">
        <v>0</v>
      </c>
      <c r="BH94" s="140">
        <v>0</v>
      </c>
      <c r="BI94" s="140">
        <v>0</v>
      </c>
      <c r="BJ94" s="140">
        <v>0</v>
      </c>
      <c r="BK94" s="140">
        <v>0</v>
      </c>
      <c r="BL94" s="140">
        <v>0</v>
      </c>
      <c r="BM94" s="140">
        <v>0</v>
      </c>
      <c r="BN94" s="140">
        <v>0</v>
      </c>
      <c r="BO94" s="140">
        <v>0</v>
      </c>
      <c r="BP94" s="140">
        <v>0</v>
      </c>
      <c r="BQ94" s="140">
        <v>0</v>
      </c>
      <c r="BR94" s="140">
        <v>0</v>
      </c>
      <c r="BS94" s="140">
        <v>0</v>
      </c>
      <c r="BT94" s="140">
        <v>0</v>
      </c>
      <c r="BU94" s="140"/>
      <c r="BV94" s="140"/>
      <c r="BW94" s="140"/>
      <c r="BX94" s="140"/>
      <c r="BY94" s="140"/>
      <c r="BZ94" s="140"/>
      <c r="CA94" s="140"/>
      <c r="CB94" s="140"/>
      <c r="CC94" s="140"/>
      <c r="CD94" s="140"/>
      <c r="CE94" s="140"/>
      <c r="CF94" s="140"/>
      <c r="CG94" s="140"/>
      <c r="CH94" s="140"/>
      <c r="CI94" s="140"/>
      <c r="CJ94" s="140"/>
      <c r="CK94" s="140"/>
      <c r="CL94" s="140"/>
      <c r="CM94" s="140"/>
      <c r="CN94" s="140"/>
      <c r="CO94" s="140"/>
      <c r="CP94" s="140"/>
      <c r="CQ94" s="140"/>
      <c r="CR94" s="140"/>
      <c r="CS94" s="140"/>
      <c r="CT94" s="140"/>
      <c r="CU94" s="140"/>
      <c r="CV94" s="140"/>
      <c r="CW94" s="140"/>
      <c r="CX94" s="140"/>
      <c r="CY94" s="140"/>
      <c r="CZ94" s="140"/>
      <c r="DA94" s="140"/>
      <c r="DB94" s="140"/>
      <c r="DC94" s="140"/>
      <c r="DD94" s="140"/>
      <c r="DE94" s="140"/>
      <c r="DF94" s="140"/>
      <c r="DG94" s="140"/>
      <c r="DH94" s="140"/>
      <c r="DI94" s="140"/>
    </row>
    <row r="95" spans="2:113" ht="15" customHeight="1">
      <c r="B95" s="39">
        <v>18</v>
      </c>
      <c r="H95" s="40" t="s">
        <v>144</v>
      </c>
      <c r="I95" s="97">
        <f ca="1">I29</f>
        <v>0</v>
      </c>
      <c r="J95" s="40">
        <v>0</v>
      </c>
      <c r="K95" s="40">
        <v>0</v>
      </c>
      <c r="L95" s="40">
        <v>0</v>
      </c>
      <c r="M95" s="40">
        <v>0</v>
      </c>
      <c r="N95" s="40">
        <v>0</v>
      </c>
      <c r="O95" s="40">
        <v>0</v>
      </c>
      <c r="P95" s="40">
        <v>0</v>
      </c>
      <c r="Q95" s="40">
        <v>0</v>
      </c>
      <c r="R95" s="40">
        <v>0</v>
      </c>
      <c r="S95" s="40">
        <v>0</v>
      </c>
      <c r="T95" s="40">
        <v>0</v>
      </c>
      <c r="U95" s="40">
        <v>0</v>
      </c>
      <c r="V95" s="40">
        <v>0</v>
      </c>
      <c r="W95" s="40">
        <v>0</v>
      </c>
      <c r="X95" s="40">
        <v>0</v>
      </c>
      <c r="Y95" s="40">
        <v>0</v>
      </c>
      <c r="Z95" s="40">
        <v>0</v>
      </c>
      <c r="AA95" s="40">
        <v>0</v>
      </c>
      <c r="AB95" s="40">
        <v>0</v>
      </c>
      <c r="AC95" s="40">
        <v>0</v>
      </c>
      <c r="AD95" s="40">
        <v>0</v>
      </c>
      <c r="AE95" s="40">
        <v>0</v>
      </c>
      <c r="AF95" s="40">
        <v>0</v>
      </c>
      <c r="AG95" s="40">
        <v>0</v>
      </c>
      <c r="AH95" s="40">
        <v>0</v>
      </c>
      <c r="AI95" s="40">
        <v>0</v>
      </c>
      <c r="AJ95" s="40">
        <v>0</v>
      </c>
      <c r="AK95" s="40">
        <v>0</v>
      </c>
      <c r="AL95" s="40">
        <v>0</v>
      </c>
      <c r="AM95" s="40">
        <v>0</v>
      </c>
      <c r="AN95" s="40">
        <v>0</v>
      </c>
      <c r="AO95" s="40">
        <v>0</v>
      </c>
      <c r="AP95" s="40">
        <v>0</v>
      </c>
      <c r="AQ95" s="40">
        <v>0</v>
      </c>
      <c r="AR95" s="40">
        <v>0</v>
      </c>
      <c r="AS95" s="40">
        <v>0</v>
      </c>
      <c r="AT95" s="40">
        <v>0</v>
      </c>
      <c r="AU95" s="40">
        <v>0</v>
      </c>
      <c r="AV95" s="40">
        <v>0</v>
      </c>
      <c r="AW95" s="40">
        <v>0</v>
      </c>
      <c r="AX95" s="40">
        <v>0</v>
      </c>
      <c r="AY95" s="40">
        <v>0</v>
      </c>
      <c r="AZ95" s="40">
        <v>0</v>
      </c>
      <c r="BA95" s="40">
        <v>0</v>
      </c>
      <c r="BB95" s="40">
        <v>0</v>
      </c>
      <c r="BC95" s="40">
        <v>0</v>
      </c>
      <c r="BD95" s="40">
        <v>0</v>
      </c>
      <c r="BE95" s="40">
        <v>0</v>
      </c>
      <c r="BF95" s="40">
        <v>0</v>
      </c>
      <c r="BG95" s="40">
        <v>0</v>
      </c>
      <c r="BH95" s="40">
        <v>0</v>
      </c>
      <c r="BI95" s="40">
        <v>0</v>
      </c>
      <c r="BJ95" s="40">
        <v>0</v>
      </c>
      <c r="BK95" s="40">
        <v>0</v>
      </c>
      <c r="BL95" s="40">
        <v>0</v>
      </c>
      <c r="BM95" s="40">
        <v>0</v>
      </c>
      <c r="BN95" s="40">
        <v>0</v>
      </c>
      <c r="BO95" s="40">
        <v>0</v>
      </c>
      <c r="BP95" s="40">
        <v>0</v>
      </c>
      <c r="BQ95" s="40">
        <v>0</v>
      </c>
      <c r="BR95" s="40">
        <v>0</v>
      </c>
      <c r="BS95" s="40">
        <v>0</v>
      </c>
      <c r="BT95" s="40">
        <v>0</v>
      </c>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row>
    <row r="96" spans="2:113" ht="15" customHeight="1">
      <c r="B96" s="39">
        <v>19</v>
      </c>
      <c r="H96" s="40" t="s">
        <v>145</v>
      </c>
      <c r="I96" s="97">
        <f ca="1">I25</f>
        <v>0</v>
      </c>
      <c r="J96" s="40">
        <v>0</v>
      </c>
      <c r="K96" s="40">
        <v>0</v>
      </c>
      <c r="L96" s="40">
        <v>0</v>
      </c>
      <c r="M96" s="40">
        <v>0</v>
      </c>
      <c r="N96" s="40">
        <v>0</v>
      </c>
      <c r="O96" s="40">
        <v>0</v>
      </c>
      <c r="P96" s="40">
        <v>0</v>
      </c>
      <c r="Q96" s="40">
        <v>0</v>
      </c>
      <c r="R96" s="40">
        <v>0</v>
      </c>
      <c r="S96" s="40">
        <v>0</v>
      </c>
      <c r="T96" s="40">
        <v>0</v>
      </c>
      <c r="U96" s="40">
        <v>0</v>
      </c>
      <c r="V96" s="40">
        <v>0</v>
      </c>
      <c r="W96" s="40">
        <v>0</v>
      </c>
      <c r="X96" s="40">
        <v>0</v>
      </c>
      <c r="Y96" s="40">
        <v>0</v>
      </c>
      <c r="Z96" s="40">
        <v>0</v>
      </c>
      <c r="AA96" s="40">
        <v>0</v>
      </c>
      <c r="AB96" s="40">
        <v>0</v>
      </c>
      <c r="AC96" s="40">
        <v>0</v>
      </c>
      <c r="AD96" s="40">
        <v>0</v>
      </c>
      <c r="AE96" s="40">
        <v>0</v>
      </c>
      <c r="AF96" s="40">
        <v>0</v>
      </c>
      <c r="AG96" s="40">
        <v>0</v>
      </c>
      <c r="AH96" s="40">
        <v>0</v>
      </c>
      <c r="AI96" s="40">
        <v>0</v>
      </c>
      <c r="AJ96" s="40">
        <v>0</v>
      </c>
      <c r="AK96" s="40">
        <v>0</v>
      </c>
      <c r="AL96" s="40">
        <v>0</v>
      </c>
      <c r="AM96" s="40">
        <v>0</v>
      </c>
      <c r="AN96" s="40">
        <v>0</v>
      </c>
      <c r="AO96" s="40">
        <v>0</v>
      </c>
      <c r="AP96" s="40">
        <v>0</v>
      </c>
      <c r="AQ96" s="40">
        <v>0</v>
      </c>
      <c r="AR96" s="40">
        <v>0</v>
      </c>
      <c r="AS96" s="40">
        <v>0</v>
      </c>
      <c r="AT96" s="40">
        <v>0</v>
      </c>
      <c r="AU96" s="40">
        <v>0</v>
      </c>
      <c r="AV96" s="40">
        <v>0</v>
      </c>
      <c r="AW96" s="40">
        <v>0</v>
      </c>
      <c r="AX96" s="40">
        <v>0</v>
      </c>
      <c r="AY96" s="40">
        <v>0</v>
      </c>
      <c r="AZ96" s="40">
        <v>0</v>
      </c>
      <c r="BA96" s="40">
        <v>0</v>
      </c>
      <c r="BB96" s="40">
        <v>0</v>
      </c>
      <c r="BC96" s="40">
        <v>0</v>
      </c>
      <c r="BD96" s="40">
        <v>0</v>
      </c>
      <c r="BE96" s="40">
        <v>0</v>
      </c>
      <c r="BF96" s="40">
        <v>0</v>
      </c>
      <c r="BG96" s="40">
        <v>0</v>
      </c>
      <c r="BH96" s="40">
        <v>0</v>
      </c>
      <c r="BI96" s="40">
        <v>0</v>
      </c>
      <c r="BJ96" s="40">
        <v>0</v>
      </c>
      <c r="BK96" s="40">
        <v>0</v>
      </c>
      <c r="BL96" s="40">
        <v>0</v>
      </c>
      <c r="BM96" s="40">
        <v>0</v>
      </c>
      <c r="BN96" s="40">
        <v>0</v>
      </c>
      <c r="BO96" s="40">
        <v>0</v>
      </c>
      <c r="BP96" s="40">
        <v>0</v>
      </c>
      <c r="BQ96" s="40">
        <v>0</v>
      </c>
      <c r="BR96" s="40">
        <v>0</v>
      </c>
      <c r="BS96" s="40">
        <v>0</v>
      </c>
      <c r="BT96" s="40">
        <v>0</v>
      </c>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row>
    <row r="97" spans="2:145" ht="15" customHeight="1">
      <c r="B97" s="39">
        <v>20</v>
      </c>
      <c r="H97" s="40" t="s">
        <v>147</v>
      </c>
      <c r="I97" s="135">
        <f ca="1">IF(SUM($I$39:$I$53)&gt;0,'Analysis_w AFUDC'!O53,'Analysis_w NO AFUDC'!O53)</f>
        <v>8.1335854622205203E-2</v>
      </c>
      <c r="J97" s="136">
        <v>7.913301470163657E-2</v>
      </c>
      <c r="K97" s="136">
        <v>7.913301470163657E-2</v>
      </c>
      <c r="L97" s="136">
        <v>7.915233916329463E-2</v>
      </c>
      <c r="M97" s="136">
        <v>7.915233916329463E-2</v>
      </c>
      <c r="N97" s="136">
        <v>7.9152339163294644E-2</v>
      </c>
      <c r="O97" s="136">
        <v>7.9152395729019873E-2</v>
      </c>
      <c r="P97" s="136">
        <v>7.91523957290199E-2</v>
      </c>
      <c r="Q97" s="136">
        <v>8.1841968354834954E-2</v>
      </c>
      <c r="R97" s="136">
        <v>8.1466234528189518E-2</v>
      </c>
      <c r="S97" s="136">
        <v>8.145140414875468E-2</v>
      </c>
      <c r="T97" s="136">
        <v>8.1841968354834968E-2</v>
      </c>
      <c r="U97" s="136">
        <v>8.1602564409835252E-2</v>
      </c>
      <c r="V97" s="136">
        <v>8.1593614691076108E-2</v>
      </c>
      <c r="W97" s="136">
        <v>7.9252463502567913E-2</v>
      </c>
      <c r="X97" s="136">
        <v>7.6371740046999315E-2</v>
      </c>
      <c r="Y97" s="136">
        <v>7.636972367996224E-2</v>
      </c>
      <c r="Z97" s="136">
        <v>7.6369723679962268E-2</v>
      </c>
      <c r="AA97" s="136">
        <v>7.6018173993683005E-2</v>
      </c>
      <c r="AB97" s="136">
        <v>7.6014253527278738E-2</v>
      </c>
      <c r="AC97" s="136">
        <v>7.1043413784546899E-2</v>
      </c>
      <c r="AD97" s="136">
        <v>7.1041397417509797E-2</v>
      </c>
      <c r="AE97" s="136">
        <v>7.1041397417509825E-2</v>
      </c>
      <c r="AF97" s="136">
        <v>7.0622885545521069E-2</v>
      </c>
      <c r="AG97" s="136">
        <v>7.0618965079116774E-2</v>
      </c>
      <c r="AH97" s="136">
        <v>7.237549535016001E-2</v>
      </c>
      <c r="AI97" s="136">
        <v>7.2373478983122894E-2</v>
      </c>
      <c r="AJ97" s="136">
        <v>7.2373478983122935E-2</v>
      </c>
      <c r="AK97" s="136">
        <v>7.1971707657561543E-2</v>
      </c>
      <c r="AL97" s="136">
        <v>7.1967787191157276E-2</v>
      </c>
      <c r="AM97" s="136">
        <v>0.11348760813775</v>
      </c>
      <c r="AN97" s="136">
        <v>0.11347941135562384</v>
      </c>
      <c r="AO97" s="136">
        <v>0.11347150245297044</v>
      </c>
      <c r="AP97" s="136">
        <v>0.11347150245297047</v>
      </c>
      <c r="AQ97" s="136">
        <v>0.1134668910376965</v>
      </c>
      <c r="AR97" s="136">
        <v>9.5723686323988352E-2</v>
      </c>
      <c r="AS97" s="136">
        <v>7.5589245928943394E-2</v>
      </c>
      <c r="AT97" s="136">
        <v>7.5139114726002446E-2</v>
      </c>
      <c r="AU97" s="136">
        <v>7.4613604145058743E-2</v>
      </c>
      <c r="AV97" s="136">
        <v>7.3832604828020607E-2</v>
      </c>
      <c r="AW97" s="136">
        <v>7.5247956193387602E-2</v>
      </c>
      <c r="AX97" s="136">
        <v>7.5267337220770905E-2</v>
      </c>
      <c r="AY97" s="136">
        <v>7.5510341048984367E-2</v>
      </c>
      <c r="AZ97" s="136">
        <v>7.5008988127687942E-2</v>
      </c>
      <c r="BA97" s="136">
        <v>8.0807956532973638E-2</v>
      </c>
      <c r="BB97" s="136">
        <v>8.0807956532973624E-2</v>
      </c>
      <c r="BC97" s="136">
        <v>8.0807956532973638E-2</v>
      </c>
      <c r="BD97" s="136">
        <v>8.0807956532973652E-2</v>
      </c>
      <c r="BE97" s="136">
        <v>8.0807956532973638E-2</v>
      </c>
      <c r="BF97" s="136">
        <v>8.0807956532973652E-2</v>
      </c>
      <c r="BG97" s="136">
        <v>8.0752804014694077E-2</v>
      </c>
      <c r="BH97" s="136">
        <v>8.0752804014694091E-2</v>
      </c>
      <c r="BI97" s="136">
        <v>8.0752804014694077E-2</v>
      </c>
      <c r="BJ97" s="136">
        <v>8.0752804014694077E-2</v>
      </c>
      <c r="BK97" s="136">
        <v>8.0752804014694063E-2</v>
      </c>
      <c r="BL97" s="136">
        <v>8.0752804014694091E-2</v>
      </c>
      <c r="BM97" s="136">
        <v>8.0752804014694063E-2</v>
      </c>
      <c r="BN97" s="136">
        <v>8.0752804014694091E-2</v>
      </c>
      <c r="BO97" s="136">
        <v>8.0752804014694049E-2</v>
      </c>
      <c r="BP97" s="136">
        <v>8.0752804014694063E-2</v>
      </c>
      <c r="BQ97" s="136">
        <v>8.1344245793137412E-2</v>
      </c>
      <c r="BR97" s="136">
        <v>8.1344162631532921E-2</v>
      </c>
      <c r="BS97" s="136">
        <v>8.1335944520426251E-2</v>
      </c>
      <c r="BT97" s="136">
        <v>8.1335854622205203E-2</v>
      </c>
      <c r="BU97" s="136"/>
      <c r="BV97" s="136"/>
      <c r="BW97" s="136"/>
      <c r="BX97" s="136"/>
      <c r="BY97" s="136"/>
      <c r="BZ97" s="136"/>
      <c r="CA97" s="136"/>
      <c r="CB97" s="136"/>
      <c r="CC97" s="136"/>
      <c r="CD97" s="136"/>
      <c r="CE97" s="136"/>
      <c r="CF97" s="136"/>
      <c r="CG97" s="136"/>
      <c r="CH97" s="136"/>
      <c r="CI97" s="136"/>
      <c r="CJ97" s="136"/>
      <c r="CK97" s="136"/>
      <c r="CL97" s="136"/>
      <c r="CM97" s="136"/>
      <c r="CN97" s="136"/>
      <c r="CO97" s="136"/>
      <c r="CP97" s="136"/>
      <c r="CQ97" s="136"/>
      <c r="CR97" s="136"/>
      <c r="CS97" s="136"/>
      <c r="CT97" s="136"/>
      <c r="CU97" s="136"/>
      <c r="CV97" s="136"/>
      <c r="CW97" s="136"/>
      <c r="CX97" s="136"/>
      <c r="CY97" s="136"/>
      <c r="CZ97" s="136"/>
      <c r="DA97" s="136"/>
      <c r="DB97" s="136"/>
      <c r="DC97" s="136"/>
      <c r="DD97" s="136"/>
      <c r="DE97" s="136"/>
      <c r="DF97" s="136"/>
      <c r="DG97" s="136"/>
      <c r="DH97" s="136"/>
      <c r="DI97" s="136"/>
    </row>
    <row r="98" spans="2:145" ht="15" customHeight="1">
      <c r="B98" s="39">
        <v>21</v>
      </c>
      <c r="H98" s="40" t="s">
        <v>148</v>
      </c>
      <c r="I98" s="135">
        <f ca="1">IF(SUM($I$39:$I$53)&gt;0,'Analysis_w AFUDC'!O54,'Analysis_w NO AFUDC'!O54)</f>
        <v>7.3853445449135552E-2</v>
      </c>
      <c r="J98" s="141">
        <v>6.9950446989497858E-2</v>
      </c>
      <c r="K98" s="141">
        <v>6.9950446989497858E-2</v>
      </c>
      <c r="L98" s="141">
        <v>6.9967529047295196E-2</v>
      </c>
      <c r="M98" s="141">
        <v>6.9967529047295196E-2</v>
      </c>
      <c r="N98" s="141">
        <v>6.996752904729521E-2</v>
      </c>
      <c r="O98" s="141">
        <v>6.6248778196721841E-2</v>
      </c>
      <c r="P98" s="141">
        <v>6.6248778196721869E-2</v>
      </c>
      <c r="Q98" s="141">
        <v>7.2345054595811378E-2</v>
      </c>
      <c r="R98" s="141">
        <v>7.2988639385047099E-2</v>
      </c>
      <c r="S98" s="141">
        <v>7.2975352294723322E-2</v>
      </c>
      <c r="T98" s="141">
        <v>7.2345054595811406E-2</v>
      </c>
      <c r="U98" s="141">
        <v>7.3110782413093919E-2</v>
      </c>
      <c r="V98" s="141">
        <v>7.3102764026103398E-2</v>
      </c>
      <c r="W98" s="141">
        <v>6.7458776474954144E-2</v>
      </c>
      <c r="X98" s="141">
        <v>7.1663535685245638E-2</v>
      </c>
      <c r="Y98" s="141">
        <v>7.1661643624242086E-2</v>
      </c>
      <c r="Z98" s="141">
        <v>7.1661643624242127E-2</v>
      </c>
      <c r="AA98" s="141">
        <v>7.1331766454070189E-2</v>
      </c>
      <c r="AB98" s="141">
        <v>7.1328087678597829E-2</v>
      </c>
      <c r="AC98" s="141">
        <v>6.6663692824301249E-2</v>
      </c>
      <c r="AD98" s="141">
        <v>6.6661800763297668E-2</v>
      </c>
      <c r="AE98" s="141">
        <v>6.6661800763297682E-2</v>
      </c>
      <c r="AF98" s="141">
        <v>6.6269089526726319E-2</v>
      </c>
      <c r="AG98" s="141">
        <v>6.6265410751253945E-2</v>
      </c>
      <c r="AH98" s="141">
        <v>6.791365353953735E-2</v>
      </c>
      <c r="AI98" s="141">
        <v>6.7911761478533755E-2</v>
      </c>
      <c r="AJ98" s="141">
        <v>6.7911761478533811E-2</v>
      </c>
      <c r="AK98" s="141">
        <v>6.7534758758562269E-2</v>
      </c>
      <c r="AL98" s="141">
        <v>6.7531079983089937E-2</v>
      </c>
      <c r="AM98" s="141">
        <v>0.10458494548494356</v>
      </c>
      <c r="AN98" s="141">
        <v>0.1045773917085808</v>
      </c>
      <c r="AO98" s="141">
        <v>0.10457010322866282</v>
      </c>
      <c r="AP98" s="141">
        <v>0.10457010322866286</v>
      </c>
      <c r="AQ98" s="141">
        <v>0.10456585356102997</v>
      </c>
      <c r="AR98" s="141">
        <v>8.6428854744097519E-2</v>
      </c>
      <c r="AS98" s="141">
        <v>6.5028156685615179E-2</v>
      </c>
      <c r="AT98" s="141">
        <v>6.3663138832973837E-2</v>
      </c>
      <c r="AU98" s="141">
        <v>6.3543669215382265E-2</v>
      </c>
      <c r="AV98" s="141">
        <v>6.2878541684981401E-2</v>
      </c>
      <c r="AW98" s="141">
        <v>6.651620932956516E-2</v>
      </c>
      <c r="AX98" s="141">
        <v>6.2997071447687722E-2</v>
      </c>
      <c r="AY98" s="141">
        <v>6.3200460196290886E-2</v>
      </c>
      <c r="AZ98" s="141">
        <v>6.630497103572619E-2</v>
      </c>
      <c r="BA98" s="141">
        <v>6.9517725627403201E-2</v>
      </c>
      <c r="BB98" s="141">
        <v>6.9517725627403174E-2</v>
      </c>
      <c r="BC98" s="141">
        <v>6.9517725627403201E-2</v>
      </c>
      <c r="BD98" s="141">
        <v>6.9517725627403201E-2</v>
      </c>
      <c r="BE98" s="141">
        <v>6.9517725627403201E-2</v>
      </c>
      <c r="BF98" s="141">
        <v>6.9517725627403201E-2</v>
      </c>
      <c r="BG98" s="141">
        <v>6.9470278843721006E-2</v>
      </c>
      <c r="BH98" s="141">
        <v>6.947027884372102E-2</v>
      </c>
      <c r="BI98" s="141">
        <v>6.9470278843721006E-2</v>
      </c>
      <c r="BJ98" s="141">
        <v>6.9470278843721006E-2</v>
      </c>
      <c r="BK98" s="141">
        <v>6.9470278843720992E-2</v>
      </c>
      <c r="BL98" s="141">
        <v>6.947027884372102E-2</v>
      </c>
      <c r="BM98" s="141">
        <v>6.9470278843720992E-2</v>
      </c>
      <c r="BN98" s="141">
        <v>6.947027884372102E-2</v>
      </c>
      <c r="BO98" s="141">
        <v>6.9470278843720978E-2</v>
      </c>
      <c r="BP98" s="141">
        <v>6.9470278843720992E-2</v>
      </c>
      <c r="BQ98" s="141">
        <v>7.3861064682837277E-2</v>
      </c>
      <c r="BR98" s="141">
        <v>7.3860989171599972E-2</v>
      </c>
      <c r="BS98" s="141">
        <v>7.3853527077261241E-2</v>
      </c>
      <c r="BT98" s="141">
        <v>7.3853445449135552E-2</v>
      </c>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row>
    <row r="99" spans="2:145" ht="15" customHeight="1">
      <c r="B99" s="39">
        <v>22</v>
      </c>
      <c r="H99" s="40" t="s">
        <v>149</v>
      </c>
      <c r="I99" s="137">
        <f ca="1">IF(SUM($I$39:$I$53)&gt;0,'Analysis_w AFUDC'!O55,'Analysis_w NO AFUDC'!O55)</f>
        <v>7.0229312001824043E-2</v>
      </c>
      <c r="J99" s="142">
        <v>6.6653177734647781E-2</v>
      </c>
      <c r="K99" s="142">
        <v>6.6653177734647781E-2</v>
      </c>
      <c r="L99" s="142">
        <v>6.6669454591815114E-2</v>
      </c>
      <c r="M99" s="142">
        <v>6.6669454591815114E-2</v>
      </c>
      <c r="N99" s="142">
        <v>6.6669454591815128E-2</v>
      </c>
      <c r="O99" s="142">
        <v>6.3382344518881181E-2</v>
      </c>
      <c r="P99" s="142">
        <v>6.3382344518881209E-2</v>
      </c>
      <c r="Q99" s="142">
        <v>6.8934910207527011E-2</v>
      </c>
      <c r="R99" s="142">
        <v>6.9477550935010429E-2</v>
      </c>
      <c r="S99" s="142">
        <v>6.9464903014696711E-2</v>
      </c>
      <c r="T99" s="142">
        <v>6.8934910207527039E-2</v>
      </c>
      <c r="U99" s="142">
        <v>6.9593818322976259E-2</v>
      </c>
      <c r="V99" s="142">
        <v>6.9586185657190949E-2</v>
      </c>
      <c r="W99" s="142">
        <v>6.4539988928721301E-2</v>
      </c>
      <c r="X99" s="142">
        <v>6.8008214611703074E-2</v>
      </c>
      <c r="Y99" s="142">
        <v>6.8006419058503562E-2</v>
      </c>
      <c r="Z99" s="142">
        <v>6.8006419058503603E-2</v>
      </c>
      <c r="AA99" s="142">
        <v>6.7693367836985749E-2</v>
      </c>
      <c r="AB99" s="142">
        <v>6.7689876703741478E-2</v>
      </c>
      <c r="AC99" s="142">
        <v>6.3263397278026587E-2</v>
      </c>
      <c r="AD99" s="142">
        <v>6.3261601724827046E-2</v>
      </c>
      <c r="AE99" s="142">
        <v>6.326160172482706E-2</v>
      </c>
      <c r="AF99" s="142">
        <v>6.2888921395817393E-2</v>
      </c>
      <c r="AG99" s="142">
        <v>6.2885430262573122E-2</v>
      </c>
      <c r="AH99" s="142">
        <v>6.4449601611445709E-2</v>
      </c>
      <c r="AI99" s="142">
        <v>6.4447806058246154E-2</v>
      </c>
      <c r="AJ99" s="142">
        <v>6.444780605824621E-2</v>
      </c>
      <c r="AK99" s="142">
        <v>6.4090033006109465E-2</v>
      </c>
      <c r="AL99" s="142">
        <v>6.4086541872865235E-2</v>
      </c>
      <c r="AM99" s="142">
        <v>9.9857447815840869E-2</v>
      </c>
      <c r="AN99" s="142">
        <v>9.9850235488813693E-2</v>
      </c>
      <c r="AO99" s="142">
        <v>9.9843276466177203E-2</v>
      </c>
      <c r="AP99" s="142">
        <v>9.9843276466177244E-2</v>
      </c>
      <c r="AQ99" s="142">
        <v>9.9839218894010248E-2</v>
      </c>
      <c r="AR99" s="142">
        <v>8.2522057188757603E-2</v>
      </c>
      <c r="AS99" s="142">
        <v>6.2088723503030144E-2</v>
      </c>
      <c r="AT99" s="142">
        <v>6.0723821800254568E-2</v>
      </c>
      <c r="AU99" s="142">
        <v>6.0548397621539553E-2</v>
      </c>
      <c r="AV99" s="142">
        <v>5.9914622350501302E-2</v>
      </c>
      <c r="AW99" s="142">
        <v>6.338082047344426E-2</v>
      </c>
      <c r="AX99" s="142">
        <v>6.0271331711525739E-2</v>
      </c>
      <c r="AY99" s="142">
        <v>6.0465920292419262E-2</v>
      </c>
      <c r="AZ99" s="142">
        <v>6.3179539364465409E-2</v>
      </c>
      <c r="BA99" s="142">
        <v>6.6375352847640345E-2</v>
      </c>
      <c r="BB99" s="142">
        <v>6.6375352847640318E-2</v>
      </c>
      <c r="BC99" s="142">
        <v>6.6375352847640345E-2</v>
      </c>
      <c r="BD99" s="142">
        <v>6.6375352847640345E-2</v>
      </c>
      <c r="BE99" s="142">
        <v>6.6375352847640345E-2</v>
      </c>
      <c r="BF99" s="142">
        <v>6.6375352847640345E-2</v>
      </c>
      <c r="BG99" s="142">
        <v>6.633005077568721E-2</v>
      </c>
      <c r="BH99" s="142">
        <v>6.6330050775687224E-2</v>
      </c>
      <c r="BI99" s="142">
        <v>6.633005077568721E-2</v>
      </c>
      <c r="BJ99" s="142">
        <v>6.633005077568721E-2</v>
      </c>
      <c r="BK99" s="142">
        <v>6.6330050775687197E-2</v>
      </c>
      <c r="BL99" s="142">
        <v>6.6330050775687224E-2</v>
      </c>
      <c r="BM99" s="142">
        <v>6.6330050775687197E-2</v>
      </c>
      <c r="BN99" s="142">
        <v>6.6330050775687224E-2</v>
      </c>
      <c r="BO99" s="142">
        <v>6.6330050775687183E-2</v>
      </c>
      <c r="BP99" s="142">
        <v>6.6330050775687197E-2</v>
      </c>
      <c r="BQ99" s="142">
        <v>7.0236557344781292E-2</v>
      </c>
      <c r="BR99" s="142">
        <v>7.0236485539028531E-2</v>
      </c>
      <c r="BS99" s="142">
        <v>7.0229389624297478E-2</v>
      </c>
      <c r="BT99" s="142">
        <v>7.0229312001824043E-2</v>
      </c>
      <c r="BU99" s="142"/>
      <c r="BV99" s="142"/>
      <c r="BW99" s="142"/>
      <c r="BX99" s="142"/>
      <c r="BY99" s="142"/>
      <c r="BZ99" s="142"/>
      <c r="CA99" s="142"/>
      <c r="CB99" s="142"/>
      <c r="CC99" s="142"/>
      <c r="CD99" s="142"/>
      <c r="CE99" s="142"/>
      <c r="CF99" s="142"/>
      <c r="CG99" s="142"/>
      <c r="CH99" s="142"/>
      <c r="CI99" s="142"/>
      <c r="CJ99" s="142"/>
      <c r="CK99" s="142"/>
      <c r="CL99" s="142"/>
      <c r="CM99" s="142"/>
      <c r="CN99" s="142"/>
      <c r="CO99" s="142"/>
      <c r="CP99" s="142"/>
      <c r="CQ99" s="142"/>
      <c r="CR99" s="142"/>
      <c r="CS99" s="142"/>
      <c r="CT99" s="142"/>
      <c r="CU99" s="142"/>
      <c r="CV99" s="142"/>
      <c r="CW99" s="142"/>
      <c r="CX99" s="142"/>
      <c r="CY99" s="142"/>
      <c r="CZ99" s="142"/>
      <c r="DA99" s="142"/>
      <c r="DB99" s="142"/>
      <c r="DC99" s="142"/>
      <c r="DD99" s="142"/>
      <c r="DE99" s="142"/>
      <c r="DF99" s="142"/>
      <c r="DG99" s="142"/>
      <c r="DH99" s="142"/>
      <c r="DI99" s="142"/>
    </row>
    <row r="100" spans="2:145" ht="15" customHeight="1">
      <c r="B100" s="39">
        <v>23</v>
      </c>
      <c r="H100" s="40" t="s">
        <v>151</v>
      </c>
      <c r="I100" s="126">
        <f ca="1">IF(SUM($I$39:$I$53)&gt;0,'Analysis_w AFUDC'!O56,'Analysis_w NO AFUDC'!O56)</f>
        <v>1.1851960627822953</v>
      </c>
      <c r="J100" s="143">
        <v>1.1530970922492576</v>
      </c>
      <c r="K100" s="143">
        <v>1.1530970922492576</v>
      </c>
      <c r="L100" s="143">
        <v>1.153378681174325</v>
      </c>
      <c r="M100" s="143">
        <v>1.153378681174325</v>
      </c>
      <c r="N100" s="143">
        <v>1.1533786811743252</v>
      </c>
      <c r="O100" s="143">
        <v>1.1533795054292022</v>
      </c>
      <c r="P100" s="143">
        <v>1.1533795054292026</v>
      </c>
      <c r="Q100" s="143">
        <v>1.1925709653516361</v>
      </c>
      <c r="R100" s="143">
        <v>1.1870959106655725</v>
      </c>
      <c r="S100" s="143">
        <v>1.1868798078484644</v>
      </c>
      <c r="T100" s="143">
        <v>1.1925709653516363</v>
      </c>
      <c r="U100" s="143">
        <v>1.1890824593988045</v>
      </c>
      <c r="V100" s="143">
        <v>1.1889520473992552</v>
      </c>
      <c r="W100" s="143">
        <v>1.095932310383924</v>
      </c>
      <c r="X100" s="143">
        <v>1.0560966034202388</v>
      </c>
      <c r="Y100" s="143">
        <v>1.0560687203527876</v>
      </c>
      <c r="Z100" s="143">
        <v>1.0560687203527881</v>
      </c>
      <c r="AA100" s="143">
        <v>1.0512073615650415</v>
      </c>
      <c r="AB100" s="143">
        <v>1.051153147908906</v>
      </c>
      <c r="AC100" s="143">
        <v>0.98241454164938158</v>
      </c>
      <c r="AD100" s="143">
        <v>0.98238665858193008</v>
      </c>
      <c r="AE100" s="143">
        <v>0.98238665858193031</v>
      </c>
      <c r="AF100" s="143">
        <v>0.97659932198037636</v>
      </c>
      <c r="AG100" s="143">
        <v>0.97654510832424057</v>
      </c>
      <c r="AH100" s="143">
        <v>1.0008350570920961</v>
      </c>
      <c r="AI100" s="143">
        <v>1.0008071740246443</v>
      </c>
      <c r="AJ100" s="143">
        <v>1.0008071740246449</v>
      </c>
      <c r="AK100" s="143">
        <v>0.99525133187654247</v>
      </c>
      <c r="AL100" s="143">
        <v>0.99519711822040713</v>
      </c>
      <c r="AM100" s="143">
        <v>1.105321960066471</v>
      </c>
      <c r="AN100" s="143">
        <v>1.1052421268279826</v>
      </c>
      <c r="AO100" s="143">
        <v>1.1051650974154654</v>
      </c>
      <c r="AP100" s="143">
        <v>1.1051650974154659</v>
      </c>
      <c r="AQ100" s="143">
        <v>1.105120184154424</v>
      </c>
      <c r="AR100" s="143">
        <v>1.1017844224531705</v>
      </c>
      <c r="AS100" s="143">
        <v>1.1014586012502319</v>
      </c>
      <c r="AT100" s="143">
        <v>1.1914747110191184</v>
      </c>
      <c r="AU100" s="143">
        <v>1.2136276522763176</v>
      </c>
      <c r="AV100" s="143">
        <v>1.200924307109883</v>
      </c>
      <c r="AW100" s="143">
        <v>1.0964854531505708</v>
      </c>
      <c r="AX100" s="143">
        <v>1.0967678663305154</v>
      </c>
      <c r="AY100" s="143">
        <v>1.1003088284532763</v>
      </c>
      <c r="AZ100" s="143">
        <v>1.0930032986700715</v>
      </c>
      <c r="BA100" s="143">
        <v>1.1775037266064026</v>
      </c>
      <c r="BB100" s="143">
        <v>1.1775037266064023</v>
      </c>
      <c r="BC100" s="143">
        <v>1.1775037266064026</v>
      </c>
      <c r="BD100" s="143">
        <v>1.1775037266064026</v>
      </c>
      <c r="BE100" s="143">
        <v>1.1775037266064026</v>
      </c>
      <c r="BF100" s="143">
        <v>1.1775037266064026</v>
      </c>
      <c r="BG100" s="143">
        <v>1.1767000644598486</v>
      </c>
      <c r="BH100" s="143">
        <v>1.1767000644598489</v>
      </c>
      <c r="BI100" s="143">
        <v>1.1767000644598486</v>
      </c>
      <c r="BJ100" s="143">
        <v>1.1767000644598486</v>
      </c>
      <c r="BK100" s="143">
        <v>1.1767000644598484</v>
      </c>
      <c r="BL100" s="143">
        <v>1.1767000644598489</v>
      </c>
      <c r="BM100" s="143">
        <v>1.1767000644598484</v>
      </c>
      <c r="BN100" s="143">
        <v>1.1767000644598489</v>
      </c>
      <c r="BO100" s="143">
        <v>1.1767000644598482</v>
      </c>
      <c r="BP100" s="143">
        <v>1.1767000644598484</v>
      </c>
      <c r="BQ100" s="143">
        <v>1.185318335829</v>
      </c>
      <c r="BR100" s="143">
        <v>1.1853171240287839</v>
      </c>
      <c r="BS100" s="143">
        <v>1.1851973727460023</v>
      </c>
      <c r="BT100" s="143">
        <v>1.1851960627822953</v>
      </c>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row>
    <row r="101" spans="2:145" ht="15" customHeight="1">
      <c r="B101" s="184"/>
      <c r="C101" s="184"/>
      <c r="D101" s="184"/>
      <c r="E101" s="184"/>
      <c r="F101" s="184"/>
      <c r="G101" s="184"/>
      <c r="H101" s="185" t="s">
        <v>213</v>
      </c>
      <c r="I101" s="137">
        <f ca="1">IF(SUM($I$39:$I$53)&gt;0,'Analysis_w AFUDC'!O57,'Analysis_w NO AFUDC'!O57)</f>
        <v>5.1604285219501778E-2</v>
      </c>
      <c r="J101" s="142">
        <v>4.9469048092152468E-2</v>
      </c>
      <c r="K101" s="142">
        <v>4.9469048092152468E-2</v>
      </c>
      <c r="L101" s="142">
        <v>4.9469048092152468E-2</v>
      </c>
      <c r="M101" s="142">
        <v>4.9469048092152468E-2</v>
      </c>
      <c r="N101" s="142">
        <v>4.9469048092152468E-2</v>
      </c>
      <c r="O101" s="142">
        <v>4.5224481669130512E-2</v>
      </c>
      <c r="P101" s="142">
        <v>4.5224481669130512E-2</v>
      </c>
      <c r="Q101" s="142">
        <v>4.9469048092152468E-2</v>
      </c>
      <c r="R101" s="142">
        <v>5.0535581677612074E-2</v>
      </c>
      <c r="S101" s="142">
        <v>5.0535581677612074E-2</v>
      </c>
      <c r="T101" s="142">
        <v>4.9469048092152468E-2</v>
      </c>
      <c r="U101" s="142">
        <v>5.0535581677612074E-2</v>
      </c>
      <c r="V101" s="142">
        <v>5.0535581677612074E-2</v>
      </c>
      <c r="W101" s="142">
        <v>4.5224481669130512E-2</v>
      </c>
      <c r="X101" s="142">
        <v>5.3748228716381297E-2</v>
      </c>
      <c r="Y101" s="142">
        <v>5.3748228716381297E-2</v>
      </c>
      <c r="Z101" s="142">
        <v>5.3748228716381297E-2</v>
      </c>
      <c r="AA101" s="142">
        <v>5.3748228716381297E-2</v>
      </c>
      <c r="AB101" s="142">
        <v>5.3748228716381297E-2</v>
      </c>
      <c r="AC101" s="142">
        <v>5.3748228716381297E-2</v>
      </c>
      <c r="AD101" s="142">
        <v>5.3748228716381297E-2</v>
      </c>
      <c r="AE101" s="142">
        <v>5.3748228716381297E-2</v>
      </c>
      <c r="AF101" s="142">
        <v>5.3748228716381297E-2</v>
      </c>
      <c r="AG101" s="142">
        <v>5.3748228716381297E-2</v>
      </c>
      <c r="AH101" s="142">
        <v>5.3748228716381297E-2</v>
      </c>
      <c r="AI101" s="142">
        <v>5.3748228716381297E-2</v>
      </c>
      <c r="AJ101" s="142">
        <v>5.3748228716381297E-2</v>
      </c>
      <c r="AK101" s="142">
        <v>5.3748228716381297E-2</v>
      </c>
      <c r="AL101" s="142">
        <v>5.3748228716381297E-2</v>
      </c>
      <c r="AM101" s="142">
        <v>4.7342464408075324E-2</v>
      </c>
      <c r="AN101" s="142">
        <v>4.7342464408075324E-2</v>
      </c>
      <c r="AO101" s="142">
        <v>4.7342464408075324E-2</v>
      </c>
      <c r="AP101" s="142">
        <v>4.7342464408075324E-2</v>
      </c>
      <c r="AQ101" s="142">
        <v>4.7342464408075324E-2</v>
      </c>
      <c r="AR101" s="142">
        <v>4.7342464408075324E-2</v>
      </c>
      <c r="AS101" s="142">
        <v>4.7342464408075324E-2</v>
      </c>
      <c r="AT101" s="142">
        <v>4.840467786082181E-2</v>
      </c>
      <c r="AU101" s="142">
        <v>4.9469048092152468E-2</v>
      </c>
      <c r="AV101" s="142">
        <v>4.9469048092152468E-2</v>
      </c>
      <c r="AW101" s="142">
        <v>4.9469048092152468E-2</v>
      </c>
      <c r="AX101" s="142">
        <v>4.5224481669130512E-2</v>
      </c>
      <c r="AY101" s="142">
        <v>4.5224481669130512E-2</v>
      </c>
      <c r="AZ101" s="142">
        <v>4.9469048092152468E-2</v>
      </c>
      <c r="BA101" s="142">
        <v>4.7342464408075324E-2</v>
      </c>
      <c r="BB101" s="142">
        <v>4.7342464408075324E-2</v>
      </c>
      <c r="BC101" s="142">
        <v>4.7342464408075324E-2</v>
      </c>
      <c r="BD101" s="142">
        <v>4.7342464408075324E-2</v>
      </c>
      <c r="BE101" s="142">
        <v>4.7342464408075324E-2</v>
      </c>
      <c r="BF101" s="142">
        <v>4.7342464408075324E-2</v>
      </c>
      <c r="BG101" s="142">
        <v>4.7342464408075324E-2</v>
      </c>
      <c r="BH101" s="142">
        <v>4.7342464408075324E-2</v>
      </c>
      <c r="BI101" s="142">
        <v>4.7342464408075324E-2</v>
      </c>
      <c r="BJ101" s="142">
        <v>4.7342464408075324E-2</v>
      </c>
      <c r="BK101" s="142">
        <v>4.7342464408075324E-2</v>
      </c>
      <c r="BL101" s="142">
        <v>4.7342464408075324E-2</v>
      </c>
      <c r="BM101" s="142">
        <v>4.7342464408075324E-2</v>
      </c>
      <c r="BN101" s="142">
        <v>4.7342464408075324E-2</v>
      </c>
      <c r="BO101" s="142">
        <v>4.7342464408075324E-2</v>
      </c>
      <c r="BP101" s="142">
        <v>4.7342464408075324E-2</v>
      </c>
      <c r="BQ101" s="142">
        <v>5.1604285219501778E-2</v>
      </c>
      <c r="BR101" s="142">
        <v>5.1604285219501778E-2</v>
      </c>
      <c r="BS101" s="142">
        <v>5.1604285219501778E-2</v>
      </c>
      <c r="BT101" s="142">
        <v>5.1604285219501778E-2</v>
      </c>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c r="CO101" s="142"/>
      <c r="CP101" s="142"/>
      <c r="CQ101" s="142"/>
      <c r="CR101" s="142"/>
      <c r="CS101" s="142"/>
      <c r="CT101" s="142"/>
      <c r="CU101" s="142"/>
      <c r="CV101" s="142"/>
      <c r="CW101" s="142"/>
      <c r="CX101" s="142"/>
      <c r="CY101" s="142"/>
      <c r="CZ101" s="142"/>
      <c r="DA101" s="142"/>
      <c r="DB101" s="142"/>
      <c r="DC101" s="142"/>
      <c r="DD101" s="142"/>
      <c r="DE101" s="142"/>
      <c r="DF101" s="142"/>
      <c r="DG101" s="142"/>
      <c r="DH101" s="142"/>
      <c r="DI101" s="142"/>
      <c r="DJ101" s="182"/>
      <c r="DK101" s="182"/>
      <c r="DL101" s="182"/>
      <c r="DM101" s="182"/>
      <c r="DN101" s="182"/>
      <c r="DO101" s="182"/>
      <c r="DP101" s="182"/>
      <c r="DQ101" s="182"/>
      <c r="DR101" s="182"/>
      <c r="DS101" s="182"/>
      <c r="DT101" s="182"/>
      <c r="DU101" s="182"/>
      <c r="DV101" s="182"/>
      <c r="DW101" s="182"/>
      <c r="DX101" s="182"/>
      <c r="DY101" s="182"/>
      <c r="DZ101" s="182"/>
      <c r="EA101" s="182"/>
      <c r="EB101" s="182"/>
      <c r="EC101" s="182"/>
      <c r="ED101" s="182"/>
      <c r="EE101" s="182"/>
      <c r="EF101" s="182"/>
      <c r="EG101" s="182"/>
      <c r="EH101" s="182"/>
      <c r="EI101" s="182"/>
      <c r="EJ101" s="182"/>
      <c r="EK101" s="182"/>
      <c r="EL101" s="182"/>
      <c r="EM101" s="182"/>
      <c r="EN101" s="182"/>
      <c r="EO101" s="182"/>
    </row>
    <row r="102" spans="2:145" ht="15" customHeight="1">
      <c r="B102" s="184"/>
      <c r="C102" s="184"/>
      <c r="D102" s="184"/>
      <c r="E102" s="184"/>
      <c r="F102" s="184"/>
      <c r="G102" s="184"/>
      <c r="H102" s="185" t="s">
        <v>215</v>
      </c>
      <c r="I102" s="137">
        <f ca="1">IF(SUM($I$39:$I$53)&gt;0,'Analysis_w AFUDC'!M62,'Analysis_w NO AFUDC'!M62)</f>
        <v>7.5749999999998874E-3</v>
      </c>
      <c r="J102" s="222">
        <v>9.6249999999999947E-3</v>
      </c>
      <c r="K102" s="222">
        <v>9.6249999999999947E-3</v>
      </c>
      <c r="L102" s="222">
        <v>9.6249999999999947E-3</v>
      </c>
      <c r="M102" s="222">
        <v>9.6249999999999947E-3</v>
      </c>
      <c r="N102" s="222">
        <v>9.6249999999999947E-3</v>
      </c>
      <c r="O102" s="222">
        <v>1.3724999999999987E-2</v>
      </c>
      <c r="P102" s="222">
        <v>1.3724999999999987E-2</v>
      </c>
      <c r="Q102" s="222">
        <v>9.6249999999999947E-3</v>
      </c>
      <c r="R102" s="222">
        <v>8.599999999999941E-3</v>
      </c>
      <c r="S102" s="222">
        <v>8.599999999999941E-3</v>
      </c>
      <c r="T102" s="222">
        <v>9.6249999999999947E-3</v>
      </c>
      <c r="U102" s="222">
        <v>8.599999999999941E-3</v>
      </c>
      <c r="V102" s="222">
        <v>8.599999999999941E-3</v>
      </c>
      <c r="W102" s="222">
        <v>1.3724999999999987E-2</v>
      </c>
      <c r="X102" s="222">
        <v>5.5250000000000021E-3</v>
      </c>
      <c r="Y102" s="222">
        <v>5.5250000000000021E-3</v>
      </c>
      <c r="Z102" s="222">
        <v>5.5250000000000021E-3</v>
      </c>
      <c r="AA102" s="222">
        <v>5.5250000000000021E-3</v>
      </c>
      <c r="AB102" s="222">
        <v>5.5250000000000021E-3</v>
      </c>
      <c r="AC102" s="222">
        <v>5.5250000000000021E-3</v>
      </c>
      <c r="AD102" s="222">
        <v>5.5250000000000021E-3</v>
      </c>
      <c r="AE102" s="222">
        <v>5.5250000000000021E-3</v>
      </c>
      <c r="AF102" s="222">
        <v>5.5250000000000021E-3</v>
      </c>
      <c r="AG102" s="222">
        <v>5.5250000000000021E-3</v>
      </c>
      <c r="AH102" s="222">
        <v>5.5250000000000021E-3</v>
      </c>
      <c r="AI102" s="222">
        <v>5.5250000000000021E-3</v>
      </c>
      <c r="AJ102" s="222">
        <v>5.5250000000000021E-3</v>
      </c>
      <c r="AK102" s="222">
        <v>5.5250000000000021E-3</v>
      </c>
      <c r="AL102" s="222">
        <v>5.5250000000000021E-3</v>
      </c>
      <c r="AM102" s="222">
        <v>1.167499999999988E-2</v>
      </c>
      <c r="AN102" s="222">
        <v>1.167499999999988E-2</v>
      </c>
      <c r="AO102" s="222">
        <v>1.167499999999988E-2</v>
      </c>
      <c r="AP102" s="222">
        <v>1.167499999999988E-2</v>
      </c>
      <c r="AQ102" s="222">
        <v>1.167499999999988E-2</v>
      </c>
      <c r="AR102" s="222">
        <v>1.167499999999988E-2</v>
      </c>
      <c r="AS102" s="222">
        <v>1.167499999999988E-2</v>
      </c>
      <c r="AT102" s="222">
        <v>1.0649999999999826E-2</v>
      </c>
      <c r="AU102" s="222">
        <v>9.6249999999999947E-3</v>
      </c>
      <c r="AV102" s="222">
        <v>9.6249999999999947E-3</v>
      </c>
      <c r="AW102" s="222">
        <v>9.6249999999999947E-3</v>
      </c>
      <c r="AX102" s="222">
        <v>1.3724999999999987E-2</v>
      </c>
      <c r="AY102" s="222">
        <v>1.3724999999999987E-2</v>
      </c>
      <c r="AZ102" s="222">
        <v>9.6249999999999947E-3</v>
      </c>
      <c r="BA102" s="222">
        <v>1.167499999999988E-2</v>
      </c>
      <c r="BB102" s="222">
        <v>1.167499999999988E-2</v>
      </c>
      <c r="BC102" s="222">
        <v>1.167499999999988E-2</v>
      </c>
      <c r="BD102" s="222">
        <v>1.167499999999988E-2</v>
      </c>
      <c r="BE102" s="222">
        <v>1.167499999999988E-2</v>
      </c>
      <c r="BF102" s="222">
        <v>1.167499999999988E-2</v>
      </c>
      <c r="BG102" s="222">
        <v>1.167499999999988E-2</v>
      </c>
      <c r="BH102" s="222">
        <v>1.167499999999988E-2</v>
      </c>
      <c r="BI102" s="222">
        <v>1.167499999999988E-2</v>
      </c>
      <c r="BJ102" s="222">
        <v>1.167499999999988E-2</v>
      </c>
      <c r="BK102" s="222">
        <v>1.167499999999988E-2</v>
      </c>
      <c r="BL102" s="222">
        <v>1.167499999999988E-2</v>
      </c>
      <c r="BM102" s="222">
        <v>1.167499999999988E-2</v>
      </c>
      <c r="BN102" s="222">
        <v>1.167499999999988E-2</v>
      </c>
      <c r="BO102" s="222">
        <v>1.167499999999988E-2</v>
      </c>
      <c r="BP102" s="222">
        <v>1.167499999999988E-2</v>
      </c>
      <c r="BQ102" s="222">
        <v>7.5749999999998874E-3</v>
      </c>
      <c r="BR102" s="222">
        <v>7.5749999999998874E-3</v>
      </c>
      <c r="BS102" s="222">
        <v>7.5749999999998874E-3</v>
      </c>
      <c r="BT102" s="222">
        <v>7.5749999999998874E-3</v>
      </c>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c r="CO102" s="142"/>
      <c r="CP102" s="142"/>
      <c r="CQ102" s="142"/>
      <c r="CR102" s="142"/>
      <c r="CS102" s="142"/>
      <c r="CT102" s="142"/>
      <c r="CU102" s="142"/>
      <c r="CV102" s="142"/>
      <c r="CW102" s="142"/>
      <c r="CX102" s="142"/>
      <c r="CY102" s="142"/>
      <c r="CZ102" s="142"/>
      <c r="DA102" s="142"/>
      <c r="DB102" s="142"/>
      <c r="DC102" s="142"/>
      <c r="DD102" s="142"/>
      <c r="DE102" s="142"/>
      <c r="DF102" s="142"/>
      <c r="DG102" s="142"/>
      <c r="DH102" s="142"/>
      <c r="DI102" s="142"/>
      <c r="DJ102" s="182"/>
      <c r="DK102" s="182"/>
      <c r="DL102" s="182"/>
      <c r="DM102" s="182"/>
      <c r="DN102" s="182"/>
      <c r="DO102" s="182"/>
      <c r="DP102" s="182"/>
      <c r="DQ102" s="182"/>
      <c r="DR102" s="182"/>
      <c r="DS102" s="182"/>
      <c r="DT102" s="182"/>
      <c r="DU102" s="182"/>
      <c r="DV102" s="182"/>
      <c r="DW102" s="182"/>
      <c r="DX102" s="182"/>
      <c r="DY102" s="182"/>
      <c r="DZ102" s="182"/>
      <c r="EA102" s="182"/>
      <c r="EB102" s="182"/>
      <c r="EC102" s="182"/>
      <c r="ED102" s="182"/>
      <c r="EE102" s="182"/>
      <c r="EF102" s="182"/>
      <c r="EG102" s="182"/>
      <c r="EH102" s="182"/>
      <c r="EI102" s="182"/>
      <c r="EJ102" s="182"/>
      <c r="EK102" s="182"/>
      <c r="EL102" s="182"/>
      <c r="EM102" s="182"/>
      <c r="EN102" s="182"/>
      <c r="EO102" s="182"/>
    </row>
    <row r="103" spans="2:145">
      <c r="B103" s="39">
        <v>24</v>
      </c>
      <c r="H103" s="40"/>
      <c r="L103" s="58"/>
    </row>
    <row r="104" spans="2:145">
      <c r="B104" s="39">
        <v>25</v>
      </c>
      <c r="H104" s="40"/>
    </row>
    <row r="105" spans="2:145">
      <c r="B105" s="184"/>
      <c r="C105" s="184"/>
      <c r="D105" s="184"/>
      <c r="E105" s="184"/>
      <c r="F105" s="184"/>
      <c r="G105" s="184"/>
      <c r="H105" s="185" t="s">
        <v>212</v>
      </c>
      <c r="I105" s="195" t="s">
        <v>196</v>
      </c>
      <c r="J105" s="196" t="s">
        <v>196</v>
      </c>
      <c r="K105" s="196" t="s">
        <v>196</v>
      </c>
      <c r="L105" s="196" t="s">
        <v>196</v>
      </c>
      <c r="M105" s="196" t="s">
        <v>196</v>
      </c>
      <c r="N105" s="196" t="s">
        <v>196</v>
      </c>
      <c r="O105" s="196" t="s">
        <v>196</v>
      </c>
      <c r="P105" s="196" t="s">
        <v>196</v>
      </c>
      <c r="Q105" s="196" t="s">
        <v>196</v>
      </c>
      <c r="R105" s="196" t="s">
        <v>196</v>
      </c>
      <c r="S105" s="196" t="s">
        <v>196</v>
      </c>
      <c r="T105" s="196" t="s">
        <v>196</v>
      </c>
      <c r="U105" s="196" t="s">
        <v>196</v>
      </c>
      <c r="V105" s="196" t="s">
        <v>196</v>
      </c>
      <c r="W105" s="196" t="s">
        <v>196</v>
      </c>
      <c r="X105" s="196" t="s">
        <v>196</v>
      </c>
      <c r="Y105" s="196" t="s">
        <v>196</v>
      </c>
      <c r="Z105" s="196" t="s">
        <v>196</v>
      </c>
      <c r="AA105" s="196" t="s">
        <v>196</v>
      </c>
      <c r="AB105" s="196" t="s">
        <v>196</v>
      </c>
      <c r="AC105" s="196" t="s">
        <v>196</v>
      </c>
      <c r="AD105" s="196" t="s">
        <v>196</v>
      </c>
      <c r="AE105" s="196" t="s">
        <v>196</v>
      </c>
      <c r="AF105" s="196" t="s">
        <v>196</v>
      </c>
      <c r="AG105" s="196" t="s">
        <v>196</v>
      </c>
      <c r="AH105" s="196" t="s">
        <v>196</v>
      </c>
      <c r="AI105" s="196" t="s">
        <v>196</v>
      </c>
      <c r="AJ105" s="196" t="s">
        <v>196</v>
      </c>
      <c r="AK105" s="196" t="s">
        <v>196</v>
      </c>
      <c r="AL105" s="196" t="s">
        <v>196</v>
      </c>
      <c r="AM105" s="196" t="s">
        <v>196</v>
      </c>
      <c r="AN105" s="196" t="s">
        <v>196</v>
      </c>
      <c r="AO105" s="196" t="s">
        <v>196</v>
      </c>
      <c r="AP105" s="196" t="s">
        <v>196</v>
      </c>
      <c r="AQ105" s="196" t="s">
        <v>196</v>
      </c>
      <c r="AR105" s="196" t="s">
        <v>196</v>
      </c>
      <c r="AS105" s="196" t="s">
        <v>196</v>
      </c>
      <c r="AT105" s="196" t="s">
        <v>196</v>
      </c>
      <c r="AU105" s="196" t="s">
        <v>196</v>
      </c>
      <c r="AV105" s="196" t="s">
        <v>196</v>
      </c>
      <c r="AW105" s="196" t="s">
        <v>196</v>
      </c>
      <c r="AX105" s="196" t="s">
        <v>196</v>
      </c>
      <c r="AY105" s="196" t="s">
        <v>196</v>
      </c>
      <c r="AZ105" s="196" t="s">
        <v>196</v>
      </c>
      <c r="BA105" s="196" t="s">
        <v>196</v>
      </c>
      <c r="BB105" s="196" t="s">
        <v>196</v>
      </c>
      <c r="BC105" s="196" t="s">
        <v>196</v>
      </c>
      <c r="BD105" s="196" t="s">
        <v>196</v>
      </c>
      <c r="BE105" s="196" t="s">
        <v>196</v>
      </c>
      <c r="BF105" s="196" t="s">
        <v>196</v>
      </c>
      <c r="BG105" s="196" t="s">
        <v>196</v>
      </c>
      <c r="BH105" s="196" t="s">
        <v>196</v>
      </c>
      <c r="BI105" s="196" t="s">
        <v>196</v>
      </c>
      <c r="BJ105" s="196" t="s">
        <v>196</v>
      </c>
      <c r="BK105" s="196" t="s">
        <v>196</v>
      </c>
      <c r="BL105" s="196" t="s">
        <v>196</v>
      </c>
      <c r="BM105" s="196" t="s">
        <v>196</v>
      </c>
      <c r="BN105" s="196" t="s">
        <v>196</v>
      </c>
      <c r="BO105" s="196" t="s">
        <v>196</v>
      </c>
      <c r="BP105" s="196" t="s">
        <v>196</v>
      </c>
      <c r="BQ105" s="196" t="s">
        <v>196</v>
      </c>
      <c r="BR105" s="196" t="s">
        <v>196</v>
      </c>
      <c r="BS105" s="196" t="s">
        <v>196</v>
      </c>
      <c r="BT105" s="196" t="s">
        <v>196</v>
      </c>
      <c r="BU105" s="196"/>
      <c r="BV105" s="196"/>
      <c r="BW105" s="196"/>
      <c r="BX105" s="196"/>
      <c r="BY105" s="196"/>
      <c r="BZ105" s="196"/>
      <c r="CA105" s="196"/>
      <c r="CB105" s="196"/>
      <c r="CC105" s="196"/>
      <c r="CD105" s="196"/>
      <c r="CE105" s="196"/>
      <c r="CF105" s="196"/>
      <c r="CG105" s="196"/>
      <c r="CH105" s="196"/>
      <c r="CI105" s="196"/>
      <c r="CJ105" s="196"/>
      <c r="CK105" s="196"/>
      <c r="CL105" s="196"/>
      <c r="CM105" s="196"/>
      <c r="CN105" s="196"/>
      <c r="CO105" s="196"/>
      <c r="CP105" s="196"/>
      <c r="CQ105" s="196"/>
      <c r="CR105" s="196"/>
      <c r="CS105" s="196"/>
      <c r="CT105" s="196"/>
      <c r="CU105" s="196"/>
      <c r="CV105" s="196"/>
      <c r="CW105" s="196"/>
      <c r="CX105" s="196"/>
      <c r="CY105" s="196"/>
      <c r="CZ105" s="196"/>
      <c r="DA105" s="196"/>
      <c r="DB105" s="196"/>
      <c r="DC105" s="196"/>
      <c r="DD105" s="196"/>
      <c r="DE105" s="196"/>
      <c r="DF105" s="196"/>
      <c r="DG105" s="196"/>
      <c r="DH105" s="196"/>
      <c r="DI105" s="196"/>
    </row>
    <row r="106" spans="2:145">
      <c r="B106" s="184">
        <v>27</v>
      </c>
      <c r="C106" s="184"/>
      <c r="D106" s="200" t="s">
        <v>280</v>
      </c>
      <c r="E106" s="184"/>
      <c r="F106" s="184"/>
      <c r="G106" s="184">
        <v>0</v>
      </c>
      <c r="H106" s="173">
        <f>base_year</f>
        <v>2021</v>
      </c>
      <c r="I106" s="194">
        <f ca="1">IF(SUM($I$39:$I$53)&gt;0,'Analysis_w AFUDC'!M68,'Analysis_w NO AFUDC'!M68)</f>
        <v>4133.26000564271</v>
      </c>
      <c r="J106" s="190">
        <v>1892.9271334066202</v>
      </c>
      <c r="K106" s="190">
        <v>1741.2414337653222</v>
      </c>
      <c r="L106" s="190">
        <v>662.60775730984142</v>
      </c>
      <c r="M106" s="190">
        <v>650.20215136380773</v>
      </c>
      <c r="N106" s="190">
        <v>701.30514519368478</v>
      </c>
      <c r="O106" s="190">
        <v>3569.297332465977</v>
      </c>
      <c r="P106" s="190">
        <v>1399.0542656042608</v>
      </c>
      <c r="Q106" s="190">
        <v>4234.7977661297009</v>
      </c>
      <c r="R106" s="190">
        <v>11645.294546744461</v>
      </c>
      <c r="S106" s="190">
        <v>11880.262359163</v>
      </c>
      <c r="T106" s="190">
        <v>7150.2373068913721</v>
      </c>
      <c r="U106" s="190">
        <v>15533.521686530621</v>
      </c>
      <c r="V106" s="190">
        <v>15717.739064082358</v>
      </c>
      <c r="W106" s="190">
        <v>1528.5421604833655</v>
      </c>
      <c r="X106" s="190">
        <v>1768.6513722924676</v>
      </c>
      <c r="Y106" s="190">
        <v>1413.3813771131752</v>
      </c>
      <c r="Z106" s="190">
        <v>1545.2434702968833</v>
      </c>
      <c r="AA106" s="190">
        <v>2531.1132997898776</v>
      </c>
      <c r="AB106" s="190">
        <v>2331.7378515264922</v>
      </c>
      <c r="AC106" s="190">
        <v>1768.6513722924676</v>
      </c>
      <c r="AD106" s="190">
        <v>1413.3813771131752</v>
      </c>
      <c r="AE106" s="190">
        <v>1545.2434702968833</v>
      </c>
      <c r="AF106" s="190">
        <v>2531.1132997898776</v>
      </c>
      <c r="AG106" s="190">
        <v>2331.7378515264922</v>
      </c>
      <c r="AH106" s="190">
        <v>1768.6513722924676</v>
      </c>
      <c r="AI106" s="190">
        <v>1413.3813771131752</v>
      </c>
      <c r="AJ106" s="190">
        <v>1545.2434702968833</v>
      </c>
      <c r="AK106" s="190">
        <v>2531.1132997898776</v>
      </c>
      <c r="AL106" s="190">
        <v>2331.7378515264922</v>
      </c>
      <c r="AM106" s="190">
        <v>1039.842471315178</v>
      </c>
      <c r="AN106" s="190">
        <v>1319.3507000877371</v>
      </c>
      <c r="AO106" s="190">
        <v>1877.8481140480458</v>
      </c>
      <c r="AP106" s="190">
        <v>1814.0187227746264</v>
      </c>
      <c r="AQ106" s="190">
        <v>2372.8006672873062</v>
      </c>
      <c r="AR106" s="190">
        <v>5532.2319325465978</v>
      </c>
      <c r="AS106" s="190">
        <v>3542.8258708209892</v>
      </c>
      <c r="AT106" s="190">
        <v>3340.0003719540928</v>
      </c>
      <c r="AU106" s="190">
        <v>10805.449653687147</v>
      </c>
      <c r="AV106" s="190">
        <v>7004.5933350133982</v>
      </c>
      <c r="AW106" s="190">
        <v>3703.7707860753235</v>
      </c>
      <c r="AX106" s="190">
        <v>4345.4611806061748</v>
      </c>
      <c r="AY106" s="190">
        <v>4647.003823386658</v>
      </c>
      <c r="AZ106" s="190">
        <v>6123.1650310768264</v>
      </c>
      <c r="BA106" s="190">
        <v>1290.6980227918957</v>
      </c>
      <c r="BB106" s="190">
        <v>1241.2549634549075</v>
      </c>
      <c r="BC106" s="190">
        <v>990.27364341039322</v>
      </c>
      <c r="BD106" s="190">
        <v>1019.0615578368472</v>
      </c>
      <c r="BE106" s="190">
        <v>949.9656230457681</v>
      </c>
      <c r="BF106" s="190">
        <v>977.47039046079294</v>
      </c>
      <c r="BG106" s="190">
        <v>977.58349658175359</v>
      </c>
      <c r="BH106" s="190">
        <v>935.79368717062573</v>
      </c>
      <c r="BI106" s="190">
        <v>823.53356170458051</v>
      </c>
      <c r="BJ106" s="190">
        <v>849.6401917273829</v>
      </c>
      <c r="BK106" s="190">
        <v>779.74419564290679</v>
      </c>
      <c r="BL106" s="190">
        <v>804.30144900529422</v>
      </c>
      <c r="BM106" s="190">
        <v>770.78686362936548</v>
      </c>
      <c r="BN106" s="190">
        <v>792.59515707296168</v>
      </c>
      <c r="BO106" s="190">
        <v>731.131141044468</v>
      </c>
      <c r="BP106" s="190">
        <v>751.67664856684337</v>
      </c>
      <c r="BQ106" s="190">
        <v>4072.6264398313519</v>
      </c>
      <c r="BR106" s="190">
        <v>4068.4370785063138</v>
      </c>
      <c r="BS106" s="190">
        <v>4155.9752831252144</v>
      </c>
      <c r="BT106" s="190">
        <v>4133.26000564271</v>
      </c>
      <c r="BU106" s="190"/>
      <c r="BV106" s="190"/>
      <c r="BW106" s="190"/>
      <c r="BX106" s="190"/>
      <c r="BY106" s="190"/>
      <c r="BZ106" s="190"/>
      <c r="CA106" s="190"/>
      <c r="CB106" s="190"/>
      <c r="CC106" s="190"/>
      <c r="CD106" s="190"/>
      <c r="CE106" s="190"/>
      <c r="CF106" s="190"/>
      <c r="CG106" s="190"/>
      <c r="CH106" s="190"/>
      <c r="CI106" s="190"/>
      <c r="CJ106" s="190"/>
      <c r="CK106" s="190"/>
      <c r="CL106" s="190"/>
      <c r="CM106" s="190"/>
      <c r="CN106" s="190"/>
      <c r="CO106" s="190"/>
      <c r="CP106" s="190"/>
      <c r="CQ106" s="190"/>
      <c r="CR106" s="190"/>
      <c r="CS106" s="190"/>
      <c r="CT106" s="190"/>
      <c r="CU106" s="190"/>
      <c r="CV106" s="190"/>
      <c r="CW106" s="190"/>
      <c r="CX106" s="190"/>
      <c r="CY106" s="190"/>
      <c r="CZ106" s="190"/>
      <c r="DA106" s="190"/>
      <c r="DB106" s="190"/>
      <c r="DC106" s="190"/>
      <c r="DD106" s="190"/>
      <c r="DE106" s="190"/>
      <c r="DF106" s="190"/>
      <c r="DG106" s="190"/>
      <c r="DH106" s="190"/>
      <c r="DI106" s="190"/>
    </row>
    <row r="107" spans="2:145">
      <c r="B107" s="184">
        <v>28</v>
      </c>
      <c r="C107" s="186"/>
      <c r="D107" s="186"/>
      <c r="E107" s="186"/>
      <c r="F107" s="186"/>
      <c r="G107" s="186">
        <v>1</v>
      </c>
      <c r="H107">
        <f>H106+1</f>
        <v>2022</v>
      </c>
      <c r="I107" s="194">
        <f ca="1">IF(SUM($I$39:$I$53)&gt;0,'Analysis_w AFUDC'!M69,'Analysis_w NO AFUDC'!M69)</f>
        <v>4164.5694501854532</v>
      </c>
      <c r="J107" s="190">
        <v>1911.146557065659</v>
      </c>
      <c r="K107" s="190">
        <v>1758.0008825653133</v>
      </c>
      <c r="L107" s="190">
        <v>668.98535697394868</v>
      </c>
      <c r="M107" s="190">
        <v>656.46034707068441</v>
      </c>
      <c r="N107" s="190">
        <v>708.05520721617404</v>
      </c>
      <c r="O107" s="190">
        <v>3618.2859383540726</v>
      </c>
      <c r="P107" s="190">
        <v>1418.2562853996792</v>
      </c>
      <c r="Q107" s="190">
        <v>4275.5576946286992</v>
      </c>
      <c r="R107" s="190">
        <v>11745.444079846462</v>
      </c>
      <c r="S107" s="190">
        <v>11982.4326154518</v>
      </c>
      <c r="T107" s="190">
        <v>7219.0583409702012</v>
      </c>
      <c r="U107" s="190">
        <v>15667.109973034783</v>
      </c>
      <c r="V107" s="190">
        <v>15852.911620033465</v>
      </c>
      <c r="W107" s="190">
        <v>1549.5214016359996</v>
      </c>
      <c r="X107" s="190">
        <v>1733.1014797093887</v>
      </c>
      <c r="Y107" s="190">
        <v>1383.5236955216592</v>
      </c>
      <c r="Z107" s="190">
        <v>1512.6002019868613</v>
      </c>
      <c r="AA107" s="190">
        <v>2472.4547490672467</v>
      </c>
      <c r="AB107" s="190">
        <v>2272.9197642217359</v>
      </c>
      <c r="AC107" s="190">
        <v>1733.1014797093887</v>
      </c>
      <c r="AD107" s="190">
        <v>1383.5236955216592</v>
      </c>
      <c r="AE107" s="190">
        <v>1512.6002019868613</v>
      </c>
      <c r="AF107" s="190">
        <v>2472.4547490672467</v>
      </c>
      <c r="AG107" s="190">
        <v>2272.9197642217359</v>
      </c>
      <c r="AH107" s="190">
        <v>1733.1014797093887</v>
      </c>
      <c r="AI107" s="190">
        <v>1383.5236955216592</v>
      </c>
      <c r="AJ107" s="190">
        <v>1512.6002019868613</v>
      </c>
      <c r="AK107" s="190">
        <v>2472.4547490672467</v>
      </c>
      <c r="AL107" s="190">
        <v>2272.9197642217359</v>
      </c>
      <c r="AM107" s="190">
        <v>1014.6782835093506</v>
      </c>
      <c r="AN107" s="190">
        <v>1280.6607408076641</v>
      </c>
      <c r="AO107" s="190">
        <v>1813.1562465190905</v>
      </c>
      <c r="AP107" s="190">
        <v>1751.5257777750403</v>
      </c>
      <c r="AQ107" s="190">
        <v>2283.7613222473501</v>
      </c>
      <c r="AR107" s="190">
        <v>5131.8366464285373</v>
      </c>
      <c r="AS107" s="190">
        <v>3464.3522777823036</v>
      </c>
      <c r="AT107" s="190">
        <v>3375.5713759154032</v>
      </c>
      <c r="AU107" s="190">
        <v>10909.452106603885</v>
      </c>
      <c r="AV107" s="190">
        <v>7072.0125458629018</v>
      </c>
      <c r="AW107" s="190">
        <v>3739.4195798912983</v>
      </c>
      <c r="AX107" s="190">
        <v>4405.1026353099942</v>
      </c>
      <c r="AY107" s="190">
        <v>4710.7839508626403</v>
      </c>
      <c r="AZ107" s="190">
        <v>6182.1004945009408</v>
      </c>
      <c r="BA107" s="190">
        <v>1305.766922207991</v>
      </c>
      <c r="BB107" s="190">
        <v>1255.7466151532435</v>
      </c>
      <c r="BC107" s="190">
        <v>1001.8350881972094</v>
      </c>
      <c r="BD107" s="190">
        <v>1030.9591015245924</v>
      </c>
      <c r="BE107" s="190">
        <v>961.05647169482734</v>
      </c>
      <c r="BF107" s="190">
        <v>988.88235726942253</v>
      </c>
      <c r="BG107" s="190">
        <v>988.99678390434542</v>
      </c>
      <c r="BH107" s="190">
        <v>946.71907846834267</v>
      </c>
      <c r="BI107" s="190">
        <v>833.14831603748144</v>
      </c>
      <c r="BJ107" s="190">
        <v>859.55974096579996</v>
      </c>
      <c r="BK107" s="190">
        <v>788.84770912703766</v>
      </c>
      <c r="BL107" s="190">
        <v>813.69166842243089</v>
      </c>
      <c r="BM107" s="190">
        <v>779.78580026223824</v>
      </c>
      <c r="BN107" s="190">
        <v>801.84870553178837</v>
      </c>
      <c r="BO107" s="190">
        <v>739.66709711616204</v>
      </c>
      <c r="BP107" s="190">
        <v>760.45247343886115</v>
      </c>
      <c r="BQ107" s="190">
        <v>4103.4765851130742</v>
      </c>
      <c r="BR107" s="190">
        <v>4099.2554893759989</v>
      </c>
      <c r="BS107" s="190">
        <v>4187.4567958948874</v>
      </c>
      <c r="BT107" s="190">
        <v>4164.5694501854532</v>
      </c>
      <c r="BU107" s="190"/>
      <c r="BV107" s="190"/>
      <c r="BW107" s="190"/>
      <c r="BX107" s="190"/>
      <c r="BY107" s="190"/>
      <c r="BZ107" s="190"/>
      <c r="CA107" s="190"/>
      <c r="CB107" s="190"/>
      <c r="CC107" s="190"/>
      <c r="CD107" s="190"/>
      <c r="CE107" s="190"/>
      <c r="CF107" s="190"/>
      <c r="CG107" s="190"/>
      <c r="CH107" s="190"/>
      <c r="CI107" s="190"/>
      <c r="CJ107" s="190"/>
      <c r="CK107" s="190"/>
      <c r="CL107" s="190"/>
      <c r="CM107" s="190"/>
      <c r="CN107" s="190"/>
      <c r="CO107" s="190"/>
      <c r="CP107" s="190"/>
      <c r="CQ107" s="190"/>
      <c r="CR107" s="190"/>
      <c r="CS107" s="190"/>
      <c r="CT107" s="190"/>
      <c r="CU107" s="190"/>
      <c r="CV107" s="190"/>
      <c r="CW107" s="190"/>
      <c r="CX107" s="190"/>
      <c r="CY107" s="190"/>
      <c r="CZ107" s="190"/>
      <c r="DA107" s="190"/>
      <c r="DB107" s="190"/>
      <c r="DC107" s="190"/>
      <c r="DD107" s="190"/>
      <c r="DE107" s="190"/>
      <c r="DF107" s="190"/>
      <c r="DG107" s="190"/>
      <c r="DH107" s="190"/>
      <c r="DI107" s="190"/>
    </row>
    <row r="108" spans="2:145">
      <c r="B108" s="184">
        <v>29</v>
      </c>
      <c r="C108" s="186"/>
      <c r="D108" s="186"/>
      <c r="E108" s="186"/>
      <c r="F108" s="186"/>
      <c r="G108" s="184">
        <v>2</v>
      </c>
      <c r="H108" s="158">
        <f t="shared" ref="H108:H121" si="57">H107+1</f>
        <v>2023</v>
      </c>
      <c r="I108" s="194">
        <f ca="1">IF(SUM($I$39:$I$53)&gt;0,'Analysis_w AFUDC'!M70,'Analysis_w NO AFUDC'!M70)</f>
        <v>4196.1160637706071</v>
      </c>
      <c r="J108" s="190">
        <v>1929.5413426774157</v>
      </c>
      <c r="K108" s="190">
        <v>1774.9216410600045</v>
      </c>
      <c r="L108" s="190">
        <v>675.42434103482287</v>
      </c>
      <c r="M108" s="190">
        <v>662.77877791123967</v>
      </c>
      <c r="N108" s="190">
        <v>714.87023858562964</v>
      </c>
      <c r="O108" s="190">
        <v>3667.9469128579822</v>
      </c>
      <c r="P108" s="190">
        <v>1437.7218529167899</v>
      </c>
      <c r="Q108" s="190">
        <v>4316.7099374395002</v>
      </c>
      <c r="R108" s="190">
        <v>11846.45489893314</v>
      </c>
      <c r="S108" s="190">
        <v>12085.481535944686</v>
      </c>
      <c r="T108" s="190">
        <v>7288.5417775020387</v>
      </c>
      <c r="U108" s="190">
        <v>15801.84711880288</v>
      </c>
      <c r="V108" s="190">
        <v>15989.246659965751</v>
      </c>
      <c r="W108" s="190">
        <v>1570.7885828734538</v>
      </c>
      <c r="X108" s="190">
        <v>1698.2661399672299</v>
      </c>
      <c r="Y108" s="190">
        <v>1354.2967574537638</v>
      </c>
      <c r="Z108" s="190">
        <v>1480.6465227198887</v>
      </c>
      <c r="AA108" s="190">
        <v>2415.1556102576128</v>
      </c>
      <c r="AB108" s="190">
        <v>2215.5853631692426</v>
      </c>
      <c r="AC108" s="190">
        <v>1698.2661399672299</v>
      </c>
      <c r="AD108" s="190">
        <v>1354.2967574537638</v>
      </c>
      <c r="AE108" s="190">
        <v>1480.6465227198887</v>
      </c>
      <c r="AF108" s="190">
        <v>2415.1556102576128</v>
      </c>
      <c r="AG108" s="190">
        <v>2215.5853631692426</v>
      </c>
      <c r="AH108" s="190">
        <v>1698.2661399672299</v>
      </c>
      <c r="AI108" s="190">
        <v>1354.2967574537638</v>
      </c>
      <c r="AJ108" s="190">
        <v>1480.6465227198887</v>
      </c>
      <c r="AK108" s="190">
        <v>2415.1556102576128</v>
      </c>
      <c r="AL108" s="190">
        <v>2215.5853631692426</v>
      </c>
      <c r="AM108" s="190">
        <v>990.12306904842433</v>
      </c>
      <c r="AN108" s="190">
        <v>1243.1053645834791</v>
      </c>
      <c r="AO108" s="190">
        <v>1750.6930138265077</v>
      </c>
      <c r="AP108" s="190">
        <v>1691.1857147306901</v>
      </c>
      <c r="AQ108" s="190">
        <v>2198.0631786300182</v>
      </c>
      <c r="AR108" s="190">
        <v>4760.4199691432714</v>
      </c>
      <c r="AS108" s="190">
        <v>3387.6168748294253</v>
      </c>
      <c r="AT108" s="190">
        <v>3411.5212110689013</v>
      </c>
      <c r="AU108" s="190">
        <v>11014.455583129948</v>
      </c>
      <c r="AV108" s="190">
        <v>7140.0806666168319</v>
      </c>
      <c r="AW108" s="190">
        <v>3775.4114933477517</v>
      </c>
      <c r="AX108" s="190">
        <v>4465.5626689796245</v>
      </c>
      <c r="AY108" s="190">
        <v>4775.4394605882298</v>
      </c>
      <c r="AZ108" s="190">
        <v>6241.6032117605118</v>
      </c>
      <c r="BA108" s="190">
        <v>1321.011751024769</v>
      </c>
      <c r="BB108" s="190">
        <v>1270.4074568851572</v>
      </c>
      <c r="BC108" s="190">
        <v>1013.5315128519117</v>
      </c>
      <c r="BD108" s="190">
        <v>1042.9955490348916</v>
      </c>
      <c r="BE108" s="190">
        <v>972.2768060018642</v>
      </c>
      <c r="BF108" s="190">
        <v>1000.4275587905429</v>
      </c>
      <c r="BG108" s="190">
        <v>1000.5433213564285</v>
      </c>
      <c r="BH108" s="190">
        <v>957.77202370946031</v>
      </c>
      <c r="BI108" s="190">
        <v>842.87532262721879</v>
      </c>
      <c r="BJ108" s="190">
        <v>869.59510094157554</v>
      </c>
      <c r="BK108" s="190">
        <v>798.05750613109558</v>
      </c>
      <c r="BL108" s="190">
        <v>823.19151865126264</v>
      </c>
      <c r="BM108" s="190">
        <v>788.88979948029964</v>
      </c>
      <c r="BN108" s="190">
        <v>811.2102891688719</v>
      </c>
      <c r="BO108" s="190">
        <v>748.30271047499309</v>
      </c>
      <c r="BP108" s="190">
        <v>769.33075606625971</v>
      </c>
      <c r="BQ108" s="190">
        <v>4134.5604202453051</v>
      </c>
      <c r="BR108" s="190">
        <v>4130.3073497080213</v>
      </c>
      <c r="BS108" s="190">
        <v>4219.1767811237905</v>
      </c>
      <c r="BT108" s="190">
        <v>4196.1160637706071</v>
      </c>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c r="CQ108" s="190"/>
      <c r="CR108" s="190"/>
      <c r="CS108" s="190"/>
      <c r="CT108" s="190"/>
      <c r="CU108" s="190"/>
      <c r="CV108" s="190"/>
      <c r="CW108" s="190"/>
      <c r="CX108" s="190"/>
      <c r="CY108" s="190"/>
      <c r="CZ108" s="190"/>
      <c r="DA108" s="190"/>
      <c r="DB108" s="190"/>
      <c r="DC108" s="190"/>
      <c r="DD108" s="190"/>
      <c r="DE108" s="190"/>
      <c r="DF108" s="190"/>
      <c r="DG108" s="190"/>
      <c r="DH108" s="190"/>
      <c r="DI108" s="190"/>
    </row>
    <row r="109" spans="2:145">
      <c r="B109" s="184">
        <v>30</v>
      </c>
      <c r="C109" s="186"/>
      <c r="D109" s="186"/>
      <c r="E109" s="186"/>
      <c r="F109" s="186"/>
      <c r="G109" s="186">
        <v>3</v>
      </c>
      <c r="H109" s="158">
        <f t="shared" si="57"/>
        <v>2024</v>
      </c>
      <c r="I109" s="194">
        <f ca="1">IF(SUM($I$39:$I$53)&gt;0,'Analysis_w AFUDC'!M71,'Analysis_w NO AFUDC'!M71)</f>
        <v>4227.9016429536687</v>
      </c>
      <c r="J109" s="190">
        <v>1948.1131781006857</v>
      </c>
      <c r="K109" s="190">
        <v>1792.0052618552068</v>
      </c>
      <c r="L109" s="190">
        <v>681.9253003172829</v>
      </c>
      <c r="M109" s="190">
        <v>669.15802364863532</v>
      </c>
      <c r="N109" s="190">
        <v>721.75086463201626</v>
      </c>
      <c r="O109" s="190">
        <v>3718.2894842369583</v>
      </c>
      <c r="P109" s="190">
        <v>1457.4545853480729</v>
      </c>
      <c r="Q109" s="190">
        <v>4358.2582705873547</v>
      </c>
      <c r="R109" s="190">
        <v>11948.334411063965</v>
      </c>
      <c r="S109" s="190">
        <v>12189.416677153808</v>
      </c>
      <c r="T109" s="190">
        <v>7358.6939921104959</v>
      </c>
      <c r="U109" s="190">
        <v>15937.743004024584</v>
      </c>
      <c r="V109" s="190">
        <v>16126.754181241455</v>
      </c>
      <c r="W109" s="190">
        <v>1592.3476561733921</v>
      </c>
      <c r="X109" s="190">
        <v>1664.1309905538885</v>
      </c>
      <c r="Y109" s="190">
        <v>1325.6872384525529</v>
      </c>
      <c r="Z109" s="190">
        <v>1449.3678649274307</v>
      </c>
      <c r="AA109" s="190">
        <v>2359.1843789898921</v>
      </c>
      <c r="AB109" s="190">
        <v>2159.6972223832977</v>
      </c>
      <c r="AC109" s="190">
        <v>1664.1309905538885</v>
      </c>
      <c r="AD109" s="190">
        <v>1325.6872384525529</v>
      </c>
      <c r="AE109" s="190">
        <v>1449.3678649274307</v>
      </c>
      <c r="AF109" s="190">
        <v>2359.1843789898921</v>
      </c>
      <c r="AG109" s="190">
        <v>2159.6972223832977</v>
      </c>
      <c r="AH109" s="190">
        <v>1664.1309905538885</v>
      </c>
      <c r="AI109" s="190">
        <v>1325.6872384525529</v>
      </c>
      <c r="AJ109" s="190">
        <v>1449.3678649274307</v>
      </c>
      <c r="AK109" s="190">
        <v>2359.1843789898921</v>
      </c>
      <c r="AL109" s="190">
        <v>2159.6972223832977</v>
      </c>
      <c r="AM109" s="190">
        <v>966.16209077745236</v>
      </c>
      <c r="AN109" s="190">
        <v>1206.6512997670682</v>
      </c>
      <c r="AO109" s="190">
        <v>1690.3816395001843</v>
      </c>
      <c r="AP109" s="190">
        <v>1632.9243668582178</v>
      </c>
      <c r="AQ109" s="190">
        <v>2115.5808578519263</v>
      </c>
      <c r="AR109" s="190">
        <v>4415.8845738765276</v>
      </c>
      <c r="AS109" s="190">
        <v>3312.5811610519531</v>
      </c>
      <c r="AT109" s="190">
        <v>3447.8539119667848</v>
      </c>
      <c r="AU109" s="190">
        <v>11120.469718117571</v>
      </c>
      <c r="AV109" s="190">
        <v>7208.8039430330182</v>
      </c>
      <c r="AW109" s="190">
        <v>3811.7498289712235</v>
      </c>
      <c r="AX109" s="190">
        <v>4526.8525166113704</v>
      </c>
      <c r="AY109" s="190">
        <v>4840.9823671848035</v>
      </c>
      <c r="AZ109" s="190">
        <v>6301.6786426737062</v>
      </c>
      <c r="BA109" s="190">
        <v>1336.4345632179829</v>
      </c>
      <c r="BB109" s="190">
        <v>1285.2394639442914</v>
      </c>
      <c r="BC109" s="190">
        <v>1025.3644932644577</v>
      </c>
      <c r="BD109" s="190">
        <v>1055.1725220698738</v>
      </c>
      <c r="BE109" s="190">
        <v>983.62813771193589</v>
      </c>
      <c r="BF109" s="190">
        <v>1012.1075505394224</v>
      </c>
      <c r="BG109" s="190">
        <v>1012.2246646332646</v>
      </c>
      <c r="BH109" s="190">
        <v>968.95401208626822</v>
      </c>
      <c r="BI109" s="190">
        <v>852.71589201889151</v>
      </c>
      <c r="BJ109" s="190">
        <v>879.74762374506838</v>
      </c>
      <c r="BK109" s="190">
        <v>807.37482751517609</v>
      </c>
      <c r="BL109" s="190">
        <v>832.80227963151606</v>
      </c>
      <c r="BM109" s="190">
        <v>798.1000878892321</v>
      </c>
      <c r="BN109" s="190">
        <v>820.68116929491839</v>
      </c>
      <c r="BO109" s="190">
        <v>757.03914461978854</v>
      </c>
      <c r="BP109" s="190">
        <v>778.31269264333321</v>
      </c>
      <c r="BQ109" s="190">
        <v>4165.8797154286622</v>
      </c>
      <c r="BR109" s="190">
        <v>4161.5944278820589</v>
      </c>
      <c r="BS109" s="190">
        <v>4251.1370452408028</v>
      </c>
      <c r="BT109" s="190">
        <v>4227.9016429536687</v>
      </c>
      <c r="BU109" s="190"/>
      <c r="BV109" s="190"/>
      <c r="BW109" s="190"/>
      <c r="BX109" s="190"/>
      <c r="BY109" s="190"/>
      <c r="BZ109" s="190"/>
      <c r="CA109" s="190"/>
      <c r="CB109" s="190"/>
      <c r="CC109" s="190"/>
      <c r="CD109" s="190"/>
      <c r="CE109" s="190"/>
      <c r="CF109" s="190"/>
      <c r="CG109" s="190"/>
      <c r="CH109" s="190"/>
      <c r="CI109" s="190"/>
      <c r="CJ109" s="190"/>
      <c r="CK109" s="190"/>
      <c r="CL109" s="190"/>
      <c r="CM109" s="190"/>
      <c r="CN109" s="190"/>
      <c r="CO109" s="190"/>
      <c r="CP109" s="190"/>
      <c r="CQ109" s="190"/>
      <c r="CR109" s="190"/>
      <c r="CS109" s="190"/>
      <c r="CT109" s="190"/>
      <c r="CU109" s="190"/>
      <c r="CV109" s="190"/>
      <c r="CW109" s="190"/>
      <c r="CX109" s="190"/>
      <c r="CY109" s="190"/>
      <c r="CZ109" s="190"/>
      <c r="DA109" s="190"/>
      <c r="DB109" s="190"/>
      <c r="DC109" s="190"/>
      <c r="DD109" s="190"/>
      <c r="DE109" s="190"/>
      <c r="DF109" s="190"/>
      <c r="DG109" s="190"/>
      <c r="DH109" s="190"/>
      <c r="DI109" s="190"/>
    </row>
    <row r="110" spans="2:145">
      <c r="B110" s="184">
        <v>31</v>
      </c>
      <c r="C110" s="186"/>
      <c r="D110" s="186"/>
      <c r="E110" s="186"/>
      <c r="F110" s="186"/>
      <c r="G110" s="184">
        <v>4</v>
      </c>
      <c r="H110" s="158">
        <f t="shared" si="57"/>
        <v>2025</v>
      </c>
      <c r="I110" s="194">
        <f ca="1">IF(SUM($I$39:$I$53)&gt;0,'Analysis_w AFUDC'!M72,'Analysis_w NO AFUDC'!M72)</f>
        <v>4259.9279978990426</v>
      </c>
      <c r="J110" s="190">
        <v>1966.8637674399049</v>
      </c>
      <c r="K110" s="190">
        <v>1809.2533125005632</v>
      </c>
      <c r="L110" s="190">
        <v>688.48883133283687</v>
      </c>
      <c r="M110" s="190">
        <v>675.59866962625347</v>
      </c>
      <c r="N110" s="190">
        <v>728.69771670409943</v>
      </c>
      <c r="O110" s="190">
        <v>3769.3230074081102</v>
      </c>
      <c r="P110" s="190">
        <v>1477.4581495319751</v>
      </c>
      <c r="Q110" s="190">
        <v>4400.2065064417584</v>
      </c>
      <c r="R110" s="190">
        <v>12051.090086999113</v>
      </c>
      <c r="S110" s="190">
        <v>12294.24566057733</v>
      </c>
      <c r="T110" s="190">
        <v>7429.5214217845596</v>
      </c>
      <c r="U110" s="190">
        <v>16074.807593859194</v>
      </c>
      <c r="V110" s="190">
        <v>16265.44426720013</v>
      </c>
      <c r="W110" s="190">
        <v>1614.2026277543716</v>
      </c>
      <c r="X110" s="190">
        <v>1630.6819576437549</v>
      </c>
      <c r="Y110" s="190">
        <v>1297.6820955402427</v>
      </c>
      <c r="Z110" s="190">
        <v>1418.7499687808388</v>
      </c>
      <c r="AA110" s="190">
        <v>2304.5102810068011</v>
      </c>
      <c r="AB110" s="190">
        <v>2105.2188599486785</v>
      </c>
      <c r="AC110" s="190">
        <v>1630.6819576437549</v>
      </c>
      <c r="AD110" s="190">
        <v>1297.6820955402427</v>
      </c>
      <c r="AE110" s="190">
        <v>1418.7499687808388</v>
      </c>
      <c r="AF110" s="190">
        <v>2304.5102810068011</v>
      </c>
      <c r="AG110" s="190">
        <v>2105.2188599486785</v>
      </c>
      <c r="AH110" s="190">
        <v>1630.6819576437549</v>
      </c>
      <c r="AI110" s="190">
        <v>1297.6820955402427</v>
      </c>
      <c r="AJ110" s="190">
        <v>1418.7499687808388</v>
      </c>
      <c r="AK110" s="190">
        <v>2304.5102810068011</v>
      </c>
      <c r="AL110" s="190">
        <v>2105.2188599486785</v>
      </c>
      <c r="AM110" s="190">
        <v>942.78096818063796</v>
      </c>
      <c r="AN110" s="190">
        <v>1171.2662504013988</v>
      </c>
      <c r="AO110" s="190">
        <v>1632.1479920194029</v>
      </c>
      <c r="AP110" s="190">
        <v>1576.6701224199519</v>
      </c>
      <c r="AQ110" s="190">
        <v>2036.1936861610332</v>
      </c>
      <c r="AR110" s="190">
        <v>4096.2849278422136</v>
      </c>
      <c r="AS110" s="190">
        <v>3239.2074883346522</v>
      </c>
      <c r="AT110" s="190">
        <v>3484.5735561292304</v>
      </c>
      <c r="AU110" s="190">
        <v>11227.504239154454</v>
      </c>
      <c r="AV110" s="190">
        <v>7278.1886809847119</v>
      </c>
      <c r="AW110" s="190">
        <v>3848.4379210750722</v>
      </c>
      <c r="AX110" s="190">
        <v>4588.9835674018605</v>
      </c>
      <c r="AY110" s="190">
        <v>4907.4248501744141</v>
      </c>
      <c r="AZ110" s="190">
        <v>6362.3322996094412</v>
      </c>
      <c r="BA110" s="190">
        <v>1352.0374367435527</v>
      </c>
      <c r="BB110" s="190">
        <v>1300.2446346858405</v>
      </c>
      <c r="BC110" s="190">
        <v>1037.3356237233199</v>
      </c>
      <c r="BD110" s="190">
        <v>1067.4916612650395</v>
      </c>
      <c r="BE110" s="190">
        <v>995.11199621972253</v>
      </c>
      <c r="BF110" s="190">
        <v>1023.9239061919699</v>
      </c>
      <c r="BG110" s="190">
        <v>1024.0423875928577</v>
      </c>
      <c r="BH110" s="190">
        <v>980.26655017737517</v>
      </c>
      <c r="BI110" s="190">
        <v>862.67135005821183</v>
      </c>
      <c r="BJ110" s="190">
        <v>890.01867725229181</v>
      </c>
      <c r="BK110" s="190">
        <v>816.80092862641561</v>
      </c>
      <c r="BL110" s="190">
        <v>842.52524624621378</v>
      </c>
      <c r="BM110" s="190">
        <v>807.41790641533873</v>
      </c>
      <c r="BN110" s="190">
        <v>830.2626219464363</v>
      </c>
      <c r="BO110" s="190">
        <v>765.87757663322441</v>
      </c>
      <c r="BP110" s="190">
        <v>787.39949332994388</v>
      </c>
      <c r="BQ110" s="190">
        <v>4197.4362542730341</v>
      </c>
      <c r="BR110" s="190">
        <v>4193.1185056732647</v>
      </c>
      <c r="BS110" s="190">
        <v>4283.3394083585008</v>
      </c>
      <c r="BT110" s="190">
        <v>4259.9279978990426</v>
      </c>
      <c r="BU110" s="190"/>
      <c r="BV110" s="190"/>
      <c r="BW110" s="190"/>
      <c r="BX110" s="190"/>
      <c r="BY110" s="190"/>
      <c r="BZ110" s="190"/>
      <c r="CA110" s="190"/>
      <c r="CB110" s="190"/>
      <c r="CC110" s="190"/>
      <c r="CD110" s="190"/>
      <c r="CE110" s="190"/>
      <c r="CF110" s="190"/>
      <c r="CG110" s="190"/>
      <c r="CH110" s="190"/>
      <c r="CI110" s="190"/>
      <c r="CJ110" s="190"/>
      <c r="CK110" s="190"/>
      <c r="CL110" s="190"/>
      <c r="CM110" s="190"/>
      <c r="CN110" s="190"/>
      <c r="CO110" s="190"/>
      <c r="CP110" s="190"/>
      <c r="CQ110" s="190"/>
      <c r="CR110" s="190"/>
      <c r="CS110" s="190"/>
      <c r="CT110" s="190"/>
      <c r="CU110" s="190"/>
      <c r="CV110" s="190"/>
      <c r="CW110" s="190"/>
      <c r="CX110" s="190"/>
      <c r="CY110" s="190"/>
      <c r="CZ110" s="190"/>
      <c r="DA110" s="190"/>
      <c r="DB110" s="190"/>
      <c r="DC110" s="190"/>
      <c r="DD110" s="190"/>
      <c r="DE110" s="190"/>
      <c r="DF110" s="190"/>
      <c r="DG110" s="190"/>
      <c r="DH110" s="190"/>
      <c r="DI110" s="190"/>
    </row>
    <row r="111" spans="2:145">
      <c r="B111" s="184">
        <v>32</v>
      </c>
      <c r="C111" s="186"/>
      <c r="D111" s="186"/>
      <c r="E111" s="186"/>
      <c r="F111" s="186"/>
      <c r="G111" s="186">
        <v>5</v>
      </c>
      <c r="H111" s="158">
        <f t="shared" si="57"/>
        <v>2026</v>
      </c>
      <c r="I111" s="194">
        <f ca="1">IF(SUM($I$39:$I$53)&gt;0,'Analysis_w AFUDC'!M73,'Analysis_w NO AFUDC'!M73)</f>
        <v>4292.1969524831266</v>
      </c>
      <c r="J111" s="190">
        <v>1985.7948312015142</v>
      </c>
      <c r="K111" s="190">
        <v>1826.6673756333814</v>
      </c>
      <c r="L111" s="190">
        <v>695.11553633441542</v>
      </c>
      <c r="M111" s="190">
        <v>682.10130682140618</v>
      </c>
      <c r="N111" s="190">
        <v>735.71143222737646</v>
      </c>
      <c r="O111" s="190">
        <v>3821.0569656847861</v>
      </c>
      <c r="P111" s="190">
        <v>1497.7362626343013</v>
      </c>
      <c r="Q111" s="190">
        <v>4442.5584940662611</v>
      </c>
      <c r="R111" s="190">
        <v>12154.729461747305</v>
      </c>
      <c r="S111" s="190">
        <v>12399.976173258294</v>
      </c>
      <c r="T111" s="190">
        <v>7501.0305654692365</v>
      </c>
      <c r="U111" s="190">
        <v>16213.050939166382</v>
      </c>
      <c r="V111" s="190">
        <v>16405.327087898051</v>
      </c>
      <c r="W111" s="190">
        <v>1636.3575588203003</v>
      </c>
      <c r="X111" s="190">
        <v>1597.9052502951151</v>
      </c>
      <c r="Y111" s="190">
        <v>1270.2685612719547</v>
      </c>
      <c r="Z111" s="190">
        <v>1388.7788756903433</v>
      </c>
      <c r="AA111" s="190">
        <v>2251.1032552444681</v>
      </c>
      <c r="AB111" s="190">
        <v>2052.1147142064729</v>
      </c>
      <c r="AC111" s="190">
        <v>1597.9052502951151</v>
      </c>
      <c r="AD111" s="190">
        <v>1270.2685612719547</v>
      </c>
      <c r="AE111" s="190">
        <v>1388.7788756903433</v>
      </c>
      <c r="AF111" s="190">
        <v>2251.1032552444681</v>
      </c>
      <c r="AG111" s="190">
        <v>2052.1147142064729</v>
      </c>
      <c r="AH111" s="190">
        <v>1597.9052502951151</v>
      </c>
      <c r="AI111" s="190">
        <v>1270.2685612719547</v>
      </c>
      <c r="AJ111" s="190">
        <v>1388.7788756903433</v>
      </c>
      <c r="AK111" s="190">
        <v>2251.1032552444681</v>
      </c>
      <c r="AL111" s="190">
        <v>2052.1147142064729</v>
      </c>
      <c r="AM111" s="190">
        <v>919.9656687506664</v>
      </c>
      <c r="AN111" s="190">
        <v>1136.9188676083775</v>
      </c>
      <c r="AO111" s="190">
        <v>1575.9204936943343</v>
      </c>
      <c r="AP111" s="190">
        <v>1522.3538367025844</v>
      </c>
      <c r="AQ111" s="190">
        <v>1959.7855180878403</v>
      </c>
      <c r="AR111" s="190">
        <v>3799.8163061896325</v>
      </c>
      <c r="AS111" s="190">
        <v>3167.4590424680391</v>
      </c>
      <c r="AT111" s="190">
        <v>3521.684264502006</v>
      </c>
      <c r="AU111" s="190">
        <v>11335.568967456316</v>
      </c>
      <c r="AV111" s="190">
        <v>7348.2412470391901</v>
      </c>
      <c r="AW111" s="190">
        <v>3885.4791360654199</v>
      </c>
      <c r="AX111" s="190">
        <v>4651.9673668644509</v>
      </c>
      <c r="AY111" s="190">
        <v>4974.7792562430577</v>
      </c>
      <c r="AZ111" s="190">
        <v>6423.5697479931823</v>
      </c>
      <c r="BA111" s="190">
        <v>1367.8224738175334</v>
      </c>
      <c r="BB111" s="190">
        <v>1315.4249907957976</v>
      </c>
      <c r="BC111" s="190">
        <v>1049.4465171302895</v>
      </c>
      <c r="BD111" s="190">
        <v>1079.9546264103085</v>
      </c>
      <c r="BE111" s="190">
        <v>1006.7299287755876</v>
      </c>
      <c r="BF111" s="190">
        <v>1035.878217796761</v>
      </c>
      <c r="BG111" s="190">
        <v>1035.9980824680042</v>
      </c>
      <c r="BH111" s="190">
        <v>991.71116215069583</v>
      </c>
      <c r="BI111" s="190">
        <v>872.74303807014132</v>
      </c>
      <c r="BJ111" s="190">
        <v>900.40964530921212</v>
      </c>
      <c r="BK111" s="190">
        <v>826.33707946812876</v>
      </c>
      <c r="BL111" s="190">
        <v>852.3617284961382</v>
      </c>
      <c r="BM111" s="190">
        <v>816.84451047273762</v>
      </c>
      <c r="BN111" s="190">
        <v>839.95593805766077</v>
      </c>
      <c r="BO111" s="190">
        <v>774.81919734041719</v>
      </c>
      <c r="BP111" s="190">
        <v>796.59238241457092</v>
      </c>
      <c r="BQ111" s="190">
        <v>4229.2318338991518</v>
      </c>
      <c r="BR111" s="190">
        <v>4224.8813783537389</v>
      </c>
      <c r="BS111" s="190">
        <v>4315.7857043768163</v>
      </c>
      <c r="BT111" s="190">
        <v>4292.1969524831266</v>
      </c>
      <c r="BU111" s="190"/>
      <c r="BV111" s="190"/>
      <c r="BW111" s="190"/>
      <c r="BX111" s="190"/>
      <c r="BY111" s="190"/>
      <c r="BZ111" s="190"/>
      <c r="CA111" s="190"/>
      <c r="CB111" s="190"/>
      <c r="CC111" s="190"/>
      <c r="CD111" s="190"/>
      <c r="CE111" s="190"/>
      <c r="CF111" s="190"/>
      <c r="CG111" s="190"/>
      <c r="CH111" s="190"/>
      <c r="CI111" s="190"/>
      <c r="CJ111" s="190"/>
      <c r="CK111" s="190"/>
      <c r="CL111" s="190"/>
      <c r="CM111" s="190"/>
      <c r="CN111" s="190"/>
      <c r="CO111" s="190"/>
      <c r="CP111" s="190"/>
      <c r="CQ111" s="190"/>
      <c r="CR111" s="190"/>
      <c r="CS111" s="190"/>
      <c r="CT111" s="190"/>
      <c r="CU111" s="190"/>
      <c r="CV111" s="190"/>
      <c r="CW111" s="190"/>
      <c r="CX111" s="190"/>
      <c r="CY111" s="190"/>
      <c r="CZ111" s="190"/>
      <c r="DA111" s="190"/>
      <c r="DB111" s="190"/>
      <c r="DC111" s="190"/>
      <c r="DD111" s="190"/>
      <c r="DE111" s="190"/>
      <c r="DF111" s="190"/>
      <c r="DG111" s="190"/>
      <c r="DH111" s="190"/>
      <c r="DI111" s="190"/>
    </row>
    <row r="112" spans="2:145">
      <c r="B112" s="184">
        <v>33</v>
      </c>
      <c r="C112" s="186"/>
      <c r="D112" s="186"/>
      <c r="E112" s="186"/>
      <c r="F112" s="186"/>
      <c r="G112" s="184">
        <v>6</v>
      </c>
      <c r="H112" s="158">
        <f t="shared" si="57"/>
        <v>2027</v>
      </c>
      <c r="I112" s="194">
        <f ca="1">IF(SUM($I$39:$I$53)&gt;0,'Analysis_w AFUDC'!M74,'Analysis_w NO AFUDC'!M74)</f>
        <v>4324.710344398186</v>
      </c>
      <c r="J112" s="190">
        <v>2004.9081064518284</v>
      </c>
      <c r="K112" s="190">
        <v>1844.2490491238523</v>
      </c>
      <c r="L112" s="190">
        <v>701.80602337163407</v>
      </c>
      <c r="M112" s="190">
        <v>688.66653189956207</v>
      </c>
      <c r="N112" s="190">
        <v>742.79265476256478</v>
      </c>
      <c r="O112" s="190">
        <v>3873.5009725388109</v>
      </c>
      <c r="P112" s="190">
        <v>1518.2926928389575</v>
      </c>
      <c r="Q112" s="190">
        <v>4485.3181195716479</v>
      </c>
      <c r="R112" s="190">
        <v>12259.260135118329</v>
      </c>
      <c r="S112" s="190">
        <v>12506.615968348313</v>
      </c>
      <c r="T112" s="190">
        <v>7573.2279846618767</v>
      </c>
      <c r="U112" s="190">
        <v>16352.48317724321</v>
      </c>
      <c r="V112" s="190">
        <v>16546.412900853971</v>
      </c>
      <c r="W112" s="190">
        <v>1658.8165663151094</v>
      </c>
      <c r="X112" s="190">
        <v>1565.7873547641832</v>
      </c>
      <c r="Y112" s="190">
        <v>1243.4341379150844</v>
      </c>
      <c r="Z112" s="190">
        <v>1359.4409219413847</v>
      </c>
      <c r="AA112" s="190">
        <v>2198.9339373041771</v>
      </c>
      <c r="AB112" s="190">
        <v>2000.3501205406142</v>
      </c>
      <c r="AC112" s="190">
        <v>1565.7873547641832</v>
      </c>
      <c r="AD112" s="190">
        <v>1243.4341379150844</v>
      </c>
      <c r="AE112" s="190">
        <v>1359.4409219413847</v>
      </c>
      <c r="AF112" s="190">
        <v>2198.9339373041771</v>
      </c>
      <c r="AG112" s="190">
        <v>2000.3501205406142</v>
      </c>
      <c r="AH112" s="190">
        <v>1565.7873547641832</v>
      </c>
      <c r="AI112" s="190">
        <v>1243.4341379150844</v>
      </c>
      <c r="AJ112" s="190">
        <v>1359.4409219413847</v>
      </c>
      <c r="AK112" s="190">
        <v>2198.9339373041771</v>
      </c>
      <c r="AL112" s="190">
        <v>2000.3501205406142</v>
      </c>
      <c r="AM112" s="190">
        <v>897.7024995669002</v>
      </c>
      <c r="AN112" s="190">
        <v>1103.5787218157616</v>
      </c>
      <c r="AO112" s="190">
        <v>1521.6300326865642</v>
      </c>
      <c r="AP112" s="190">
        <v>1469.9087470281804</v>
      </c>
      <c r="AQ112" s="190">
        <v>1886.2445665215942</v>
      </c>
      <c r="AR112" s="190">
        <v>3524.8046010291582</v>
      </c>
      <c r="AS112" s="190">
        <v>3097.2998246773718</v>
      </c>
      <c r="AT112" s="190">
        <v>3559.1902019189515</v>
      </c>
      <c r="AU112" s="190">
        <v>11444.673818768082</v>
      </c>
      <c r="AV112" s="190">
        <v>7418.9680690419409</v>
      </c>
      <c r="AW112" s="190">
        <v>3922.8768727500487</v>
      </c>
      <c r="AX112" s="190">
        <v>4715.8156189746669</v>
      </c>
      <c r="AY112" s="190">
        <v>5043.0581015349953</v>
      </c>
      <c r="AZ112" s="190">
        <v>6485.396606817616</v>
      </c>
      <c r="BA112" s="190">
        <v>1383.7918011993529</v>
      </c>
      <c r="BB112" s="190">
        <v>1330.7825775633382</v>
      </c>
      <c r="BC112" s="190">
        <v>1061.6988052177853</v>
      </c>
      <c r="BD112" s="190">
        <v>1092.5630966736487</v>
      </c>
      <c r="BE112" s="190">
        <v>1018.4835006940424</v>
      </c>
      <c r="BF112" s="190">
        <v>1047.972095989538</v>
      </c>
      <c r="BG112" s="190">
        <v>1048.093360080818</v>
      </c>
      <c r="BH112" s="190">
        <v>1003.289389968805</v>
      </c>
      <c r="BI112" s="190">
        <v>882.93231303961011</v>
      </c>
      <c r="BJ112" s="190">
        <v>910.92192791819707</v>
      </c>
      <c r="BK112" s="190">
        <v>835.98456487091903</v>
      </c>
      <c r="BL112" s="190">
        <v>862.31305167633047</v>
      </c>
      <c r="BM112" s="190">
        <v>826.38117013250667</v>
      </c>
      <c r="BN112" s="190">
        <v>849.76242363448387</v>
      </c>
      <c r="BO112" s="190">
        <v>783.86521146936639</v>
      </c>
      <c r="BP112" s="190">
        <v>805.89259847926087</v>
      </c>
      <c r="BQ112" s="190">
        <v>4261.268265040937</v>
      </c>
      <c r="BR112" s="190">
        <v>4256.8848547947682</v>
      </c>
      <c r="BS112" s="190">
        <v>4348.4777810874702</v>
      </c>
      <c r="BT112" s="190">
        <v>4324.710344398186</v>
      </c>
      <c r="BU112" s="190"/>
      <c r="BV112" s="190"/>
      <c r="BW112" s="190"/>
      <c r="BX112" s="190"/>
      <c r="BY112" s="190"/>
      <c r="BZ112" s="190"/>
      <c r="CA112" s="190"/>
      <c r="CB112" s="190"/>
      <c r="CC112" s="190"/>
      <c r="CD112" s="190"/>
      <c r="CE112" s="190"/>
      <c r="CF112" s="190"/>
      <c r="CG112" s="190"/>
      <c r="CH112" s="190"/>
      <c r="CI112" s="190"/>
      <c r="CJ112" s="190"/>
      <c r="CK112" s="190"/>
      <c r="CL112" s="190"/>
      <c r="CM112" s="190"/>
      <c r="CN112" s="190"/>
      <c r="CO112" s="190"/>
      <c r="CP112" s="190"/>
      <c r="CQ112" s="190"/>
      <c r="CR112" s="190"/>
      <c r="CS112" s="190"/>
      <c r="CT112" s="190"/>
      <c r="CU112" s="190"/>
      <c r="CV112" s="190"/>
      <c r="CW112" s="190"/>
      <c r="CX112" s="190"/>
      <c r="CY112" s="190"/>
      <c r="CZ112" s="190"/>
      <c r="DA112" s="190"/>
      <c r="DB112" s="190"/>
      <c r="DC112" s="190"/>
      <c r="DD112" s="190"/>
      <c r="DE112" s="190"/>
      <c r="DF112" s="190"/>
      <c r="DG112" s="190"/>
      <c r="DH112" s="190"/>
      <c r="DI112" s="190"/>
    </row>
    <row r="113" spans="2:113">
      <c r="B113" s="184">
        <v>34</v>
      </c>
      <c r="C113" s="186"/>
      <c r="D113" s="186"/>
      <c r="E113" s="186"/>
      <c r="F113" s="186"/>
      <c r="G113" s="186">
        <v>7</v>
      </c>
      <c r="H113" s="158">
        <f t="shared" si="57"/>
        <v>2028</v>
      </c>
      <c r="I113" s="194">
        <f ca="1">IF(SUM($I$39:$I$53)&gt;0,'Analysis_w AFUDC'!M75,'Analysis_w NO AFUDC'!M75)</f>
        <v>4357.4700252570019</v>
      </c>
      <c r="J113" s="190">
        <v>2024.2053469764269</v>
      </c>
      <c r="K113" s="190">
        <v>1861.9999462216692</v>
      </c>
      <c r="L113" s="190">
        <v>708.56090634658597</v>
      </c>
      <c r="M113" s="190">
        <v>695.29494726909525</v>
      </c>
      <c r="N113" s="190">
        <v>749.94203406465442</v>
      </c>
      <c r="O113" s="190">
        <v>3926.6647733869058</v>
      </c>
      <c r="P113" s="190">
        <v>1539.1312600481722</v>
      </c>
      <c r="Q113" s="190">
        <v>4528.4893064725238</v>
      </c>
      <c r="R113" s="190">
        <v>12364.689772280346</v>
      </c>
      <c r="S113" s="190">
        <v>12614.172865676108</v>
      </c>
      <c r="T113" s="190">
        <v>7646.1203040142464</v>
      </c>
      <c r="U113" s="190">
        <v>16493.114532567499</v>
      </c>
      <c r="V113" s="190">
        <v>16688.712051801314</v>
      </c>
      <c r="W113" s="190">
        <v>1681.5838236877842</v>
      </c>
      <c r="X113" s="190">
        <v>1534.315028933423</v>
      </c>
      <c r="Y113" s="190">
        <v>1217.1665917516282</v>
      </c>
      <c r="Z113" s="190">
        <v>1330.7227324653727</v>
      </c>
      <c r="AA113" s="190">
        <v>2147.9736433071525</v>
      </c>
      <c r="AB113" s="190">
        <v>1949.8912887499766</v>
      </c>
      <c r="AC113" s="190">
        <v>1534.315028933423</v>
      </c>
      <c r="AD113" s="190">
        <v>1217.1665917516282</v>
      </c>
      <c r="AE113" s="190">
        <v>1330.7227324653727</v>
      </c>
      <c r="AF113" s="190">
        <v>2147.9736433071525</v>
      </c>
      <c r="AG113" s="190">
        <v>1949.8912887499766</v>
      </c>
      <c r="AH113" s="190">
        <v>1534.315028933423</v>
      </c>
      <c r="AI113" s="190">
        <v>1217.1665917516282</v>
      </c>
      <c r="AJ113" s="190">
        <v>1330.7227324653727</v>
      </c>
      <c r="AK113" s="190">
        <v>2147.9736433071525</v>
      </c>
      <c r="AL113" s="190">
        <v>1949.8912887499766</v>
      </c>
      <c r="AM113" s="190">
        <v>875.9780990773811</v>
      </c>
      <c r="AN113" s="190">
        <v>1071.2162757985143</v>
      </c>
      <c r="AO113" s="190">
        <v>1469.2098780605122</v>
      </c>
      <c r="AP113" s="190">
        <v>1419.2703906930594</v>
      </c>
      <c r="AQ113" s="190">
        <v>1815.4632391628711</v>
      </c>
      <c r="AR113" s="190">
        <v>3269.6968680296727</v>
      </c>
      <c r="AS113" s="190">
        <v>3028.6946335607677</v>
      </c>
      <c r="AT113" s="190">
        <v>3597.0955775693878</v>
      </c>
      <c r="AU113" s="190">
        <v>11554.828804273722</v>
      </c>
      <c r="AV113" s="190">
        <v>7490.3756367064689</v>
      </c>
      <c r="AW113" s="190">
        <v>3960.6345626502675</v>
      </c>
      <c r="AX113" s="190">
        <v>4780.5401883450941</v>
      </c>
      <c r="AY113" s="190">
        <v>5112.2740739785631</v>
      </c>
      <c r="AZ113" s="190">
        <v>6547.8185491582344</v>
      </c>
      <c r="BA113" s="190">
        <v>1399.9475704783551</v>
      </c>
      <c r="BB113" s="190">
        <v>1346.3194641563903</v>
      </c>
      <c r="BC113" s="190">
        <v>1074.094138768703</v>
      </c>
      <c r="BD113" s="190">
        <v>1105.3187708273135</v>
      </c>
      <c r="BE113" s="190">
        <v>1030.3742955646453</v>
      </c>
      <c r="BF113" s="190">
        <v>1060.2071702102157</v>
      </c>
      <c r="BG113" s="190">
        <v>1060.3298500597616</v>
      </c>
      <c r="BH113" s="190">
        <v>1015.0027935966908</v>
      </c>
      <c r="BI113" s="190">
        <v>893.24054779434755</v>
      </c>
      <c r="BJ113" s="190">
        <v>921.55694142664197</v>
      </c>
      <c r="BK113" s="190">
        <v>845.74468466578708</v>
      </c>
      <c r="BL113" s="190">
        <v>872.38055655465155</v>
      </c>
      <c r="BM113" s="190">
        <v>836.02917029380376</v>
      </c>
      <c r="BN113" s="190">
        <v>859.6833999304165</v>
      </c>
      <c r="BO113" s="190">
        <v>793.01683781327131</v>
      </c>
      <c r="BP113" s="190">
        <v>815.30139456650625</v>
      </c>
      <c r="BQ113" s="190">
        <v>4293.5473721486223</v>
      </c>
      <c r="BR113" s="190">
        <v>4289.1307575698384</v>
      </c>
      <c r="BS113" s="190">
        <v>4381.4175002792072</v>
      </c>
      <c r="BT113" s="190">
        <v>4357.4700252570019</v>
      </c>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row>
    <row r="114" spans="2:113">
      <c r="B114" s="184">
        <v>35</v>
      </c>
      <c r="C114" s="186"/>
      <c r="D114" s="186"/>
      <c r="E114" s="186"/>
      <c r="F114" s="186"/>
      <c r="G114" s="184">
        <v>8</v>
      </c>
      <c r="H114" s="158">
        <f t="shared" si="57"/>
        <v>2029</v>
      </c>
      <c r="I114" s="194">
        <f ca="1">IF(SUM($I$39:$I$53)&gt;0,'Analysis_w AFUDC'!M76,'Analysis_w NO AFUDC'!M76)</f>
        <v>4390.4778606983227</v>
      </c>
      <c r="J114" s="190">
        <v>2043.6883234410755</v>
      </c>
      <c r="K114" s="190">
        <v>1879.921695704053</v>
      </c>
      <c r="L114" s="190">
        <v>715.38080507017196</v>
      </c>
      <c r="M114" s="190">
        <v>701.98716113656042</v>
      </c>
      <c r="N114" s="190">
        <v>757.16022614252688</v>
      </c>
      <c r="O114" s="190">
        <v>3980.558247401641</v>
      </c>
      <c r="P114" s="190">
        <v>1560.2558365923333</v>
      </c>
      <c r="Q114" s="190">
        <v>4572.0760160473228</v>
      </c>
      <c r="R114" s="190">
        <v>12471.026104321958</v>
      </c>
      <c r="S114" s="190">
        <v>12722.654752320923</v>
      </c>
      <c r="T114" s="190">
        <v>7719.7142119403852</v>
      </c>
      <c r="U114" s="190">
        <v>16634.955317547581</v>
      </c>
      <c r="V114" s="190">
        <v>16832.234975446805</v>
      </c>
      <c r="W114" s="190">
        <v>1704.6635616678989</v>
      </c>
      <c r="X114" s="190">
        <v>1503.475296851861</v>
      </c>
      <c r="Y114" s="190">
        <v>1191.4539475008751</v>
      </c>
      <c r="Z114" s="190">
        <v>1302.6112147420415</v>
      </c>
      <c r="AA114" s="190">
        <v>2098.1943541235091</v>
      </c>
      <c r="AB114" s="190">
        <v>1900.7052809912582</v>
      </c>
      <c r="AC114" s="190">
        <v>1503.475296851861</v>
      </c>
      <c r="AD114" s="190">
        <v>1191.4539475008751</v>
      </c>
      <c r="AE114" s="190">
        <v>1302.6112147420415</v>
      </c>
      <c r="AF114" s="190">
        <v>2098.1943541235091</v>
      </c>
      <c r="AG114" s="190">
        <v>1900.7052809912582</v>
      </c>
      <c r="AH114" s="190">
        <v>1503.475296851861</v>
      </c>
      <c r="AI114" s="190">
        <v>1191.4539475008751</v>
      </c>
      <c r="AJ114" s="190">
        <v>1302.6112147420415</v>
      </c>
      <c r="AK114" s="190">
        <v>2098.1943541235091</v>
      </c>
      <c r="AL114" s="190">
        <v>1900.7052809912582</v>
      </c>
      <c r="AM114" s="190">
        <v>854.77942907970851</v>
      </c>
      <c r="AN114" s="190">
        <v>1039.8028585107227</v>
      </c>
      <c r="AO114" s="190">
        <v>1418.5955977613271</v>
      </c>
      <c r="AP114" s="190">
        <v>1370.3765257336834</v>
      </c>
      <c r="AQ114" s="190">
        <v>1747.3379811132847</v>
      </c>
      <c r="AR114" s="190">
        <v>3033.0525572060246</v>
      </c>
      <c r="AS114" s="190">
        <v>2961.6090474273965</v>
      </c>
      <c r="AT114" s="190">
        <v>3635.4046454705008</v>
      </c>
      <c r="AU114" s="190">
        <v>11666.044031514859</v>
      </c>
      <c r="AV114" s="190">
        <v>7562.4705022097696</v>
      </c>
      <c r="AW114" s="190">
        <v>3998.755670315777</v>
      </c>
      <c r="AX114" s="190">
        <v>4846.1531024301294</v>
      </c>
      <c r="AY114" s="190">
        <v>5182.4400356439182</v>
      </c>
      <c r="AZ114" s="190">
        <v>6610.8413026938833</v>
      </c>
      <c r="BA114" s="190">
        <v>1416.2919583636894</v>
      </c>
      <c r="BB114" s="190">
        <v>1362.0377439004155</v>
      </c>
      <c r="BC114" s="190">
        <v>1086.6341878388273</v>
      </c>
      <c r="BD114" s="190">
        <v>1118.2233674767222</v>
      </c>
      <c r="BE114" s="190">
        <v>1042.4039154653622</v>
      </c>
      <c r="BF114" s="190">
        <v>1072.5850889224196</v>
      </c>
      <c r="BG114" s="190">
        <v>1072.7092010592089</v>
      </c>
      <c r="BH114" s="190">
        <v>1026.8529512119319</v>
      </c>
      <c r="BI114" s="190">
        <v>903.66913118984621</v>
      </c>
      <c r="BJ114" s="190">
        <v>932.31611871779762</v>
      </c>
      <c r="BK114" s="190">
        <v>855.61875385925975</v>
      </c>
      <c r="BL114" s="190">
        <v>882.56559955242687</v>
      </c>
      <c r="BM114" s="190">
        <v>845.78981085698354</v>
      </c>
      <c r="BN114" s="190">
        <v>869.72020362460376</v>
      </c>
      <c r="BO114" s="190">
        <v>802.27530939474093</v>
      </c>
      <c r="BP114" s="190">
        <v>824.82003834806994</v>
      </c>
      <c r="BQ114" s="190">
        <v>4326.0709934926463</v>
      </c>
      <c r="BR114" s="190">
        <v>4321.6209230584291</v>
      </c>
      <c r="BS114" s="190">
        <v>4414.6067378438211</v>
      </c>
      <c r="BT114" s="190">
        <v>4390.4778606983227</v>
      </c>
      <c r="BU114" s="190"/>
      <c r="BV114" s="190"/>
      <c r="BW114" s="190"/>
      <c r="BX114" s="190"/>
      <c r="BY114" s="190"/>
      <c r="BZ114" s="190"/>
      <c r="CA114" s="190"/>
      <c r="CB114" s="190"/>
      <c r="CC114" s="190"/>
      <c r="CD114" s="190"/>
      <c r="CE114" s="190"/>
      <c r="CF114" s="190"/>
      <c r="CG114" s="190"/>
      <c r="CH114" s="190"/>
      <c r="CI114" s="190"/>
      <c r="CJ114" s="190"/>
      <c r="CK114" s="190"/>
      <c r="CL114" s="190"/>
      <c r="CM114" s="190"/>
      <c r="CN114" s="190"/>
      <c r="CO114" s="190"/>
      <c r="CP114" s="190"/>
      <c r="CQ114" s="190"/>
      <c r="CR114" s="190"/>
      <c r="CS114" s="190"/>
      <c r="CT114" s="190"/>
      <c r="CU114" s="190"/>
      <c r="CV114" s="190"/>
      <c r="CW114" s="190"/>
      <c r="CX114" s="190"/>
      <c r="CY114" s="190"/>
      <c r="CZ114" s="190"/>
      <c r="DA114" s="190"/>
      <c r="DB114" s="190"/>
      <c r="DC114" s="190"/>
      <c r="DD114" s="190"/>
      <c r="DE114" s="190"/>
      <c r="DF114" s="190"/>
      <c r="DG114" s="190"/>
      <c r="DH114" s="190"/>
      <c r="DI114" s="190"/>
    </row>
    <row r="115" spans="2:113">
      <c r="B115" s="184">
        <v>36</v>
      </c>
      <c r="C115" s="186"/>
      <c r="D115" s="186"/>
      <c r="E115" s="186"/>
      <c r="F115" s="186"/>
      <c r="G115" s="186">
        <v>9</v>
      </c>
      <c r="H115" s="158">
        <f t="shared" si="57"/>
        <v>2030</v>
      </c>
      <c r="I115" s="194">
        <f ca="1">IF(SUM($I$39:$I$53)&gt;0,'Analysis_w AFUDC'!M77,'Analysis_w NO AFUDC'!M77)</f>
        <v>4423.735730493112</v>
      </c>
      <c r="J115" s="190">
        <v>2063.3588235541956</v>
      </c>
      <c r="K115" s="190">
        <v>1898.0159420252046</v>
      </c>
      <c r="L115" s="190">
        <v>722.26634531897241</v>
      </c>
      <c r="M115" s="190">
        <v>708.74378756249985</v>
      </c>
      <c r="N115" s="190">
        <v>764.44789331914865</v>
      </c>
      <c r="O115" s="190">
        <v>4035.1914093472283</v>
      </c>
      <c r="P115" s="190">
        <v>1581.6703479495629</v>
      </c>
      <c r="Q115" s="190">
        <v>4616.0822477017782</v>
      </c>
      <c r="R115" s="190">
        <v>12578.276928819125</v>
      </c>
      <c r="S115" s="190">
        <v>12832.06958319088</v>
      </c>
      <c r="T115" s="190">
        <v>7794.0164612303106</v>
      </c>
      <c r="U115" s="190">
        <v>16778.015933278486</v>
      </c>
      <c r="V115" s="190">
        <v>16976.992196235646</v>
      </c>
      <c r="W115" s="190">
        <v>1728.0600690517908</v>
      </c>
      <c r="X115" s="190">
        <v>1473.2554433851385</v>
      </c>
      <c r="Y115" s="190">
        <v>1166.2844828599189</v>
      </c>
      <c r="Z115" s="190">
        <v>1275.0935528306156</v>
      </c>
      <c r="AA115" s="190">
        <v>2049.5686999666964</v>
      </c>
      <c r="AB115" s="190">
        <v>1852.7599902782533</v>
      </c>
      <c r="AC115" s="190">
        <v>1473.2554433851385</v>
      </c>
      <c r="AD115" s="190">
        <v>1166.2844828599189</v>
      </c>
      <c r="AE115" s="190">
        <v>1275.0935528306156</v>
      </c>
      <c r="AF115" s="190">
        <v>2049.5686999666964</v>
      </c>
      <c r="AG115" s="190">
        <v>1852.7599902782533</v>
      </c>
      <c r="AH115" s="190">
        <v>1473.2554433851385</v>
      </c>
      <c r="AI115" s="190">
        <v>1166.2844828599189</v>
      </c>
      <c r="AJ115" s="190">
        <v>1275.0935528306156</v>
      </c>
      <c r="AK115" s="190">
        <v>2049.5686999666964</v>
      </c>
      <c r="AL115" s="190">
        <v>1852.7599902782533</v>
      </c>
      <c r="AM115" s="190">
        <v>834.09376689597946</v>
      </c>
      <c r="AN115" s="190">
        <v>1009.3106396848955</v>
      </c>
      <c r="AO115" s="190">
        <v>1369.7249794184493</v>
      </c>
      <c r="AP115" s="190">
        <v>1323.1670544221577</v>
      </c>
      <c r="AQ115" s="190">
        <v>1681.7691233720084</v>
      </c>
      <c r="AR115" s="190">
        <v>2813.5353783782384</v>
      </c>
      <c r="AS115" s="190">
        <v>2896.0094070268792</v>
      </c>
      <c r="AT115" s="190">
        <v>3674.1217049447614</v>
      </c>
      <c r="AU115" s="190">
        <v>11778.32970531819</v>
      </c>
      <c r="AV115" s="190">
        <v>7635.2592807935389</v>
      </c>
      <c r="AW115" s="190">
        <v>4037.2436936425661</v>
      </c>
      <c r="AX115" s="190">
        <v>4912.6665537609833</v>
      </c>
      <c r="AY115" s="190">
        <v>5253.5690251331307</v>
      </c>
      <c r="AZ115" s="190">
        <v>6674.4706502323124</v>
      </c>
      <c r="BA115" s="190">
        <v>1432.8271669775852</v>
      </c>
      <c r="BB115" s="190">
        <v>1377.9395345604526</v>
      </c>
      <c r="BC115" s="190">
        <v>1099.3206419818453</v>
      </c>
      <c r="BD115" s="190">
        <v>1131.2786252920125</v>
      </c>
      <c r="BE115" s="190">
        <v>1054.5739811784201</v>
      </c>
      <c r="BF115" s="190">
        <v>1085.1075198355886</v>
      </c>
      <c r="BG115" s="190">
        <v>1085.2330809815749</v>
      </c>
      <c r="BH115" s="190">
        <v>1038.841459417331</v>
      </c>
      <c r="BI115" s="190">
        <v>914.21946829648743</v>
      </c>
      <c r="BJ115" s="190">
        <v>943.20090940382772</v>
      </c>
      <c r="BK115" s="190">
        <v>865.60810281056649</v>
      </c>
      <c r="BL115" s="190">
        <v>892.8695529272012</v>
      </c>
      <c r="BM115" s="190">
        <v>855.66440689873866</v>
      </c>
      <c r="BN115" s="190">
        <v>879.87418700192086</v>
      </c>
      <c r="BO115" s="190">
        <v>811.64187363192434</v>
      </c>
      <c r="BP115" s="190">
        <v>834.44981229578343</v>
      </c>
      <c r="BQ115" s="190">
        <v>4358.8409812683531</v>
      </c>
      <c r="BR115" s="190">
        <v>4354.3572015505961</v>
      </c>
      <c r="BS115" s="190">
        <v>4448.0473838829876</v>
      </c>
      <c r="BT115" s="190">
        <v>4423.735730493112</v>
      </c>
      <c r="BU115" s="190"/>
      <c r="BV115" s="190"/>
      <c r="BW115" s="190"/>
      <c r="BX115" s="190"/>
      <c r="BY115" s="190"/>
      <c r="BZ115" s="190"/>
      <c r="CA115" s="190"/>
      <c r="CB115" s="190"/>
      <c r="CC115" s="190"/>
      <c r="CD115" s="190"/>
      <c r="CE115" s="190"/>
      <c r="CF115" s="190"/>
      <c r="CG115" s="190"/>
      <c r="CH115" s="190"/>
      <c r="CI115" s="190"/>
      <c r="CJ115" s="190"/>
      <c r="CK115" s="190"/>
      <c r="CL115" s="190"/>
      <c r="CM115" s="190"/>
      <c r="CN115" s="190"/>
      <c r="CO115" s="190"/>
      <c r="CP115" s="190"/>
      <c r="CQ115" s="190"/>
      <c r="CR115" s="190"/>
      <c r="CS115" s="190"/>
      <c r="CT115" s="190"/>
      <c r="CU115" s="190"/>
      <c r="CV115" s="190"/>
      <c r="CW115" s="190"/>
      <c r="CX115" s="190"/>
      <c r="CY115" s="190"/>
      <c r="CZ115" s="190"/>
      <c r="DA115" s="190"/>
      <c r="DB115" s="190"/>
      <c r="DC115" s="190"/>
      <c r="DD115" s="190"/>
      <c r="DE115" s="190"/>
      <c r="DF115" s="190"/>
      <c r="DG115" s="190"/>
      <c r="DH115" s="190"/>
      <c r="DI115" s="190"/>
    </row>
    <row r="116" spans="2:113">
      <c r="B116" s="184">
        <v>37</v>
      </c>
      <c r="C116" s="186"/>
      <c r="D116" s="186"/>
      <c r="E116" s="186"/>
      <c r="F116" s="186"/>
      <c r="G116" s="184">
        <v>10</v>
      </c>
      <c r="H116" s="158">
        <f t="shared" si="57"/>
        <v>2031</v>
      </c>
      <c r="I116" s="194">
        <f ca="1">IF(SUM($I$39:$I$53)&gt;0,'Analysis_w AFUDC'!M78,'Analysis_w NO AFUDC'!M78)</f>
        <v>4457.245528651596</v>
      </c>
      <c r="J116" s="190">
        <v>2083.2186522309048</v>
      </c>
      <c r="K116" s="190">
        <v>1916.284345467197</v>
      </c>
      <c r="L116" s="190">
        <v>729.21815889266747</v>
      </c>
      <c r="M116" s="190">
        <v>715.56544651778881</v>
      </c>
      <c r="N116" s="190">
        <v>771.80570429234535</v>
      </c>
      <c r="O116" s="190">
        <v>4090.5744114405188</v>
      </c>
      <c r="P116" s="190">
        <v>1603.3787734751706</v>
      </c>
      <c r="Q116" s="190">
        <v>4660.5120393359075</v>
      </c>
      <c r="R116" s="190">
        <v>12686.45011040697</v>
      </c>
      <c r="S116" s="190">
        <v>12942.425381606323</v>
      </c>
      <c r="T116" s="190">
        <v>7869.0338696696517</v>
      </c>
      <c r="U116" s="190">
        <v>16922.306870304685</v>
      </c>
      <c r="V116" s="190">
        <v>17122.99432912327</v>
      </c>
      <c r="W116" s="190">
        <v>1751.7776934995265</v>
      </c>
      <c r="X116" s="190">
        <v>1443.6430089730968</v>
      </c>
      <c r="Y116" s="190">
        <v>1141.6467231595029</v>
      </c>
      <c r="Z116" s="190">
        <v>1248.1572015270688</v>
      </c>
      <c r="AA116" s="190">
        <v>2002.0699453449679</v>
      </c>
      <c r="AB116" s="190">
        <v>1806.0241195234842</v>
      </c>
      <c r="AC116" s="190">
        <v>1443.6430089730968</v>
      </c>
      <c r="AD116" s="190">
        <v>1141.6467231595029</v>
      </c>
      <c r="AE116" s="190">
        <v>1248.1572015270688</v>
      </c>
      <c r="AF116" s="190">
        <v>2002.0699453449679</v>
      </c>
      <c r="AG116" s="190">
        <v>1806.0241195234842</v>
      </c>
      <c r="AH116" s="190">
        <v>1443.6430089730968</v>
      </c>
      <c r="AI116" s="190">
        <v>1141.6467231595029</v>
      </c>
      <c r="AJ116" s="190">
        <v>1248.1572015270688</v>
      </c>
      <c r="AK116" s="190">
        <v>2002.0699453449679</v>
      </c>
      <c r="AL116" s="190">
        <v>1806.0241195234842</v>
      </c>
      <c r="AM116" s="190">
        <v>813.90869773709665</v>
      </c>
      <c r="AN116" s="190">
        <v>979.71260517613575</v>
      </c>
      <c r="AO116" s="190">
        <v>1322.5379538774837</v>
      </c>
      <c r="AP116" s="190">
        <v>1277.5839493973142</v>
      </c>
      <c r="AQ116" s="190">
        <v>1618.6607370174738</v>
      </c>
      <c r="AR116" s="190">
        <v>2609.9057553681137</v>
      </c>
      <c r="AS116" s="190">
        <v>2831.8627986612332</v>
      </c>
      <c r="AT116" s="190">
        <v>3713.2511011024221</v>
      </c>
      <c r="AU116" s="190">
        <v>11891.696128731877</v>
      </c>
      <c r="AV116" s="190">
        <v>7708.7486513711765</v>
      </c>
      <c r="AW116" s="190">
        <v>4076.102164193876</v>
      </c>
      <c r="AX116" s="190">
        <v>4980.0929022113523</v>
      </c>
      <c r="AY116" s="190">
        <v>5325.674260003083</v>
      </c>
      <c r="AZ116" s="190">
        <v>6738.7124302407974</v>
      </c>
      <c r="BA116" s="190">
        <v>1449.5554241520483</v>
      </c>
      <c r="BB116" s="190">
        <v>1394.0269786264457</v>
      </c>
      <c r="BC116" s="190">
        <v>1112.1552104769833</v>
      </c>
      <c r="BD116" s="190">
        <v>1144.4863032422966</v>
      </c>
      <c r="BE116" s="190">
        <v>1066.8861324086779</v>
      </c>
      <c r="BF116" s="190">
        <v>1097.7761501296691</v>
      </c>
      <c r="BG116" s="190">
        <v>1097.9031772020346</v>
      </c>
      <c r="BH116" s="190">
        <v>1050.969933456028</v>
      </c>
      <c r="BI116" s="190">
        <v>924.89298058884879</v>
      </c>
      <c r="BJ116" s="190">
        <v>954.21278002111728</v>
      </c>
      <c r="BK116" s="190">
        <v>875.71407741087967</v>
      </c>
      <c r="BL116" s="190">
        <v>903.29380495762621</v>
      </c>
      <c r="BM116" s="190">
        <v>865.65428884928133</v>
      </c>
      <c r="BN116" s="190">
        <v>890.14671813516816</v>
      </c>
      <c r="BO116" s="190">
        <v>821.11779250657696</v>
      </c>
      <c r="BP116" s="190">
        <v>844.19201385433655</v>
      </c>
      <c r="BQ116" s="190">
        <v>4391.8592017014598</v>
      </c>
      <c r="BR116" s="190">
        <v>4387.3414573523405</v>
      </c>
      <c r="BS116" s="190">
        <v>4481.7413428159007</v>
      </c>
      <c r="BT116" s="190">
        <v>4457.245528651596</v>
      </c>
      <c r="BU116" s="190"/>
      <c r="BV116" s="190"/>
      <c r="BW116" s="190"/>
      <c r="BX116" s="190"/>
      <c r="BY116" s="190"/>
      <c r="BZ116" s="190"/>
      <c r="CA116" s="190"/>
      <c r="CB116" s="190"/>
      <c r="CC116" s="190"/>
      <c r="CD116" s="190"/>
      <c r="CE116" s="190"/>
      <c r="CF116" s="190"/>
      <c r="CG116" s="190"/>
      <c r="CH116" s="190"/>
      <c r="CI116" s="190"/>
      <c r="CJ116" s="190"/>
      <c r="CK116" s="190"/>
      <c r="CL116" s="190"/>
      <c r="CM116" s="190"/>
      <c r="CN116" s="190"/>
      <c r="CO116" s="190"/>
      <c r="CP116" s="190"/>
      <c r="CQ116" s="190"/>
      <c r="CR116" s="190"/>
      <c r="CS116" s="190"/>
      <c r="CT116" s="190"/>
      <c r="CU116" s="190"/>
      <c r="CV116" s="190"/>
      <c r="CW116" s="190"/>
      <c r="CX116" s="190"/>
      <c r="CY116" s="190"/>
      <c r="CZ116" s="190"/>
      <c r="DA116" s="190"/>
      <c r="DB116" s="190"/>
      <c r="DC116" s="190"/>
      <c r="DD116" s="190"/>
      <c r="DE116" s="190"/>
      <c r="DF116" s="190"/>
      <c r="DG116" s="190"/>
      <c r="DH116" s="190"/>
      <c r="DI116" s="190"/>
    </row>
    <row r="117" spans="2:113">
      <c r="B117" s="184">
        <v>38</v>
      </c>
      <c r="C117" s="186"/>
      <c r="D117" s="186"/>
      <c r="E117" s="186"/>
      <c r="F117" s="186"/>
      <c r="G117" s="186">
        <v>11</v>
      </c>
      <c r="H117" s="158">
        <f t="shared" si="57"/>
        <v>2032</v>
      </c>
      <c r="I117" s="194">
        <f ca="1">IF(SUM($I$39:$I$53)&gt;0,'Analysis_w AFUDC'!M79,'Analysis_w NO AFUDC'!M79)</f>
        <v>4491.009163531131</v>
      </c>
      <c r="J117" s="190">
        <v>2103.2696317586274</v>
      </c>
      <c r="K117" s="190">
        <v>1934.7285822923188</v>
      </c>
      <c r="L117" s="190">
        <v>736.23688367200941</v>
      </c>
      <c r="M117" s="190">
        <v>722.45276394052257</v>
      </c>
      <c r="N117" s="190">
        <v>779.23433419615912</v>
      </c>
      <c r="O117" s="190">
        <v>4146.7175452375395</v>
      </c>
      <c r="P117" s="190">
        <v>1625.3851471411174</v>
      </c>
      <c r="Q117" s="190">
        <v>4705.3694677145158</v>
      </c>
      <c r="R117" s="190">
        <v>12795.553581356469</v>
      </c>
      <c r="S117" s="190">
        <v>13053.730239888137</v>
      </c>
      <c r="T117" s="190">
        <v>7944.7733206652219</v>
      </c>
      <c r="U117" s="190">
        <v>17067.838709389303</v>
      </c>
      <c r="V117" s="190">
        <v>17270.25208035373</v>
      </c>
      <c r="W117" s="190">
        <v>1775.8208423428075</v>
      </c>
      <c r="X117" s="190">
        <v>1451.6191365976731</v>
      </c>
      <c r="Y117" s="190">
        <v>1147.9543213049592</v>
      </c>
      <c r="Z117" s="190">
        <v>1255.0532700655058</v>
      </c>
      <c r="AA117" s="190">
        <v>2013.1313817929988</v>
      </c>
      <c r="AB117" s="190">
        <v>1816.0024027838515</v>
      </c>
      <c r="AC117" s="190">
        <v>1451.6191365976731</v>
      </c>
      <c r="AD117" s="190">
        <v>1147.9543213049592</v>
      </c>
      <c r="AE117" s="190">
        <v>1255.0532700655058</v>
      </c>
      <c r="AF117" s="190">
        <v>2013.1313817929988</v>
      </c>
      <c r="AG117" s="190">
        <v>1816.0024027838515</v>
      </c>
      <c r="AH117" s="190">
        <v>1451.6191365976731</v>
      </c>
      <c r="AI117" s="190">
        <v>1147.9543213049592</v>
      </c>
      <c r="AJ117" s="190">
        <v>1255.0532700655058</v>
      </c>
      <c r="AK117" s="190">
        <v>2013.1313817929988</v>
      </c>
      <c r="AL117" s="190">
        <v>1816.0024027838515</v>
      </c>
      <c r="AM117" s="190">
        <v>823.41108178317711</v>
      </c>
      <c r="AN117" s="190">
        <v>991.15074984156706</v>
      </c>
      <c r="AO117" s="190">
        <v>1337.9785844890032</v>
      </c>
      <c r="AP117" s="190">
        <v>1292.4997420065276</v>
      </c>
      <c r="AQ117" s="190">
        <v>1637.5586011221526</v>
      </c>
      <c r="AR117" s="190">
        <v>2640.3764050620362</v>
      </c>
      <c r="AS117" s="190">
        <v>2864.9247968356026</v>
      </c>
      <c r="AT117" s="190">
        <v>3752.7972253291623</v>
      </c>
      <c r="AU117" s="190">
        <v>12006.153703970922</v>
      </c>
      <c r="AV117" s="190">
        <v>7782.9453571406239</v>
      </c>
      <c r="AW117" s="190">
        <v>4115.3346475242424</v>
      </c>
      <c r="AX117" s="190">
        <v>5048.4446772942028</v>
      </c>
      <c r="AY117" s="190">
        <v>5398.7691392216248</v>
      </c>
      <c r="AZ117" s="190">
        <v>6803.572537381865</v>
      </c>
      <c r="BA117" s="190">
        <v>1466.4789837290234</v>
      </c>
      <c r="BB117" s="190">
        <v>1410.3022436019094</v>
      </c>
      <c r="BC117" s="190">
        <v>1125.1396225593019</v>
      </c>
      <c r="BD117" s="190">
        <v>1157.8481808326503</v>
      </c>
      <c r="BE117" s="190">
        <v>1079.3420280045491</v>
      </c>
      <c r="BF117" s="190">
        <v>1110.5926866824329</v>
      </c>
      <c r="BG117" s="190">
        <v>1110.7211967958683</v>
      </c>
      <c r="BH117" s="190">
        <v>1063.240007429127</v>
      </c>
      <c r="BI117" s="190">
        <v>935.69110613722353</v>
      </c>
      <c r="BJ117" s="190">
        <v>965.35321422786376</v>
      </c>
      <c r="BK117" s="190">
        <v>885.93803926465159</v>
      </c>
      <c r="BL117" s="190">
        <v>913.83976013050642</v>
      </c>
      <c r="BM117" s="190">
        <v>875.76080267159659</v>
      </c>
      <c r="BN117" s="190">
        <v>900.53918106939614</v>
      </c>
      <c r="BO117" s="190">
        <v>830.70434273409114</v>
      </c>
      <c r="BP117" s="190">
        <v>854.0479556160858</v>
      </c>
      <c r="BQ117" s="190">
        <v>4425.1275351543482</v>
      </c>
      <c r="BR117" s="190">
        <v>4420.5755688917843</v>
      </c>
      <c r="BS117" s="190">
        <v>4515.690533487731</v>
      </c>
      <c r="BT117" s="190">
        <v>4491.009163531131</v>
      </c>
      <c r="BU117" s="190"/>
      <c r="BV117" s="190"/>
      <c r="BW117" s="190"/>
      <c r="BX117" s="190"/>
      <c r="BY117" s="190"/>
      <c r="BZ117" s="190"/>
      <c r="CA117" s="190"/>
      <c r="CB117" s="190"/>
      <c r="CC117" s="190"/>
      <c r="CD117" s="190"/>
      <c r="CE117" s="190"/>
      <c r="CF117" s="190"/>
      <c r="CG117" s="190"/>
      <c r="CH117" s="190"/>
      <c r="CI117" s="190"/>
      <c r="CJ117" s="190"/>
      <c r="CK117" s="190"/>
      <c r="CL117" s="190"/>
      <c r="CM117" s="190"/>
      <c r="CN117" s="190"/>
      <c r="CO117" s="190"/>
      <c r="CP117" s="190"/>
      <c r="CQ117" s="190"/>
      <c r="CR117" s="190"/>
      <c r="CS117" s="190"/>
      <c r="CT117" s="190"/>
      <c r="CU117" s="190"/>
      <c r="CV117" s="190"/>
      <c r="CW117" s="190"/>
      <c r="CX117" s="190"/>
      <c r="CY117" s="190"/>
      <c r="CZ117" s="190"/>
      <c r="DA117" s="190"/>
      <c r="DB117" s="190"/>
      <c r="DC117" s="190"/>
      <c r="DD117" s="190"/>
      <c r="DE117" s="190"/>
      <c r="DF117" s="190"/>
      <c r="DG117" s="190"/>
      <c r="DH117" s="190"/>
      <c r="DI117" s="190"/>
    </row>
    <row r="118" spans="2:113">
      <c r="B118" s="184">
        <v>39</v>
      </c>
      <c r="C118" s="186"/>
      <c r="D118" s="186"/>
      <c r="E118" s="186"/>
      <c r="F118" s="186"/>
      <c r="G118" s="184">
        <v>12</v>
      </c>
      <c r="H118" s="158">
        <f t="shared" si="57"/>
        <v>2033</v>
      </c>
      <c r="I118" s="194">
        <f ca="1">IF(SUM($I$39:$I$53)&gt;0,'Analysis_w AFUDC'!M80,'Analysis_w NO AFUDC'!M80)</f>
        <v>4525.0285579448791</v>
      </c>
      <c r="J118" s="190">
        <v>2123.5136019643041</v>
      </c>
      <c r="K118" s="190">
        <v>1953.3503448968825</v>
      </c>
      <c r="L118" s="190">
        <v>743.32316367735245</v>
      </c>
      <c r="M118" s="190">
        <v>729.40637179345015</v>
      </c>
      <c r="N118" s="190">
        <v>786.73446466279711</v>
      </c>
      <c r="O118" s="190">
        <v>4203.6312435459249</v>
      </c>
      <c r="P118" s="190">
        <v>1647.6935582856293</v>
      </c>
      <c r="Q118" s="190">
        <v>4750.6586488412677</v>
      </c>
      <c r="R118" s="190">
        <v>12905.595342156133</v>
      </c>
      <c r="S118" s="190">
        <v>13165.992319951174</v>
      </c>
      <c r="T118" s="190">
        <v>8021.2417638766246</v>
      </c>
      <c r="U118" s="190">
        <v>17214.622122290049</v>
      </c>
      <c r="V118" s="190">
        <v>17418.776248244772</v>
      </c>
      <c r="W118" s="190">
        <v>1800.1939834039624</v>
      </c>
      <c r="X118" s="190">
        <v>1459.6393323273753</v>
      </c>
      <c r="Y118" s="190">
        <v>1154.296768930169</v>
      </c>
      <c r="Z118" s="190">
        <v>1261.9874393826176</v>
      </c>
      <c r="AA118" s="190">
        <v>2024.2539326774051</v>
      </c>
      <c r="AB118" s="190">
        <v>1826.0358160592323</v>
      </c>
      <c r="AC118" s="190">
        <v>1459.6393323273753</v>
      </c>
      <c r="AD118" s="190">
        <v>1154.296768930169</v>
      </c>
      <c r="AE118" s="190">
        <v>1261.9874393826176</v>
      </c>
      <c r="AF118" s="190">
        <v>2024.2539326774051</v>
      </c>
      <c r="AG118" s="190">
        <v>1826.0358160592323</v>
      </c>
      <c r="AH118" s="190">
        <v>1459.6393323273753</v>
      </c>
      <c r="AI118" s="190">
        <v>1154.296768930169</v>
      </c>
      <c r="AJ118" s="190">
        <v>1261.9874393826176</v>
      </c>
      <c r="AK118" s="190">
        <v>2024.2539326774051</v>
      </c>
      <c r="AL118" s="190">
        <v>1826.0358160592323</v>
      </c>
      <c r="AM118" s="190">
        <v>833.02440616299566</v>
      </c>
      <c r="AN118" s="190">
        <v>1002.7224348459672</v>
      </c>
      <c r="AO118" s="190">
        <v>1353.5994844629122</v>
      </c>
      <c r="AP118" s="190">
        <v>1307.5896764944537</v>
      </c>
      <c r="AQ118" s="190">
        <v>1656.6770977902536</v>
      </c>
      <c r="AR118" s="190">
        <v>2671.2027995911353</v>
      </c>
      <c r="AS118" s="190">
        <v>2898.3727938386578</v>
      </c>
      <c r="AT118" s="190">
        <v>3792.764515778917</v>
      </c>
      <c r="AU118" s="190">
        <v>12121.712933371642</v>
      </c>
      <c r="AV118" s="190">
        <v>7857.8562062031024</v>
      </c>
      <c r="AW118" s="190">
        <v>4154.9447435066631</v>
      </c>
      <c r="AX118" s="190">
        <v>5117.734580490066</v>
      </c>
      <c r="AY118" s="190">
        <v>5472.8672456574413</v>
      </c>
      <c r="AZ118" s="190">
        <v>6869.0569230541651</v>
      </c>
      <c r="BA118" s="190">
        <v>1483.6001258640597</v>
      </c>
      <c r="BB118" s="190">
        <v>1426.7675222959615</v>
      </c>
      <c r="BC118" s="190">
        <v>1138.2756276526816</v>
      </c>
      <c r="BD118" s="190">
        <v>1171.3660583438714</v>
      </c>
      <c r="BE118" s="190">
        <v>1091.943346181502</v>
      </c>
      <c r="BF118" s="190">
        <v>1123.5588562994501</v>
      </c>
      <c r="BG118" s="190">
        <v>1123.68886676846</v>
      </c>
      <c r="BH118" s="190">
        <v>1075.6533345158618</v>
      </c>
      <c r="BI118" s="190">
        <v>946.6152998013755</v>
      </c>
      <c r="BJ118" s="190">
        <v>976.62371300397399</v>
      </c>
      <c r="BK118" s="190">
        <v>896.28136587306631</v>
      </c>
      <c r="BL118" s="190">
        <v>924.50883933003001</v>
      </c>
      <c r="BM118" s="190">
        <v>885.98531004278743</v>
      </c>
      <c r="BN118" s="190">
        <v>911.05297600838128</v>
      </c>
      <c r="BO118" s="190">
        <v>840.40281593551151</v>
      </c>
      <c r="BP118" s="190">
        <v>864.01896549790354</v>
      </c>
      <c r="BQ118" s="190">
        <v>4458.6478762331417</v>
      </c>
      <c r="BR118" s="190">
        <v>4454.0614288261395</v>
      </c>
      <c r="BS118" s="190">
        <v>4549.8968892788998</v>
      </c>
      <c r="BT118" s="190">
        <v>4525.0285579448791</v>
      </c>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row>
    <row r="119" spans="2:113">
      <c r="B119" s="184">
        <v>40</v>
      </c>
      <c r="C119" s="186"/>
      <c r="D119" s="186"/>
      <c r="E119" s="186"/>
      <c r="F119" s="186"/>
      <c r="G119" s="186">
        <v>13</v>
      </c>
      <c r="H119" s="158">
        <f t="shared" si="57"/>
        <v>2034</v>
      </c>
      <c r="I119" s="194">
        <f ca="1">IF(SUM($I$39:$I$53)&gt;0,'Analysis_w AFUDC'!M81,'Analysis_w NO AFUDC'!M81)</f>
        <v>4559.3056492713113</v>
      </c>
      <c r="J119" s="190">
        <v>2143.9524203832107</v>
      </c>
      <c r="K119" s="190">
        <v>1972.151341966515</v>
      </c>
      <c r="L119" s="190">
        <v>750.47764912774699</v>
      </c>
      <c r="M119" s="190">
        <v>736.42690812196213</v>
      </c>
      <c r="N119" s="190">
        <v>794.30678388517651</v>
      </c>
      <c r="O119" s="190">
        <v>4261.3260823635928</v>
      </c>
      <c r="P119" s="190">
        <v>1670.3081523730996</v>
      </c>
      <c r="Q119" s="190">
        <v>4796.3837383363652</v>
      </c>
      <c r="R119" s="190">
        <v>13016.583462098675</v>
      </c>
      <c r="S119" s="190">
        <v>13279.219853902754</v>
      </c>
      <c r="T119" s="190">
        <v>8098.4462158539372</v>
      </c>
      <c r="U119" s="190">
        <v>17362.667872541744</v>
      </c>
      <c r="V119" s="190">
        <v>17568.577723979677</v>
      </c>
      <c r="W119" s="190">
        <v>1824.9016458261817</v>
      </c>
      <c r="X119" s="190">
        <v>1467.7038396384842</v>
      </c>
      <c r="Y119" s="190">
        <v>1160.6742585785082</v>
      </c>
      <c r="Z119" s="190">
        <v>1268.9599199852066</v>
      </c>
      <c r="AA119" s="190">
        <v>2035.4379356554477</v>
      </c>
      <c r="AB119" s="190">
        <v>1836.1246639429596</v>
      </c>
      <c r="AC119" s="190">
        <v>1467.7038396384842</v>
      </c>
      <c r="AD119" s="190">
        <v>1160.6742585785082</v>
      </c>
      <c r="AE119" s="190">
        <v>1268.9599199852066</v>
      </c>
      <c r="AF119" s="190">
        <v>2035.4379356554477</v>
      </c>
      <c r="AG119" s="190">
        <v>1836.1246639429596</v>
      </c>
      <c r="AH119" s="190">
        <v>1467.7038396384842</v>
      </c>
      <c r="AI119" s="190">
        <v>1160.6742585785082</v>
      </c>
      <c r="AJ119" s="190">
        <v>1268.9599199852066</v>
      </c>
      <c r="AK119" s="190">
        <v>2035.4379356554477</v>
      </c>
      <c r="AL119" s="190">
        <v>1836.1246639429596</v>
      </c>
      <c r="AM119" s="190">
        <v>842.7499661049485</v>
      </c>
      <c r="AN119" s="190">
        <v>1014.4292192727937</v>
      </c>
      <c r="AO119" s="190">
        <v>1369.4027584440166</v>
      </c>
      <c r="AP119" s="190">
        <v>1322.8557859675263</v>
      </c>
      <c r="AQ119" s="190">
        <v>1676.0188029069545</v>
      </c>
      <c r="AR119" s="190">
        <v>2702.3890922763617</v>
      </c>
      <c r="AS119" s="190">
        <v>2932.211296206724</v>
      </c>
      <c r="AT119" s="190">
        <v>3833.1574578719619</v>
      </c>
      <c r="AU119" s="190">
        <v>12238.384420355344</v>
      </c>
      <c r="AV119" s="190">
        <v>7933.4880721878071</v>
      </c>
      <c r="AW119" s="190">
        <v>4194.9360866629149</v>
      </c>
      <c r="AX119" s="190">
        <v>5187.9754876072921</v>
      </c>
      <c r="AY119" s="190">
        <v>5547.9823486040896</v>
      </c>
      <c r="AZ119" s="190">
        <v>6935.171595938561</v>
      </c>
      <c r="BA119" s="190">
        <v>1500.9211573335224</v>
      </c>
      <c r="BB119" s="190">
        <v>1443.4250331187666</v>
      </c>
      <c r="BC119" s="190">
        <v>1151.5649956055265</v>
      </c>
      <c r="BD119" s="190">
        <v>1185.041757075036</v>
      </c>
      <c r="BE119" s="190">
        <v>1104.6917847481709</v>
      </c>
      <c r="BF119" s="190">
        <v>1136.6764059467459</v>
      </c>
      <c r="BG119" s="190">
        <v>1136.8079342879817</v>
      </c>
      <c r="BH119" s="190">
        <v>1088.2115871963344</v>
      </c>
      <c r="BI119" s="190">
        <v>957.66703342655649</v>
      </c>
      <c r="BJ119" s="190">
        <v>988.02579485329522</v>
      </c>
      <c r="BK119" s="190">
        <v>906.74545081963424</v>
      </c>
      <c r="BL119" s="190">
        <v>935.30248002920803</v>
      </c>
      <c r="BM119" s="190">
        <v>896.32918853753688</v>
      </c>
      <c r="BN119" s="190">
        <v>921.68951950327903</v>
      </c>
      <c r="BO119" s="190">
        <v>850.21451881155849</v>
      </c>
      <c r="BP119" s="190">
        <v>874.1063869200915</v>
      </c>
      <c r="BQ119" s="190">
        <v>4492.4221338956077</v>
      </c>
      <c r="BR119" s="190">
        <v>4487.8009441494969</v>
      </c>
      <c r="BS119" s="190">
        <v>4584.3623582151868</v>
      </c>
      <c r="BT119" s="190">
        <v>4559.3056492713113</v>
      </c>
      <c r="BU119" s="190"/>
      <c r="BV119" s="190"/>
      <c r="BW119" s="190"/>
      <c r="BX119" s="190"/>
      <c r="BY119" s="190"/>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row>
    <row r="120" spans="2:113">
      <c r="B120" s="184">
        <v>41</v>
      </c>
      <c r="C120" s="186"/>
      <c r="D120" s="186"/>
      <c r="E120" s="186"/>
      <c r="F120" s="186"/>
      <c r="G120" s="184">
        <v>14</v>
      </c>
      <c r="H120" s="158">
        <f t="shared" si="57"/>
        <v>2035</v>
      </c>
      <c r="I120" s="194">
        <f ca="1">IF(SUM($I$39:$I$53)&gt;0,'Analysis_w AFUDC'!M82,'Analysis_w NO AFUDC'!M82)</f>
        <v>4593.842389564541</v>
      </c>
      <c r="J120" s="190">
        <v>2164.5879624293989</v>
      </c>
      <c r="K120" s="190">
        <v>1991.1332986329428</v>
      </c>
      <c r="L120" s="190">
        <v>757.70099650060149</v>
      </c>
      <c r="M120" s="190">
        <v>743.51501711263597</v>
      </c>
      <c r="N120" s="190">
        <v>801.95198668007129</v>
      </c>
      <c r="O120" s="190">
        <v>4319.8127828440329</v>
      </c>
      <c r="P120" s="190">
        <v>1693.2331317644202</v>
      </c>
      <c r="Q120" s="190">
        <v>4842.5489318178525</v>
      </c>
      <c r="R120" s="190">
        <v>13128.526079872723</v>
      </c>
      <c r="S120" s="190">
        <v>13393.421144646318</v>
      </c>
      <c r="T120" s="190">
        <v>8176.3937606815316</v>
      </c>
      <c r="U120" s="190">
        <v>17511.9868162456</v>
      </c>
      <c r="V120" s="190">
        <v>17719.667492405901</v>
      </c>
      <c r="W120" s="190">
        <v>1849.948420915146</v>
      </c>
      <c r="X120" s="190">
        <v>1475.8129033524867</v>
      </c>
      <c r="Y120" s="190">
        <v>1167.0869838571546</v>
      </c>
      <c r="Z120" s="190">
        <v>1275.9709235431249</v>
      </c>
      <c r="AA120" s="190">
        <v>2046.6837302499441</v>
      </c>
      <c r="AB120" s="190">
        <v>1846.2692527112445</v>
      </c>
      <c r="AC120" s="190">
        <v>1475.8129033524867</v>
      </c>
      <c r="AD120" s="190">
        <v>1167.0869838571546</v>
      </c>
      <c r="AE120" s="190">
        <v>1275.9709235431249</v>
      </c>
      <c r="AF120" s="190">
        <v>2046.6837302499441</v>
      </c>
      <c r="AG120" s="190">
        <v>1846.2692527112445</v>
      </c>
      <c r="AH120" s="190">
        <v>1475.8129033524867</v>
      </c>
      <c r="AI120" s="190">
        <v>1167.0869838571546</v>
      </c>
      <c r="AJ120" s="190">
        <v>1275.9709235431249</v>
      </c>
      <c r="AK120" s="190">
        <v>2046.6837302499441</v>
      </c>
      <c r="AL120" s="190">
        <v>1846.2692527112445</v>
      </c>
      <c r="AM120" s="190">
        <v>852.5890719592237</v>
      </c>
      <c r="AN120" s="190">
        <v>1026.2726804078034</v>
      </c>
      <c r="AO120" s="190">
        <v>1385.3905356488503</v>
      </c>
      <c r="AP120" s="190">
        <v>1338.300127268697</v>
      </c>
      <c r="AQ120" s="190">
        <v>1695.586322430893</v>
      </c>
      <c r="AR120" s="190">
        <v>2733.9394849286878</v>
      </c>
      <c r="AS120" s="190">
        <v>2966.4448630899374</v>
      </c>
      <c r="AT120" s="190">
        <v>3873.9805847982975</v>
      </c>
      <c r="AU120" s="190">
        <v>12356.178870401263</v>
      </c>
      <c r="AV120" s="190">
        <v>8009.847894882615</v>
      </c>
      <c r="AW120" s="190">
        <v>4235.3123464970458</v>
      </c>
      <c r="AX120" s="190">
        <v>5259.1804511747023</v>
      </c>
      <c r="AY120" s="190">
        <v>5624.1284063386802</v>
      </c>
      <c r="AZ120" s="190">
        <v>7001.9226225494695</v>
      </c>
      <c r="BA120" s="190">
        <v>1518.4444118453912</v>
      </c>
      <c r="BB120" s="190">
        <v>1460.277020380428</v>
      </c>
      <c r="BC120" s="190">
        <v>1165.0095169292208</v>
      </c>
      <c r="BD120" s="190">
        <v>1198.8771195888869</v>
      </c>
      <c r="BE120" s="190">
        <v>1117.5890613351057</v>
      </c>
      <c r="BF120" s="190">
        <v>1149.9471029861741</v>
      </c>
      <c r="BG120" s="190">
        <v>1150.0801669207938</v>
      </c>
      <c r="BH120" s="190">
        <v>1100.9164574768515</v>
      </c>
      <c r="BI120" s="190">
        <v>968.84779604181142</v>
      </c>
      <c r="BJ120" s="190">
        <v>999.56099600820733</v>
      </c>
      <c r="BK120" s="190">
        <v>917.33170395795332</v>
      </c>
      <c r="BL120" s="190">
        <v>946.22213648354887</v>
      </c>
      <c r="BM120" s="190">
        <v>906.79383181371247</v>
      </c>
      <c r="BN120" s="190">
        <v>932.45024464347966</v>
      </c>
      <c r="BO120" s="190">
        <v>860.14077331868339</v>
      </c>
      <c r="BP120" s="190">
        <v>884.31157898738343</v>
      </c>
      <c r="BQ120" s="190">
        <v>4526.452231559866</v>
      </c>
      <c r="BR120" s="190">
        <v>4521.796036301429</v>
      </c>
      <c r="BS120" s="190">
        <v>4619.0889030786666</v>
      </c>
      <c r="BT120" s="190">
        <v>4593.842389564541</v>
      </c>
      <c r="BU120" s="190"/>
      <c r="BV120" s="190"/>
      <c r="BW120" s="190"/>
      <c r="BX120" s="190"/>
      <c r="BY120" s="190"/>
      <c r="BZ120" s="190"/>
      <c r="CA120" s="190"/>
      <c r="CB120" s="190"/>
      <c r="CC120" s="190"/>
      <c r="CD120" s="190"/>
      <c r="CE120" s="190"/>
      <c r="CF120" s="190"/>
      <c r="CG120" s="190"/>
      <c r="CH120" s="190"/>
      <c r="CI120" s="190"/>
      <c r="CJ120" s="190"/>
      <c r="CK120" s="190"/>
      <c r="CL120" s="190"/>
      <c r="CM120" s="190"/>
      <c r="CN120" s="190"/>
      <c r="CO120" s="190"/>
      <c r="CP120" s="190"/>
      <c r="CQ120" s="190"/>
      <c r="CR120" s="190"/>
      <c r="CS120" s="190"/>
      <c r="CT120" s="190"/>
      <c r="CU120" s="190"/>
      <c r="CV120" s="190"/>
      <c r="CW120" s="190"/>
      <c r="CX120" s="190"/>
      <c r="CY120" s="190"/>
      <c r="CZ120" s="190"/>
      <c r="DA120" s="190"/>
      <c r="DB120" s="190"/>
      <c r="DC120" s="190"/>
      <c r="DD120" s="190"/>
      <c r="DE120" s="190"/>
      <c r="DF120" s="190"/>
      <c r="DG120" s="190"/>
      <c r="DH120" s="190"/>
      <c r="DI120" s="190"/>
    </row>
    <row r="121" spans="2:113">
      <c r="B121" s="184">
        <v>42</v>
      </c>
      <c r="C121" s="186"/>
      <c r="D121" s="186"/>
      <c r="E121" s="186"/>
      <c r="F121" s="186"/>
      <c r="G121" s="186">
        <v>15</v>
      </c>
      <c r="H121" s="158">
        <f t="shared" si="57"/>
        <v>2036</v>
      </c>
      <c r="I121" s="194">
        <f ca="1">IF(SUM($I$39:$I$53)&gt;0,'Analysis_w AFUDC'!M83,'Analysis_w NO AFUDC'!M83)</f>
        <v>4628.6407456654915</v>
      </c>
      <c r="J121" s="190">
        <v>2185.4221215677817</v>
      </c>
      <c r="K121" s="190">
        <v>2010.2979566322849</v>
      </c>
      <c r="L121" s="190">
        <v>764.99386859191975</v>
      </c>
      <c r="M121" s="190">
        <v>750.6713491523451</v>
      </c>
      <c r="N121" s="190">
        <v>809.670774551867</v>
      </c>
      <c r="O121" s="190">
        <v>4379.1022132885673</v>
      </c>
      <c r="P121" s="190">
        <v>1716.4727564978868</v>
      </c>
      <c r="Q121" s="190">
        <v>4889.1584652865995</v>
      </c>
      <c r="R121" s="190">
        <v>13241.431404159628</v>
      </c>
      <c r="S121" s="190">
        <v>13508.604566490276</v>
      </c>
      <c r="T121" s="190">
        <v>8255.0915506280908</v>
      </c>
      <c r="U121" s="190">
        <v>17662.589902865311</v>
      </c>
      <c r="V121" s="190">
        <v>17872.056632840591</v>
      </c>
      <c r="W121" s="190">
        <v>1875.3389629922065</v>
      </c>
      <c r="X121" s="190">
        <v>1483.9667696435092</v>
      </c>
      <c r="Y121" s="190">
        <v>1173.5351394429654</v>
      </c>
      <c r="Z121" s="190">
        <v>1283.0206628957005</v>
      </c>
      <c r="AA121" s="190">
        <v>2057.9916578595748</v>
      </c>
      <c r="AB121" s="190">
        <v>1856.4698903324741</v>
      </c>
      <c r="AC121" s="190">
        <v>1483.9667696435092</v>
      </c>
      <c r="AD121" s="190">
        <v>1173.5351394429654</v>
      </c>
      <c r="AE121" s="190">
        <v>1283.0206628957005</v>
      </c>
      <c r="AF121" s="190">
        <v>2057.9916578595748</v>
      </c>
      <c r="AG121" s="190">
        <v>1856.4698903324741</v>
      </c>
      <c r="AH121" s="190">
        <v>1483.9667696435092</v>
      </c>
      <c r="AI121" s="190">
        <v>1173.5351394429654</v>
      </c>
      <c r="AJ121" s="190">
        <v>1283.0206628957005</v>
      </c>
      <c r="AK121" s="190">
        <v>2057.9916578595748</v>
      </c>
      <c r="AL121" s="190">
        <v>1856.4698903324741</v>
      </c>
      <c r="AM121" s="190">
        <v>862.54304937434756</v>
      </c>
      <c r="AN121" s="190">
        <v>1038.2544139515644</v>
      </c>
      <c r="AO121" s="190">
        <v>1401.5649701525506</v>
      </c>
      <c r="AP121" s="190">
        <v>1353.9247812545589</v>
      </c>
      <c r="AQ121" s="190">
        <v>1715.3822927452734</v>
      </c>
      <c r="AR121" s="190">
        <v>2765.8582284152299</v>
      </c>
      <c r="AS121" s="190">
        <v>3001.0781068665119</v>
      </c>
      <c r="AT121" s="190">
        <v>3915.2384780263988</v>
      </c>
      <c r="AU121" s="190">
        <v>12475.107092028875</v>
      </c>
      <c r="AV121" s="190">
        <v>8086.9426808708604</v>
      </c>
      <c r="AW121" s="190">
        <v>4276.0772278320801</v>
      </c>
      <c r="AX121" s="190">
        <v>5331.3627028670753</v>
      </c>
      <c r="AY121" s="190">
        <v>5701.3195687156785</v>
      </c>
      <c r="AZ121" s="190">
        <v>7069.3161277915078</v>
      </c>
      <c r="BA121" s="190">
        <v>1536.172250353686</v>
      </c>
      <c r="BB121" s="190">
        <v>1477.3257545933693</v>
      </c>
      <c r="BC121" s="190">
        <v>1178.6110030393693</v>
      </c>
      <c r="BD121" s="190">
        <v>1212.8740099600871</v>
      </c>
      <c r="BE121" s="190">
        <v>1130.6369136261931</v>
      </c>
      <c r="BF121" s="190">
        <v>1163.3727354135376</v>
      </c>
      <c r="BG121" s="190">
        <v>1163.5073528695939</v>
      </c>
      <c r="BH121" s="190">
        <v>1113.7696571178935</v>
      </c>
      <c r="BI121" s="190">
        <v>980.1590940605995</v>
      </c>
      <c r="BJ121" s="190">
        <v>1011.2308706366031</v>
      </c>
      <c r="BK121" s="190">
        <v>928.04155160166226</v>
      </c>
      <c r="BL121" s="190">
        <v>957.26927992699416</v>
      </c>
      <c r="BM121" s="190">
        <v>917.38064980013746</v>
      </c>
      <c r="BN121" s="190">
        <v>943.33660124969219</v>
      </c>
      <c r="BO121" s="190">
        <v>870.18291684717894</v>
      </c>
      <c r="BP121" s="190">
        <v>894.63591667206106</v>
      </c>
      <c r="BQ121" s="190">
        <v>4560.7401072139319</v>
      </c>
      <c r="BR121" s="190">
        <v>4556.0486412764121</v>
      </c>
      <c r="BS121" s="190">
        <v>4654.078501519487</v>
      </c>
      <c r="BT121" s="190">
        <v>4628.6407456654915</v>
      </c>
      <c r="BU121" s="190"/>
      <c r="BV121" s="190"/>
      <c r="BW121" s="190"/>
      <c r="BX121" s="190"/>
      <c r="BY121" s="190"/>
      <c r="BZ121" s="190"/>
      <c r="CA121" s="190"/>
      <c r="CB121" s="190"/>
      <c r="CC121" s="190"/>
      <c r="CD121" s="190"/>
      <c r="CE121" s="190"/>
      <c r="CF121" s="190"/>
      <c r="CG121" s="190"/>
      <c r="CH121" s="190"/>
      <c r="CI121" s="190"/>
      <c r="CJ121" s="190"/>
      <c r="CK121" s="190"/>
      <c r="CL121" s="190"/>
      <c r="CM121" s="190"/>
      <c r="CN121" s="190"/>
      <c r="CO121" s="190"/>
      <c r="CP121" s="190"/>
      <c r="CQ121" s="190"/>
      <c r="CR121" s="190"/>
      <c r="CS121" s="190"/>
      <c r="CT121" s="190"/>
      <c r="CU121" s="190"/>
      <c r="CV121" s="190"/>
      <c r="CW121" s="190"/>
      <c r="CX121" s="190"/>
      <c r="CY121" s="190"/>
      <c r="CZ121" s="190"/>
      <c r="DA121" s="190"/>
      <c r="DB121" s="190"/>
      <c r="DC121" s="190"/>
      <c r="DD121" s="190"/>
      <c r="DE121" s="190"/>
      <c r="DF121" s="190"/>
      <c r="DG121" s="190"/>
      <c r="DH121" s="190"/>
      <c r="DI121" s="190"/>
    </row>
    <row r="122" spans="2:113">
      <c r="B122" s="184">
        <v>43</v>
      </c>
      <c r="C122" s="186"/>
      <c r="D122" s="186"/>
      <c r="E122" s="186"/>
      <c r="F122" s="186"/>
      <c r="G122" s="186"/>
      <c r="H122"/>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row>
    <row r="123" spans="2:113">
      <c r="B123" s="184">
        <v>44</v>
      </c>
      <c r="C123" s="186"/>
      <c r="D123" s="186"/>
      <c r="E123" s="186"/>
      <c r="F123" s="186"/>
      <c r="G123" s="186"/>
      <c r="H123"/>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row>
    <row r="124" spans="2:113">
      <c r="B124" s="184">
        <v>45</v>
      </c>
      <c r="C124" s="186"/>
      <c r="D124" s="186"/>
      <c r="E124" s="186"/>
      <c r="F124" s="186"/>
      <c r="G124" s="184"/>
      <c r="H124" s="185" t="s">
        <v>205</v>
      </c>
      <c r="I124" s="195" t="s">
        <v>196</v>
      </c>
      <c r="J124" s="196" t="s">
        <v>196</v>
      </c>
      <c r="K124" s="196" t="s">
        <v>196</v>
      </c>
      <c r="L124" s="196" t="s">
        <v>196</v>
      </c>
      <c r="M124" s="196" t="s">
        <v>196</v>
      </c>
      <c r="N124" s="196" t="s">
        <v>196</v>
      </c>
      <c r="O124" s="196" t="s">
        <v>196</v>
      </c>
      <c r="P124" s="196" t="s">
        <v>196</v>
      </c>
      <c r="Q124" s="196" t="s">
        <v>196</v>
      </c>
      <c r="R124" s="196" t="s">
        <v>196</v>
      </c>
      <c r="S124" s="196" t="s">
        <v>196</v>
      </c>
      <c r="T124" s="196" t="s">
        <v>196</v>
      </c>
      <c r="U124" s="196" t="s">
        <v>196</v>
      </c>
      <c r="V124" s="196" t="s">
        <v>196</v>
      </c>
      <c r="W124" s="196" t="s">
        <v>196</v>
      </c>
      <c r="X124" s="196" t="s">
        <v>196</v>
      </c>
      <c r="Y124" s="196" t="s">
        <v>196</v>
      </c>
      <c r="Z124" s="196" t="s">
        <v>196</v>
      </c>
      <c r="AA124" s="196" t="s">
        <v>196</v>
      </c>
      <c r="AB124" s="196" t="s">
        <v>196</v>
      </c>
      <c r="AC124" s="196" t="s">
        <v>196</v>
      </c>
      <c r="AD124" s="196" t="s">
        <v>196</v>
      </c>
      <c r="AE124" s="196" t="s">
        <v>196</v>
      </c>
      <c r="AF124" s="196" t="s">
        <v>196</v>
      </c>
      <c r="AG124" s="196" t="s">
        <v>196</v>
      </c>
      <c r="AH124" s="196" t="s">
        <v>196</v>
      </c>
      <c r="AI124" s="196" t="s">
        <v>196</v>
      </c>
      <c r="AJ124" s="196" t="s">
        <v>196</v>
      </c>
      <c r="AK124" s="196" t="s">
        <v>196</v>
      </c>
      <c r="AL124" s="196" t="s">
        <v>196</v>
      </c>
      <c r="AM124" s="196" t="s">
        <v>196</v>
      </c>
      <c r="AN124" s="196" t="s">
        <v>196</v>
      </c>
      <c r="AO124" s="196" t="s">
        <v>196</v>
      </c>
      <c r="AP124" s="196" t="s">
        <v>196</v>
      </c>
      <c r="AQ124" s="196" t="s">
        <v>196</v>
      </c>
      <c r="AR124" s="196" t="s">
        <v>196</v>
      </c>
      <c r="AS124" s="196" t="s">
        <v>196</v>
      </c>
      <c r="AT124" s="196" t="s">
        <v>196</v>
      </c>
      <c r="AU124" s="196" t="s">
        <v>196</v>
      </c>
      <c r="AV124" s="196" t="s">
        <v>196</v>
      </c>
      <c r="AW124" s="196" t="s">
        <v>196</v>
      </c>
      <c r="AX124" s="196" t="s">
        <v>196</v>
      </c>
      <c r="AY124" s="196" t="s">
        <v>196</v>
      </c>
      <c r="AZ124" s="196" t="s">
        <v>196</v>
      </c>
      <c r="BA124" s="196" t="s">
        <v>196</v>
      </c>
      <c r="BB124" s="196" t="s">
        <v>196</v>
      </c>
      <c r="BC124" s="196" t="s">
        <v>196</v>
      </c>
      <c r="BD124" s="196" t="s">
        <v>196</v>
      </c>
      <c r="BE124" s="196" t="s">
        <v>196</v>
      </c>
      <c r="BF124" s="196" t="s">
        <v>196</v>
      </c>
      <c r="BG124" s="196" t="s">
        <v>196</v>
      </c>
      <c r="BH124" s="196" t="s">
        <v>196</v>
      </c>
      <c r="BI124" s="196" t="s">
        <v>196</v>
      </c>
      <c r="BJ124" s="196" t="s">
        <v>196</v>
      </c>
      <c r="BK124" s="196" t="s">
        <v>196</v>
      </c>
      <c r="BL124" s="196" t="s">
        <v>196</v>
      </c>
      <c r="BM124" s="196" t="s">
        <v>196</v>
      </c>
      <c r="BN124" s="196" t="s">
        <v>196</v>
      </c>
      <c r="BO124" s="196" t="s">
        <v>196</v>
      </c>
      <c r="BP124" s="196" t="s">
        <v>196</v>
      </c>
      <c r="BQ124" s="196" t="s">
        <v>196</v>
      </c>
      <c r="BR124" s="196" t="s">
        <v>196</v>
      </c>
      <c r="BS124" s="196" t="s">
        <v>196</v>
      </c>
      <c r="BT124" s="196" t="s">
        <v>196</v>
      </c>
      <c r="BU124" s="196"/>
      <c r="BV124" s="196"/>
      <c r="BW124" s="196"/>
      <c r="BX124" s="196"/>
      <c r="BY124" s="196"/>
      <c r="BZ124" s="196"/>
      <c r="CA124" s="196"/>
      <c r="CB124" s="196"/>
      <c r="CC124" s="196"/>
      <c r="CD124" s="196"/>
      <c r="CE124" s="196"/>
      <c r="CF124" s="196"/>
      <c r="CG124" s="196"/>
      <c r="CH124" s="196"/>
      <c r="CI124" s="196"/>
      <c r="CJ124" s="196"/>
      <c r="CK124" s="196"/>
      <c r="CL124" s="196"/>
      <c r="CM124" s="196"/>
      <c r="CN124" s="196"/>
      <c r="CO124" s="196"/>
      <c r="CP124" s="196"/>
      <c r="CQ124" s="196"/>
      <c r="CR124" s="196"/>
      <c r="CS124" s="196"/>
      <c r="CT124" s="196"/>
      <c r="CU124" s="196"/>
      <c r="CV124" s="196"/>
      <c r="CW124" s="196"/>
      <c r="CX124" s="196"/>
      <c r="CY124" s="196"/>
      <c r="CZ124" s="196"/>
      <c r="DA124" s="196"/>
      <c r="DB124" s="196"/>
      <c r="DC124" s="196"/>
      <c r="DD124" s="196"/>
      <c r="DE124" s="196"/>
      <c r="DF124" s="196"/>
      <c r="DG124" s="196"/>
      <c r="DH124" s="196"/>
      <c r="DI124" s="196"/>
    </row>
    <row r="125" spans="2:113">
      <c r="B125" s="184">
        <v>46</v>
      </c>
      <c r="C125" s="186"/>
      <c r="D125" s="200" t="s">
        <v>280</v>
      </c>
      <c r="E125" s="186"/>
      <c r="F125" s="186"/>
      <c r="G125" s="184">
        <v>0</v>
      </c>
      <c r="H125" s="173">
        <f>base_year</f>
        <v>2021</v>
      </c>
      <c r="I125" s="194">
        <f ca="1">IF(SUM($I$39:$I$53)&gt;0,'Analysis_w AFUDC'!N68,'Analysis_w NO AFUDC'!N68)</f>
        <v>4133.26000564271</v>
      </c>
      <c r="J125" s="190">
        <v>1892.9271334066202</v>
      </c>
      <c r="K125" s="190">
        <v>1741.2414337653222</v>
      </c>
      <c r="L125" s="190">
        <v>662.60775730984142</v>
      </c>
      <c r="M125" s="190">
        <v>650.20215136380773</v>
      </c>
      <c r="N125" s="190">
        <v>701.30514519368478</v>
      </c>
      <c r="O125" s="190">
        <v>3569.2973324659765</v>
      </c>
      <c r="P125" s="190">
        <v>1399.0542656042608</v>
      </c>
      <c r="Q125" s="190">
        <v>4234.7977661297009</v>
      </c>
      <c r="R125" s="190">
        <v>11645.294546744461</v>
      </c>
      <c r="S125" s="190">
        <v>11880.262359163</v>
      </c>
      <c r="T125" s="190">
        <v>7150.2373068913721</v>
      </c>
      <c r="U125" s="190">
        <v>15533.521686530623</v>
      </c>
      <c r="V125" s="190">
        <v>15717.739064082356</v>
      </c>
      <c r="W125" s="190">
        <v>1528.5421604833655</v>
      </c>
      <c r="X125" s="190">
        <v>1366.2528608736445</v>
      </c>
      <c r="Y125" s="190">
        <v>1080.4458525610191</v>
      </c>
      <c r="Z125" s="190">
        <v>1181.2465663650639</v>
      </c>
      <c r="AA125" s="190">
        <v>1894.7439037871434</v>
      </c>
      <c r="AB125" s="190">
        <v>1709.2076121096973</v>
      </c>
      <c r="AC125" s="190">
        <v>1366.2528608736445</v>
      </c>
      <c r="AD125" s="190">
        <v>1080.4458525610191</v>
      </c>
      <c r="AE125" s="190">
        <v>1181.2465663650639</v>
      </c>
      <c r="AF125" s="190">
        <v>1894.7439037871434</v>
      </c>
      <c r="AG125" s="190">
        <v>1709.2076121096973</v>
      </c>
      <c r="AH125" s="190">
        <v>1366.2528608736445</v>
      </c>
      <c r="AI125" s="190">
        <v>1080.4458525610191</v>
      </c>
      <c r="AJ125" s="190">
        <v>1181.2465663650639</v>
      </c>
      <c r="AK125" s="190">
        <v>1894.7439037871434</v>
      </c>
      <c r="AL125" s="190">
        <v>1709.2076121096973</v>
      </c>
      <c r="AM125" s="190">
        <v>724.7120940663018</v>
      </c>
      <c r="AN125" s="190">
        <v>872.34548009424498</v>
      </c>
      <c r="AO125" s="190">
        <v>1177.6004516249909</v>
      </c>
      <c r="AP125" s="190">
        <v>1137.5729757986878</v>
      </c>
      <c r="AQ125" s="190">
        <v>1441.2710118079508</v>
      </c>
      <c r="AR125" s="190">
        <v>2323.8850629649814</v>
      </c>
      <c r="AS125" s="190">
        <v>2521.5177385770558</v>
      </c>
      <c r="AT125" s="190">
        <v>3340.0003719540928</v>
      </c>
      <c r="AU125" s="190">
        <v>10805.449653687147</v>
      </c>
      <c r="AV125" s="190">
        <v>7004.5933350133992</v>
      </c>
      <c r="AW125" s="190">
        <v>3703.7707860753239</v>
      </c>
      <c r="AX125" s="190">
        <v>4345.4611806061748</v>
      </c>
      <c r="AY125" s="190">
        <v>4647.003823386658</v>
      </c>
      <c r="AZ125" s="190">
        <v>6123.1650310768264</v>
      </c>
      <c r="BA125" s="190">
        <v>1290.6980227918957</v>
      </c>
      <c r="BB125" s="190">
        <v>1241.2549634549075</v>
      </c>
      <c r="BC125" s="190">
        <v>990.27364341039322</v>
      </c>
      <c r="BD125" s="190">
        <v>1019.0615578368471</v>
      </c>
      <c r="BE125" s="190">
        <v>949.96562304576798</v>
      </c>
      <c r="BF125" s="190">
        <v>977.47039046079294</v>
      </c>
      <c r="BG125" s="190">
        <v>977.58349658175359</v>
      </c>
      <c r="BH125" s="190">
        <v>935.79368717062562</v>
      </c>
      <c r="BI125" s="190">
        <v>823.53356170458051</v>
      </c>
      <c r="BJ125" s="190">
        <v>849.6401917273829</v>
      </c>
      <c r="BK125" s="190">
        <v>779.74419564290667</v>
      </c>
      <c r="BL125" s="190">
        <v>804.30144900529422</v>
      </c>
      <c r="BM125" s="190">
        <v>770.78686362936548</v>
      </c>
      <c r="BN125" s="190">
        <v>792.59515707296168</v>
      </c>
      <c r="BO125" s="190">
        <v>731.131141044468</v>
      </c>
      <c r="BP125" s="190">
        <v>751.67664856684337</v>
      </c>
      <c r="BQ125" s="190">
        <v>4072.6264398313519</v>
      </c>
      <c r="BR125" s="190">
        <v>4068.4370785063138</v>
      </c>
      <c r="BS125" s="190">
        <v>4155.9752831252154</v>
      </c>
      <c r="BT125" s="190">
        <v>4133.26000564271</v>
      </c>
      <c r="BU125" s="190"/>
      <c r="BV125" s="190"/>
      <c r="BW125" s="190"/>
      <c r="BX125" s="190"/>
      <c r="BY125" s="190"/>
      <c r="BZ125" s="190"/>
      <c r="CA125" s="190"/>
      <c r="CB125" s="190"/>
      <c r="CC125" s="190"/>
      <c r="CD125" s="190"/>
      <c r="CE125" s="190"/>
      <c r="CF125" s="190"/>
      <c r="CG125" s="190"/>
      <c r="CH125" s="190"/>
      <c r="CI125" s="190"/>
      <c r="CJ125" s="190"/>
      <c r="CK125" s="190"/>
      <c r="CL125" s="190"/>
      <c r="CM125" s="190"/>
      <c r="CN125" s="190"/>
      <c r="CO125" s="190"/>
      <c r="CP125" s="190"/>
      <c r="CQ125" s="190"/>
      <c r="CR125" s="190"/>
      <c r="CS125" s="190"/>
      <c r="CT125" s="190"/>
      <c r="CU125" s="190"/>
      <c r="CV125" s="190"/>
      <c r="CW125" s="190"/>
      <c r="CX125" s="190"/>
      <c r="CY125" s="190"/>
      <c r="CZ125" s="190"/>
      <c r="DA125" s="190"/>
      <c r="DB125" s="190"/>
      <c r="DC125" s="190"/>
      <c r="DD125" s="190"/>
      <c r="DE125" s="190"/>
      <c r="DF125" s="190"/>
      <c r="DG125" s="190"/>
      <c r="DH125" s="190"/>
      <c r="DI125" s="190"/>
    </row>
    <row r="126" spans="2:113">
      <c r="B126" s="184">
        <v>47</v>
      </c>
      <c r="C126" s="186"/>
      <c r="D126" s="186"/>
      <c r="E126" s="186"/>
      <c r="F126" s="186"/>
      <c r="G126" s="186">
        <v>1</v>
      </c>
      <c r="H126" s="158">
        <f>H125+1</f>
        <v>2022</v>
      </c>
      <c r="I126" s="194">
        <f ca="1">IF(SUM($I$39:$I$53)&gt;0,'Analysis_w AFUDC'!N69,'Analysis_w NO AFUDC'!N69)</f>
        <v>4164.5694501854514</v>
      </c>
      <c r="J126" s="190">
        <v>1911.1465570656587</v>
      </c>
      <c r="K126" s="190">
        <v>1758.0008825653133</v>
      </c>
      <c r="L126" s="190">
        <v>668.98535697394857</v>
      </c>
      <c r="M126" s="190">
        <v>656.46034707068429</v>
      </c>
      <c r="N126" s="190">
        <v>708.05520721617393</v>
      </c>
      <c r="O126" s="190">
        <v>3618.2859383540726</v>
      </c>
      <c r="P126" s="190">
        <v>1418.2562853996792</v>
      </c>
      <c r="Q126" s="190">
        <v>4275.5576946286983</v>
      </c>
      <c r="R126" s="190">
        <v>11745.444079846464</v>
      </c>
      <c r="S126" s="190">
        <v>11982.432615451802</v>
      </c>
      <c r="T126" s="190">
        <v>7219.0583409702003</v>
      </c>
      <c r="U126" s="190">
        <v>15667.109973034787</v>
      </c>
      <c r="V126" s="190">
        <v>15852.911620033465</v>
      </c>
      <c r="W126" s="190">
        <v>1549.5214016359996</v>
      </c>
      <c r="X126" s="190">
        <v>1373.8014079299712</v>
      </c>
      <c r="Y126" s="190">
        <v>1086.4153158964186</v>
      </c>
      <c r="Z126" s="190">
        <v>1187.7729536442307</v>
      </c>
      <c r="AA126" s="190">
        <v>1905.2123638555672</v>
      </c>
      <c r="AB126" s="190">
        <v>1718.6509841666032</v>
      </c>
      <c r="AC126" s="190">
        <v>1373.8014079299712</v>
      </c>
      <c r="AD126" s="190">
        <v>1086.4153158964186</v>
      </c>
      <c r="AE126" s="190">
        <v>1187.7729536442307</v>
      </c>
      <c r="AF126" s="190">
        <v>1905.2123638555672</v>
      </c>
      <c r="AG126" s="190">
        <v>1718.6509841666032</v>
      </c>
      <c r="AH126" s="190">
        <v>1373.8014079299712</v>
      </c>
      <c r="AI126" s="190">
        <v>1086.4153158964186</v>
      </c>
      <c r="AJ126" s="190">
        <v>1187.7729536442307</v>
      </c>
      <c r="AK126" s="190">
        <v>1905.2123638555672</v>
      </c>
      <c r="AL126" s="190">
        <v>1718.6509841666032</v>
      </c>
      <c r="AM126" s="190">
        <v>733.17310776452575</v>
      </c>
      <c r="AN126" s="190">
        <v>882.53011357434525</v>
      </c>
      <c r="AO126" s="190">
        <v>1191.3489368977125</v>
      </c>
      <c r="AP126" s="190">
        <v>1150.8541402911374</v>
      </c>
      <c r="AQ126" s="190">
        <v>1458.0978508708085</v>
      </c>
      <c r="AR126" s="190">
        <v>2351.0164210750972</v>
      </c>
      <c r="AS126" s="190">
        <v>2550.9564581749428</v>
      </c>
      <c r="AT126" s="190">
        <v>3375.5713759154032</v>
      </c>
      <c r="AU126" s="190">
        <v>10909.452106603885</v>
      </c>
      <c r="AV126" s="190">
        <v>7072.0125458629018</v>
      </c>
      <c r="AW126" s="190">
        <v>3739.4195798912983</v>
      </c>
      <c r="AX126" s="190">
        <v>4405.1026353099942</v>
      </c>
      <c r="AY126" s="190">
        <v>4710.7839508626403</v>
      </c>
      <c r="AZ126" s="190">
        <v>6182.1004945009399</v>
      </c>
      <c r="BA126" s="190">
        <v>1305.7669222079908</v>
      </c>
      <c r="BB126" s="190">
        <v>1255.7466151532433</v>
      </c>
      <c r="BC126" s="190">
        <v>1001.8350881972094</v>
      </c>
      <c r="BD126" s="190">
        <v>1030.9591015245921</v>
      </c>
      <c r="BE126" s="190">
        <v>961.05647169482722</v>
      </c>
      <c r="BF126" s="190">
        <v>988.88235726942264</v>
      </c>
      <c r="BG126" s="190">
        <v>988.99678390434542</v>
      </c>
      <c r="BH126" s="190">
        <v>946.71907846834256</v>
      </c>
      <c r="BI126" s="190">
        <v>833.14831603748132</v>
      </c>
      <c r="BJ126" s="190">
        <v>859.55974096579996</v>
      </c>
      <c r="BK126" s="190">
        <v>788.84770912703755</v>
      </c>
      <c r="BL126" s="190">
        <v>813.69166842243101</v>
      </c>
      <c r="BM126" s="190">
        <v>779.78580026223824</v>
      </c>
      <c r="BN126" s="190">
        <v>801.84870553178848</v>
      </c>
      <c r="BO126" s="190">
        <v>739.66709711616215</v>
      </c>
      <c r="BP126" s="190">
        <v>760.45247343886115</v>
      </c>
      <c r="BQ126" s="190">
        <v>4103.4765851130733</v>
      </c>
      <c r="BR126" s="190">
        <v>4099.255489375998</v>
      </c>
      <c r="BS126" s="190">
        <v>4187.4567958948865</v>
      </c>
      <c r="BT126" s="190">
        <v>4164.5694501854514</v>
      </c>
      <c r="BU126" s="190"/>
      <c r="BV126" s="190"/>
      <c r="BW126" s="190"/>
      <c r="BX126" s="190"/>
      <c r="BY126" s="190"/>
      <c r="BZ126" s="190"/>
      <c r="CA126" s="190"/>
      <c r="CB126" s="190"/>
      <c r="CC126" s="190"/>
      <c r="CD126" s="190"/>
      <c r="CE126" s="190"/>
      <c r="CF126" s="190"/>
      <c r="CG126" s="190"/>
      <c r="CH126" s="190"/>
      <c r="CI126" s="190"/>
      <c r="CJ126" s="190"/>
      <c r="CK126" s="190"/>
      <c r="CL126" s="190"/>
      <c r="CM126" s="190"/>
      <c r="CN126" s="190"/>
      <c r="CO126" s="190"/>
      <c r="CP126" s="190"/>
      <c r="CQ126" s="190"/>
      <c r="CR126" s="190"/>
      <c r="CS126" s="190"/>
      <c r="CT126" s="190"/>
      <c r="CU126" s="190"/>
      <c r="CV126" s="190"/>
      <c r="CW126" s="190"/>
      <c r="CX126" s="190"/>
      <c r="CY126" s="190"/>
      <c r="CZ126" s="190"/>
      <c r="DA126" s="190"/>
      <c r="DB126" s="190"/>
      <c r="DC126" s="190"/>
      <c r="DD126" s="190"/>
      <c r="DE126" s="190"/>
      <c r="DF126" s="190"/>
      <c r="DG126" s="190"/>
      <c r="DH126" s="190"/>
      <c r="DI126" s="190"/>
    </row>
    <row r="127" spans="2:113">
      <c r="B127" s="184">
        <v>48</v>
      </c>
      <c r="C127" s="186"/>
      <c r="D127" s="186"/>
      <c r="E127" s="186"/>
      <c r="F127" s="186"/>
      <c r="G127" s="184">
        <v>2</v>
      </c>
      <c r="H127" s="158">
        <f t="shared" ref="H127:H140" si="58">H126+1</f>
        <v>2023</v>
      </c>
      <c r="I127" s="194">
        <f ca="1">IF(SUM($I$39:$I$53)&gt;0,'Analysis_w AFUDC'!N70,'Analysis_w NO AFUDC'!N70)</f>
        <v>4196.1160637706062</v>
      </c>
      <c r="J127" s="190">
        <v>1929.5413426774157</v>
      </c>
      <c r="K127" s="190">
        <v>1774.9216410600043</v>
      </c>
      <c r="L127" s="190">
        <v>675.42434103482287</v>
      </c>
      <c r="M127" s="190">
        <v>662.77877791123956</v>
      </c>
      <c r="N127" s="190">
        <v>714.87023858562952</v>
      </c>
      <c r="O127" s="190">
        <v>3667.9469128579822</v>
      </c>
      <c r="P127" s="190">
        <v>1437.7218529167899</v>
      </c>
      <c r="Q127" s="190">
        <v>4316.7099374394993</v>
      </c>
      <c r="R127" s="190">
        <v>11846.454898933142</v>
      </c>
      <c r="S127" s="190">
        <v>12085.481535944686</v>
      </c>
      <c r="T127" s="190">
        <v>7288.5417775020387</v>
      </c>
      <c r="U127" s="190">
        <v>15801.847118802883</v>
      </c>
      <c r="V127" s="190">
        <v>15989.246659965751</v>
      </c>
      <c r="W127" s="190">
        <v>1570.7885828734538</v>
      </c>
      <c r="X127" s="190">
        <v>1381.3916607087845</v>
      </c>
      <c r="Y127" s="190">
        <v>1092.4177605167465</v>
      </c>
      <c r="Z127" s="190">
        <v>1194.3353992131154</v>
      </c>
      <c r="AA127" s="190">
        <v>1915.7386621658693</v>
      </c>
      <c r="AB127" s="190">
        <v>1728.146530854124</v>
      </c>
      <c r="AC127" s="190">
        <v>1381.3916607087845</v>
      </c>
      <c r="AD127" s="190">
        <v>1092.4177605167465</v>
      </c>
      <c r="AE127" s="190">
        <v>1194.3353992131154</v>
      </c>
      <c r="AF127" s="190">
        <v>1915.7386621658693</v>
      </c>
      <c r="AG127" s="190">
        <v>1728.146530854124</v>
      </c>
      <c r="AH127" s="190">
        <v>1381.3916607087845</v>
      </c>
      <c r="AI127" s="190">
        <v>1092.4177605167465</v>
      </c>
      <c r="AJ127" s="190">
        <v>1194.3353992131154</v>
      </c>
      <c r="AK127" s="190">
        <v>1915.7386621658693</v>
      </c>
      <c r="AL127" s="190">
        <v>1728.146530854124</v>
      </c>
      <c r="AM127" s="190">
        <v>741.7329037976765</v>
      </c>
      <c r="AN127" s="190">
        <v>892.83365265032546</v>
      </c>
      <c r="AO127" s="190">
        <v>1205.2579357359932</v>
      </c>
      <c r="AP127" s="190">
        <v>1164.2903623790362</v>
      </c>
      <c r="AQ127" s="190">
        <v>1475.1211432797249</v>
      </c>
      <c r="AR127" s="190">
        <v>2378.4645377911488</v>
      </c>
      <c r="AS127" s="190">
        <v>2580.7388748241347</v>
      </c>
      <c r="AT127" s="190">
        <v>3411.5212110689017</v>
      </c>
      <c r="AU127" s="190">
        <v>11014.455583129948</v>
      </c>
      <c r="AV127" s="190">
        <v>7140.0806666168319</v>
      </c>
      <c r="AW127" s="190">
        <v>3775.4114933477522</v>
      </c>
      <c r="AX127" s="190">
        <v>4465.5626689796245</v>
      </c>
      <c r="AY127" s="190">
        <v>4775.4394605882298</v>
      </c>
      <c r="AZ127" s="190">
        <v>6241.6032117605118</v>
      </c>
      <c r="BA127" s="190">
        <v>1321.011751024769</v>
      </c>
      <c r="BB127" s="190">
        <v>1270.4074568851572</v>
      </c>
      <c r="BC127" s="190">
        <v>1013.5315128519117</v>
      </c>
      <c r="BD127" s="190">
        <v>1042.9955490348916</v>
      </c>
      <c r="BE127" s="190">
        <v>972.2768060018642</v>
      </c>
      <c r="BF127" s="190">
        <v>1000.4275587905429</v>
      </c>
      <c r="BG127" s="190">
        <v>1000.5433213564285</v>
      </c>
      <c r="BH127" s="190">
        <v>957.77202370946031</v>
      </c>
      <c r="BI127" s="190">
        <v>842.87532262721879</v>
      </c>
      <c r="BJ127" s="190">
        <v>869.59510094157554</v>
      </c>
      <c r="BK127" s="190">
        <v>798.05750613109558</v>
      </c>
      <c r="BL127" s="190">
        <v>823.19151865126264</v>
      </c>
      <c r="BM127" s="190">
        <v>788.88979948029976</v>
      </c>
      <c r="BN127" s="190">
        <v>811.2102891688719</v>
      </c>
      <c r="BO127" s="190">
        <v>748.30271047499309</v>
      </c>
      <c r="BP127" s="190">
        <v>769.33075606625971</v>
      </c>
      <c r="BQ127" s="190">
        <v>4134.5604202453051</v>
      </c>
      <c r="BR127" s="190">
        <v>4130.3073497080204</v>
      </c>
      <c r="BS127" s="190">
        <v>4219.1767811237905</v>
      </c>
      <c r="BT127" s="190">
        <v>4196.1160637706062</v>
      </c>
      <c r="BU127" s="190"/>
      <c r="BV127" s="190"/>
      <c r="BW127" s="190"/>
      <c r="BX127" s="190"/>
      <c r="BY127" s="190"/>
      <c r="BZ127" s="190"/>
      <c r="CA127" s="190"/>
      <c r="CB127" s="190"/>
      <c r="CC127" s="190"/>
      <c r="CD127" s="190"/>
      <c r="CE127" s="190"/>
      <c r="CF127" s="190"/>
      <c r="CG127" s="190"/>
      <c r="CH127" s="190"/>
      <c r="CI127" s="190"/>
      <c r="CJ127" s="190"/>
      <c r="CK127" s="190"/>
      <c r="CL127" s="190"/>
      <c r="CM127" s="190"/>
      <c r="CN127" s="190"/>
      <c r="CO127" s="190"/>
      <c r="CP127" s="190"/>
      <c r="CQ127" s="190"/>
      <c r="CR127" s="190"/>
      <c r="CS127" s="190"/>
      <c r="CT127" s="190"/>
      <c r="CU127" s="190"/>
      <c r="CV127" s="190"/>
      <c r="CW127" s="190"/>
      <c r="CX127" s="190"/>
      <c r="CY127" s="190"/>
      <c r="CZ127" s="190"/>
      <c r="DA127" s="190"/>
      <c r="DB127" s="190"/>
      <c r="DC127" s="190"/>
      <c r="DD127" s="190"/>
      <c r="DE127" s="190"/>
      <c r="DF127" s="190"/>
      <c r="DG127" s="190"/>
      <c r="DH127" s="190"/>
      <c r="DI127" s="190"/>
    </row>
    <row r="128" spans="2:113">
      <c r="B128" s="184">
        <v>49</v>
      </c>
      <c r="C128" s="186"/>
      <c r="D128" s="186"/>
      <c r="E128" s="186"/>
      <c r="F128" s="186"/>
      <c r="G128" s="186">
        <v>3</v>
      </c>
      <c r="H128" s="158">
        <f t="shared" si="58"/>
        <v>2024</v>
      </c>
      <c r="I128" s="194">
        <f ca="1">IF(SUM($I$39:$I$53)&gt;0,'Analysis_w AFUDC'!N71,'Analysis_w NO AFUDC'!N71)</f>
        <v>4227.9016429536678</v>
      </c>
      <c r="J128" s="190">
        <v>1948.1131781006864</v>
      </c>
      <c r="K128" s="190">
        <v>1792.0052618552072</v>
      </c>
      <c r="L128" s="190">
        <v>681.92530031728313</v>
      </c>
      <c r="M128" s="190">
        <v>669.15802364863544</v>
      </c>
      <c r="N128" s="190">
        <v>721.75086463201637</v>
      </c>
      <c r="O128" s="190">
        <v>3718.2894842369574</v>
      </c>
      <c r="P128" s="190">
        <v>1457.4545853480727</v>
      </c>
      <c r="Q128" s="190">
        <v>4358.2582705873556</v>
      </c>
      <c r="R128" s="190">
        <v>11948.334411063966</v>
      </c>
      <c r="S128" s="190">
        <v>12189.416677153809</v>
      </c>
      <c r="T128" s="190">
        <v>7358.6939921104968</v>
      </c>
      <c r="U128" s="190">
        <v>15937.743004024587</v>
      </c>
      <c r="V128" s="190">
        <v>16126.754181241455</v>
      </c>
      <c r="W128" s="190">
        <v>1592.3476561733917</v>
      </c>
      <c r="X128" s="190">
        <v>1389.0238496342004</v>
      </c>
      <c r="Y128" s="190">
        <v>1098.4533686436014</v>
      </c>
      <c r="Z128" s="190">
        <v>1200.9341022937676</v>
      </c>
      <c r="AA128" s="190">
        <v>1926.3231182743357</v>
      </c>
      <c r="AB128" s="190">
        <v>1737.6945404370927</v>
      </c>
      <c r="AC128" s="190">
        <v>1389.0238496342004</v>
      </c>
      <c r="AD128" s="190">
        <v>1098.4533686436014</v>
      </c>
      <c r="AE128" s="190">
        <v>1200.9341022937676</v>
      </c>
      <c r="AF128" s="190">
        <v>1926.3231182743357</v>
      </c>
      <c r="AG128" s="190">
        <v>1737.6945404370927</v>
      </c>
      <c r="AH128" s="190">
        <v>1389.0238496342004</v>
      </c>
      <c r="AI128" s="190">
        <v>1098.4533686436014</v>
      </c>
      <c r="AJ128" s="190">
        <v>1200.9341022937676</v>
      </c>
      <c r="AK128" s="190">
        <v>1926.3231182743357</v>
      </c>
      <c r="AL128" s="190">
        <v>1737.6945404370927</v>
      </c>
      <c r="AM128" s="190">
        <v>750.39263544951405</v>
      </c>
      <c r="AN128" s="190">
        <v>903.25748554501763</v>
      </c>
      <c r="AO128" s="190">
        <v>1219.3293221357103</v>
      </c>
      <c r="AP128" s="190">
        <v>1177.8834523598109</v>
      </c>
      <c r="AQ128" s="190">
        <v>1492.343182627515</v>
      </c>
      <c r="AR128" s="190">
        <v>2406.2331112698594</v>
      </c>
      <c r="AS128" s="190">
        <v>2610.8690011877052</v>
      </c>
      <c r="AT128" s="190">
        <v>3447.8539119667844</v>
      </c>
      <c r="AU128" s="190">
        <v>11120.469718117574</v>
      </c>
      <c r="AV128" s="190">
        <v>7208.8039430330209</v>
      </c>
      <c r="AW128" s="190">
        <v>3811.7498289712248</v>
      </c>
      <c r="AX128" s="190">
        <v>4526.8525166113686</v>
      </c>
      <c r="AY128" s="190">
        <v>4840.9823671848026</v>
      </c>
      <c r="AZ128" s="190">
        <v>6301.6786426737081</v>
      </c>
      <c r="BA128" s="190">
        <v>1336.4345632179825</v>
      </c>
      <c r="BB128" s="190">
        <v>1285.2394639442909</v>
      </c>
      <c r="BC128" s="190">
        <v>1025.3644932644572</v>
      </c>
      <c r="BD128" s="190">
        <v>1055.1725220698736</v>
      </c>
      <c r="BE128" s="190">
        <v>983.62813771193544</v>
      </c>
      <c r="BF128" s="190">
        <v>1012.107550539422</v>
      </c>
      <c r="BG128" s="190">
        <v>1012.2246646332643</v>
      </c>
      <c r="BH128" s="190">
        <v>968.95401208626777</v>
      </c>
      <c r="BI128" s="190">
        <v>852.71589201889117</v>
      </c>
      <c r="BJ128" s="190">
        <v>879.74762374506804</v>
      </c>
      <c r="BK128" s="190">
        <v>807.37482751517575</v>
      </c>
      <c r="BL128" s="190">
        <v>832.80227963151583</v>
      </c>
      <c r="BM128" s="190">
        <v>798.10008788923187</v>
      </c>
      <c r="BN128" s="190">
        <v>820.68116929491816</v>
      </c>
      <c r="BO128" s="190">
        <v>757.03914461978832</v>
      </c>
      <c r="BP128" s="190">
        <v>778.31269264333287</v>
      </c>
      <c r="BQ128" s="190">
        <v>4165.8797154286622</v>
      </c>
      <c r="BR128" s="190">
        <v>4161.594427882058</v>
      </c>
      <c r="BS128" s="190">
        <v>4251.1370452408028</v>
      </c>
      <c r="BT128" s="190">
        <v>4227.9016429536678</v>
      </c>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row>
    <row r="129" spans="2:113">
      <c r="B129" s="184">
        <v>50</v>
      </c>
      <c r="C129" s="186"/>
      <c r="D129" s="186"/>
      <c r="E129" s="186"/>
      <c r="F129" s="186"/>
      <c r="G129" s="184">
        <v>4</v>
      </c>
      <c r="H129" s="158">
        <f t="shared" si="58"/>
        <v>2025</v>
      </c>
      <c r="I129" s="194">
        <f ca="1">IF(SUM($I$39:$I$53)&gt;0,'Analysis_w AFUDC'!N72,'Analysis_w NO AFUDC'!N72)</f>
        <v>4259.9279978990417</v>
      </c>
      <c r="J129" s="190">
        <v>1966.8637674399051</v>
      </c>
      <c r="K129" s="190">
        <v>1809.2533125005634</v>
      </c>
      <c r="L129" s="190">
        <v>688.48883133283698</v>
      </c>
      <c r="M129" s="190">
        <v>675.59866962625347</v>
      </c>
      <c r="N129" s="190">
        <v>728.69771670409943</v>
      </c>
      <c r="O129" s="190">
        <v>3769.3230074081098</v>
      </c>
      <c r="P129" s="190">
        <v>1477.4581495319751</v>
      </c>
      <c r="Q129" s="190">
        <v>4400.2065064417584</v>
      </c>
      <c r="R129" s="190">
        <v>12051.090086999116</v>
      </c>
      <c r="S129" s="190">
        <v>12294.245660577333</v>
      </c>
      <c r="T129" s="190">
        <v>7429.5214217845605</v>
      </c>
      <c r="U129" s="190">
        <v>16074.807593859199</v>
      </c>
      <c r="V129" s="190">
        <v>16265.444267200131</v>
      </c>
      <c r="W129" s="190">
        <v>1614.2026277543716</v>
      </c>
      <c r="X129" s="190">
        <v>1396.6982064034294</v>
      </c>
      <c r="Y129" s="190">
        <v>1104.5223235053572</v>
      </c>
      <c r="Z129" s="190">
        <v>1207.5692632089406</v>
      </c>
      <c r="AA129" s="190">
        <v>1936.9660535028013</v>
      </c>
      <c r="AB129" s="190">
        <v>1747.2953027730077</v>
      </c>
      <c r="AC129" s="190">
        <v>1396.6982064034294</v>
      </c>
      <c r="AD129" s="190">
        <v>1104.5223235053572</v>
      </c>
      <c r="AE129" s="190">
        <v>1207.5692632089406</v>
      </c>
      <c r="AF129" s="190">
        <v>1936.9660535028013</v>
      </c>
      <c r="AG129" s="190">
        <v>1747.2953027730077</v>
      </c>
      <c r="AH129" s="190">
        <v>1396.6982064034294</v>
      </c>
      <c r="AI129" s="190">
        <v>1104.5223235053572</v>
      </c>
      <c r="AJ129" s="190">
        <v>1207.5692632089406</v>
      </c>
      <c r="AK129" s="190">
        <v>1936.9660535028013</v>
      </c>
      <c r="AL129" s="190">
        <v>1747.2953027730077</v>
      </c>
      <c r="AM129" s="190">
        <v>759.15346946838713</v>
      </c>
      <c r="AN129" s="190">
        <v>913.80301668875575</v>
      </c>
      <c r="AO129" s="190">
        <v>1233.5649919716448</v>
      </c>
      <c r="AP129" s="190">
        <v>1191.6352416661116</v>
      </c>
      <c r="AQ129" s="190">
        <v>1509.7662892846913</v>
      </c>
      <c r="AR129" s="190">
        <v>2434.3258828439348</v>
      </c>
      <c r="AS129" s="190">
        <v>2641.3508967765715</v>
      </c>
      <c r="AT129" s="190">
        <v>3484.5735561292304</v>
      </c>
      <c r="AU129" s="190">
        <v>11227.504239154456</v>
      </c>
      <c r="AV129" s="190">
        <v>7278.1886809847128</v>
      </c>
      <c r="AW129" s="190">
        <v>3848.4379210750726</v>
      </c>
      <c r="AX129" s="190">
        <v>4588.9835674018605</v>
      </c>
      <c r="AY129" s="190">
        <v>4907.4248501744141</v>
      </c>
      <c r="AZ129" s="190">
        <v>6362.3322996094412</v>
      </c>
      <c r="BA129" s="190">
        <v>1352.0374367435525</v>
      </c>
      <c r="BB129" s="190">
        <v>1300.2446346858405</v>
      </c>
      <c r="BC129" s="190">
        <v>1037.3356237233199</v>
      </c>
      <c r="BD129" s="190">
        <v>1067.4916612650393</v>
      </c>
      <c r="BE129" s="190">
        <v>995.11199621972241</v>
      </c>
      <c r="BF129" s="190">
        <v>1023.9239061919699</v>
      </c>
      <c r="BG129" s="190">
        <v>1024.0423875928577</v>
      </c>
      <c r="BH129" s="190">
        <v>980.26655017737505</v>
      </c>
      <c r="BI129" s="190">
        <v>862.67135005821183</v>
      </c>
      <c r="BJ129" s="190">
        <v>890.0186772522917</v>
      </c>
      <c r="BK129" s="190">
        <v>816.8009286264155</v>
      </c>
      <c r="BL129" s="190">
        <v>842.52524624621378</v>
      </c>
      <c r="BM129" s="190">
        <v>807.41790641533862</v>
      </c>
      <c r="BN129" s="190">
        <v>830.2626219464363</v>
      </c>
      <c r="BO129" s="190">
        <v>765.87757663322441</v>
      </c>
      <c r="BP129" s="190">
        <v>787.39949332994388</v>
      </c>
      <c r="BQ129" s="190">
        <v>4197.4362542730332</v>
      </c>
      <c r="BR129" s="190">
        <v>4193.1185056732647</v>
      </c>
      <c r="BS129" s="190">
        <v>4283.3394083585008</v>
      </c>
      <c r="BT129" s="190">
        <v>4259.9279978990417</v>
      </c>
      <c r="BU129" s="190"/>
      <c r="BV129" s="190"/>
      <c r="BW129" s="190"/>
      <c r="BX129" s="190"/>
      <c r="BY129" s="190"/>
      <c r="BZ129" s="190"/>
      <c r="CA129" s="190"/>
      <c r="CB129" s="190"/>
      <c r="CC129" s="190"/>
      <c r="CD129" s="190"/>
      <c r="CE129" s="190"/>
      <c r="CF129" s="190"/>
      <c r="CG129" s="190"/>
      <c r="CH129" s="190"/>
      <c r="CI129" s="190"/>
      <c r="CJ129" s="190"/>
      <c r="CK129" s="190"/>
      <c r="CL129" s="190"/>
      <c r="CM129" s="190"/>
      <c r="CN129" s="190"/>
      <c r="CO129" s="190"/>
      <c r="CP129" s="190"/>
      <c r="CQ129" s="190"/>
      <c r="CR129" s="190"/>
      <c r="CS129" s="190"/>
      <c r="CT129" s="190"/>
      <c r="CU129" s="190"/>
      <c r="CV129" s="190"/>
      <c r="CW129" s="190"/>
      <c r="CX129" s="190"/>
      <c r="CY129" s="190"/>
      <c r="CZ129" s="190"/>
      <c r="DA129" s="190"/>
      <c r="DB129" s="190"/>
      <c r="DC129" s="190"/>
      <c r="DD129" s="190"/>
      <c r="DE129" s="190"/>
      <c r="DF129" s="190"/>
      <c r="DG129" s="190"/>
      <c r="DH129" s="190"/>
      <c r="DI129" s="190"/>
    </row>
    <row r="130" spans="2:113">
      <c r="B130" s="184">
        <v>51</v>
      </c>
      <c r="C130" s="186"/>
      <c r="D130" s="186"/>
      <c r="E130" s="186"/>
      <c r="F130" s="186"/>
      <c r="G130" s="186">
        <v>5</v>
      </c>
      <c r="H130" s="158">
        <f t="shared" si="58"/>
        <v>2026</v>
      </c>
      <c r="I130" s="194">
        <f ca="1">IF(SUM($I$39:$I$53)&gt;0,'Analysis_w AFUDC'!N73,'Analysis_w NO AFUDC'!N73)</f>
        <v>4292.1969524831266</v>
      </c>
      <c r="J130" s="190">
        <v>1985.7948312015139</v>
      </c>
      <c r="K130" s="190">
        <v>1826.667375633381</v>
      </c>
      <c r="L130" s="190">
        <v>695.11553633441531</v>
      </c>
      <c r="M130" s="190">
        <v>682.10130682140607</v>
      </c>
      <c r="N130" s="190">
        <v>735.71143222737624</v>
      </c>
      <c r="O130" s="190">
        <v>3821.0569656847865</v>
      </c>
      <c r="P130" s="190">
        <v>1497.7362626343015</v>
      </c>
      <c r="Q130" s="190">
        <v>4442.5584940662593</v>
      </c>
      <c r="R130" s="190">
        <v>12154.729461747307</v>
      </c>
      <c r="S130" s="190">
        <v>12399.976173258296</v>
      </c>
      <c r="T130" s="190">
        <v>7501.0305654692347</v>
      </c>
      <c r="U130" s="190">
        <v>16213.050939166385</v>
      </c>
      <c r="V130" s="190">
        <v>16405.327087898051</v>
      </c>
      <c r="W130" s="190">
        <v>1636.3575588203005</v>
      </c>
      <c r="X130" s="190">
        <v>1404.4149639938084</v>
      </c>
      <c r="Y130" s="190">
        <v>1110.6248093427243</v>
      </c>
      <c r="Z130" s="190">
        <v>1214.2410833881702</v>
      </c>
      <c r="AA130" s="190">
        <v>1947.6677909484042</v>
      </c>
      <c r="AB130" s="190">
        <v>1756.9491093208285</v>
      </c>
      <c r="AC130" s="190">
        <v>1404.4149639938084</v>
      </c>
      <c r="AD130" s="190">
        <v>1110.6248093427243</v>
      </c>
      <c r="AE130" s="190">
        <v>1214.2410833881702</v>
      </c>
      <c r="AF130" s="190">
        <v>1947.6677909484042</v>
      </c>
      <c r="AG130" s="190">
        <v>1756.9491093208285</v>
      </c>
      <c r="AH130" s="190">
        <v>1404.4149639938084</v>
      </c>
      <c r="AI130" s="190">
        <v>1110.6248093427243</v>
      </c>
      <c r="AJ130" s="190">
        <v>1214.2410833881702</v>
      </c>
      <c r="AK130" s="190">
        <v>1947.6677909484042</v>
      </c>
      <c r="AL130" s="190">
        <v>1756.9491093208285</v>
      </c>
      <c r="AM130" s="190">
        <v>768.0165862244304</v>
      </c>
      <c r="AN130" s="190">
        <v>924.47166690859683</v>
      </c>
      <c r="AO130" s="190">
        <v>1247.9668632529135</v>
      </c>
      <c r="AP130" s="190">
        <v>1205.5475831125634</v>
      </c>
      <c r="AQ130" s="190">
        <v>1527.3928107120898</v>
      </c>
      <c r="AR130" s="190">
        <v>2462.7466375261374</v>
      </c>
      <c r="AS130" s="190">
        <v>2672.1886684964375</v>
      </c>
      <c r="AT130" s="190">
        <v>3521.684264502006</v>
      </c>
      <c r="AU130" s="190">
        <v>11335.568967456315</v>
      </c>
      <c r="AV130" s="190">
        <v>7348.2412470391891</v>
      </c>
      <c r="AW130" s="190">
        <v>3885.4791360654194</v>
      </c>
      <c r="AX130" s="190">
        <v>4651.9673668644509</v>
      </c>
      <c r="AY130" s="190">
        <v>4974.7792562430586</v>
      </c>
      <c r="AZ130" s="190">
        <v>6423.5697479931814</v>
      </c>
      <c r="BA130" s="190">
        <v>1367.8224738175331</v>
      </c>
      <c r="BB130" s="190">
        <v>1315.4249907957974</v>
      </c>
      <c r="BC130" s="190">
        <v>1049.4465171302895</v>
      </c>
      <c r="BD130" s="190">
        <v>1079.9546264103085</v>
      </c>
      <c r="BE130" s="190">
        <v>1006.7299287755875</v>
      </c>
      <c r="BF130" s="190">
        <v>1035.878217796761</v>
      </c>
      <c r="BG130" s="190">
        <v>1035.9980824680042</v>
      </c>
      <c r="BH130" s="190">
        <v>991.71116215069571</v>
      </c>
      <c r="BI130" s="190">
        <v>872.74303807014121</v>
      </c>
      <c r="BJ130" s="190">
        <v>900.40964530921201</v>
      </c>
      <c r="BK130" s="190">
        <v>826.33707946812876</v>
      </c>
      <c r="BL130" s="190">
        <v>852.3617284961382</v>
      </c>
      <c r="BM130" s="190">
        <v>816.84451047273762</v>
      </c>
      <c r="BN130" s="190">
        <v>839.95593805766077</v>
      </c>
      <c r="BO130" s="190">
        <v>774.81919734041719</v>
      </c>
      <c r="BP130" s="190">
        <v>796.59238241457081</v>
      </c>
      <c r="BQ130" s="190">
        <v>4229.2318338991518</v>
      </c>
      <c r="BR130" s="190">
        <v>4224.8813783537389</v>
      </c>
      <c r="BS130" s="190">
        <v>4315.7857043768163</v>
      </c>
      <c r="BT130" s="190">
        <v>4292.1969524831266</v>
      </c>
      <c r="BU130" s="190"/>
      <c r="BV130" s="190"/>
      <c r="BW130" s="190"/>
      <c r="BX130" s="190"/>
      <c r="BY130" s="190"/>
      <c r="BZ130" s="190"/>
      <c r="CA130" s="190"/>
      <c r="CB130" s="190"/>
      <c r="CC130" s="190"/>
      <c r="CD130" s="190"/>
      <c r="CE130" s="190"/>
      <c r="CF130" s="190"/>
      <c r="CG130" s="190"/>
      <c r="CH130" s="190"/>
      <c r="CI130" s="190"/>
      <c r="CJ130" s="190"/>
      <c r="CK130" s="190"/>
      <c r="CL130" s="190"/>
      <c r="CM130" s="190"/>
      <c r="CN130" s="190"/>
      <c r="CO130" s="190"/>
      <c r="CP130" s="190"/>
      <c r="CQ130" s="190"/>
      <c r="CR130" s="190"/>
      <c r="CS130" s="190"/>
      <c r="CT130" s="190"/>
      <c r="CU130" s="190"/>
      <c r="CV130" s="190"/>
      <c r="CW130" s="190"/>
      <c r="CX130" s="190"/>
      <c r="CY130" s="190"/>
      <c r="CZ130" s="190"/>
      <c r="DA130" s="190"/>
      <c r="DB130" s="190"/>
      <c r="DC130" s="190"/>
      <c r="DD130" s="190"/>
      <c r="DE130" s="190"/>
      <c r="DF130" s="190"/>
      <c r="DG130" s="190"/>
      <c r="DH130" s="190"/>
      <c r="DI130" s="190"/>
    </row>
    <row r="131" spans="2:113">
      <c r="B131" s="184">
        <v>52</v>
      </c>
      <c r="C131" s="186"/>
      <c r="D131" s="186"/>
      <c r="E131" s="186"/>
      <c r="F131" s="186"/>
      <c r="G131" s="184">
        <v>6</v>
      </c>
      <c r="H131" s="158">
        <f t="shared" si="58"/>
        <v>2027</v>
      </c>
      <c r="I131" s="194">
        <f ca="1">IF(SUM($I$39:$I$53)&gt;0,'Analysis_w AFUDC'!N74,'Analysis_w NO AFUDC'!N74)</f>
        <v>4324.710344398185</v>
      </c>
      <c r="J131" s="190">
        <v>2004.9081064518286</v>
      </c>
      <c r="K131" s="190">
        <v>1844.2490491238525</v>
      </c>
      <c r="L131" s="190">
        <v>701.80602337163418</v>
      </c>
      <c r="M131" s="190">
        <v>688.66653189956207</v>
      </c>
      <c r="N131" s="190">
        <v>742.79265476256478</v>
      </c>
      <c r="O131" s="190">
        <v>3873.5009725388099</v>
      </c>
      <c r="P131" s="190">
        <v>1518.2926928389572</v>
      </c>
      <c r="Q131" s="190">
        <v>4485.3181195716479</v>
      </c>
      <c r="R131" s="190">
        <v>12259.260135118333</v>
      </c>
      <c r="S131" s="190">
        <v>12506.615968348317</v>
      </c>
      <c r="T131" s="190">
        <v>7573.2279846618767</v>
      </c>
      <c r="U131" s="190">
        <v>16352.483177243215</v>
      </c>
      <c r="V131" s="190">
        <v>16546.412900853975</v>
      </c>
      <c r="W131" s="190">
        <v>1658.816566315109</v>
      </c>
      <c r="X131" s="190">
        <v>1412.1743566698742</v>
      </c>
      <c r="Y131" s="190">
        <v>1116.7610114143429</v>
      </c>
      <c r="Z131" s="190">
        <v>1220.9497653738897</v>
      </c>
      <c r="AA131" s="190">
        <v>1958.4286554933942</v>
      </c>
      <c r="AB131" s="190">
        <v>1766.6562531498262</v>
      </c>
      <c r="AC131" s="190">
        <v>1412.1743566698742</v>
      </c>
      <c r="AD131" s="190">
        <v>1116.7610114143429</v>
      </c>
      <c r="AE131" s="190">
        <v>1220.9497653738897</v>
      </c>
      <c r="AF131" s="190">
        <v>1958.4286554933942</v>
      </c>
      <c r="AG131" s="190">
        <v>1766.6562531498262</v>
      </c>
      <c r="AH131" s="190">
        <v>1412.1743566698742</v>
      </c>
      <c r="AI131" s="190">
        <v>1116.7610114143429</v>
      </c>
      <c r="AJ131" s="190">
        <v>1220.9497653738897</v>
      </c>
      <c r="AK131" s="190">
        <v>1958.4286554933942</v>
      </c>
      <c r="AL131" s="190">
        <v>1766.6562531498262</v>
      </c>
      <c r="AM131" s="190">
        <v>776.98317986860047</v>
      </c>
      <c r="AN131" s="190">
        <v>935.26487361975455</v>
      </c>
      <c r="AO131" s="190">
        <v>1262.536876381391</v>
      </c>
      <c r="AP131" s="190">
        <v>1219.6223511454023</v>
      </c>
      <c r="AQ131" s="190">
        <v>1545.2251217771532</v>
      </c>
      <c r="AR131" s="190">
        <v>2491.4992045192548</v>
      </c>
      <c r="AS131" s="190">
        <v>2703.3864712011332</v>
      </c>
      <c r="AT131" s="190">
        <v>3559.1902019189515</v>
      </c>
      <c r="AU131" s="190">
        <v>11444.673818768082</v>
      </c>
      <c r="AV131" s="190">
        <v>7418.9680690419418</v>
      </c>
      <c r="AW131" s="190">
        <v>3922.8768727500492</v>
      </c>
      <c r="AX131" s="190">
        <v>4715.8156189746651</v>
      </c>
      <c r="AY131" s="190">
        <v>5043.0581015349944</v>
      </c>
      <c r="AZ131" s="190">
        <v>6485.396606817616</v>
      </c>
      <c r="BA131" s="190">
        <v>1383.7918011993527</v>
      </c>
      <c r="BB131" s="190">
        <v>1330.7825775633382</v>
      </c>
      <c r="BC131" s="190">
        <v>1061.6988052177853</v>
      </c>
      <c r="BD131" s="190">
        <v>1092.5630966736487</v>
      </c>
      <c r="BE131" s="190">
        <v>1018.4835006940423</v>
      </c>
      <c r="BF131" s="190">
        <v>1047.972095989538</v>
      </c>
      <c r="BG131" s="190">
        <v>1048.093360080818</v>
      </c>
      <c r="BH131" s="190">
        <v>1003.2893899688049</v>
      </c>
      <c r="BI131" s="190">
        <v>882.93231303960999</v>
      </c>
      <c r="BJ131" s="190">
        <v>910.92192791819696</v>
      </c>
      <c r="BK131" s="190">
        <v>835.98456487091903</v>
      </c>
      <c r="BL131" s="190">
        <v>862.31305167633047</v>
      </c>
      <c r="BM131" s="190">
        <v>826.38117013250667</v>
      </c>
      <c r="BN131" s="190">
        <v>849.76242363448387</v>
      </c>
      <c r="BO131" s="190">
        <v>783.86521146936639</v>
      </c>
      <c r="BP131" s="190">
        <v>805.89259847926076</v>
      </c>
      <c r="BQ131" s="190">
        <v>4261.268265040937</v>
      </c>
      <c r="BR131" s="190">
        <v>4256.8848547947682</v>
      </c>
      <c r="BS131" s="190">
        <v>4348.4777810874702</v>
      </c>
      <c r="BT131" s="190">
        <v>4324.710344398185</v>
      </c>
      <c r="BU131" s="190"/>
      <c r="BV131" s="190"/>
      <c r="BW131" s="190"/>
      <c r="BX131" s="190"/>
      <c r="BY131" s="190"/>
      <c r="BZ131" s="190"/>
      <c r="CA131" s="190"/>
      <c r="CB131" s="190"/>
      <c r="CC131" s="190"/>
      <c r="CD131" s="190"/>
      <c r="CE131" s="190"/>
      <c r="CF131" s="190"/>
      <c r="CG131" s="190"/>
      <c r="CH131" s="190"/>
      <c r="CI131" s="190"/>
      <c r="CJ131" s="190"/>
      <c r="CK131" s="190"/>
      <c r="CL131" s="190"/>
      <c r="CM131" s="190"/>
      <c r="CN131" s="190"/>
      <c r="CO131" s="190"/>
      <c r="CP131" s="190"/>
      <c r="CQ131" s="190"/>
      <c r="CR131" s="190"/>
      <c r="CS131" s="190"/>
      <c r="CT131" s="190"/>
      <c r="CU131" s="190"/>
      <c r="CV131" s="190"/>
      <c r="CW131" s="190"/>
      <c r="CX131" s="190"/>
      <c r="CY131" s="190"/>
      <c r="CZ131" s="190"/>
      <c r="DA131" s="190"/>
      <c r="DB131" s="190"/>
      <c r="DC131" s="190"/>
      <c r="DD131" s="190"/>
      <c r="DE131" s="190"/>
      <c r="DF131" s="190"/>
      <c r="DG131" s="190"/>
      <c r="DH131" s="190"/>
      <c r="DI131" s="190"/>
    </row>
    <row r="132" spans="2:113">
      <c r="B132" s="184">
        <v>53</v>
      </c>
      <c r="C132" s="186"/>
      <c r="D132" s="186"/>
      <c r="E132" s="186"/>
      <c r="F132" s="186"/>
      <c r="G132" s="186">
        <v>7</v>
      </c>
      <c r="H132" s="158">
        <f t="shared" si="58"/>
        <v>2028</v>
      </c>
      <c r="I132" s="194">
        <f ca="1">IF(SUM($I$39:$I$53)&gt;0,'Analysis_w AFUDC'!N75,'Analysis_w NO AFUDC'!N75)</f>
        <v>4357.470025257001</v>
      </c>
      <c r="J132" s="190">
        <v>2024.2053469764276</v>
      </c>
      <c r="K132" s="190">
        <v>1861.9999462216697</v>
      </c>
      <c r="L132" s="190">
        <v>708.56090634658619</v>
      </c>
      <c r="M132" s="190">
        <v>695.29494726909547</v>
      </c>
      <c r="N132" s="190">
        <v>749.94203406465454</v>
      </c>
      <c r="O132" s="190">
        <v>3926.6647733869049</v>
      </c>
      <c r="P132" s="190">
        <v>1539.1312600481717</v>
      </c>
      <c r="Q132" s="190">
        <v>4528.4893064725256</v>
      </c>
      <c r="R132" s="190">
        <v>12364.689772280348</v>
      </c>
      <c r="S132" s="190">
        <v>12614.17286567611</v>
      </c>
      <c r="T132" s="190">
        <v>7646.1203040142482</v>
      </c>
      <c r="U132" s="190">
        <v>16493.114532567502</v>
      </c>
      <c r="V132" s="190">
        <v>16688.712051801314</v>
      </c>
      <c r="W132" s="190">
        <v>1681.5838236877837</v>
      </c>
      <c r="X132" s="190">
        <v>1419.9766199904752</v>
      </c>
      <c r="Y132" s="190">
        <v>1122.9311160024072</v>
      </c>
      <c r="Z132" s="190">
        <v>1227.6955128275804</v>
      </c>
      <c r="AA132" s="190">
        <v>1969.2489738149952</v>
      </c>
      <c r="AB132" s="190">
        <v>1776.4170289484789</v>
      </c>
      <c r="AC132" s="190">
        <v>1419.9766199904752</v>
      </c>
      <c r="AD132" s="190">
        <v>1122.9311160024072</v>
      </c>
      <c r="AE132" s="190">
        <v>1227.6955128275804</v>
      </c>
      <c r="AF132" s="190">
        <v>1969.2489738149952</v>
      </c>
      <c r="AG132" s="190">
        <v>1776.4170289484789</v>
      </c>
      <c r="AH132" s="190">
        <v>1419.9766199904752</v>
      </c>
      <c r="AI132" s="190">
        <v>1122.9311160024072</v>
      </c>
      <c r="AJ132" s="190">
        <v>1227.6955128275804</v>
      </c>
      <c r="AK132" s="190">
        <v>1969.2489738149952</v>
      </c>
      <c r="AL132" s="190">
        <v>1776.4170289484789</v>
      </c>
      <c r="AM132" s="190">
        <v>786.05445849356624</v>
      </c>
      <c r="AN132" s="190">
        <v>946.18409101926488</v>
      </c>
      <c r="AO132" s="190">
        <v>1277.2769944131435</v>
      </c>
      <c r="AP132" s="190">
        <v>1233.8614420950246</v>
      </c>
      <c r="AQ132" s="190">
        <v>1563.265625073901</v>
      </c>
      <c r="AR132" s="190">
        <v>2520.587457732016</v>
      </c>
      <c r="AS132" s="190">
        <v>2734.9485082524056</v>
      </c>
      <c r="AT132" s="190">
        <v>3597.0955775693878</v>
      </c>
      <c r="AU132" s="190">
        <v>11554.828804273728</v>
      </c>
      <c r="AV132" s="190">
        <v>7490.3756367064716</v>
      </c>
      <c r="AW132" s="190">
        <v>3960.6345626502689</v>
      </c>
      <c r="AX132" s="190">
        <v>4780.5401883450922</v>
      </c>
      <c r="AY132" s="190">
        <v>5112.2740739785613</v>
      </c>
      <c r="AZ132" s="190">
        <v>6547.8185491582362</v>
      </c>
      <c r="BA132" s="190">
        <v>1399.9475704783547</v>
      </c>
      <c r="BB132" s="190">
        <v>1346.3194641563898</v>
      </c>
      <c r="BC132" s="190">
        <v>1074.0941387687028</v>
      </c>
      <c r="BD132" s="190">
        <v>1105.3187708273131</v>
      </c>
      <c r="BE132" s="190">
        <v>1030.3742955646449</v>
      </c>
      <c r="BF132" s="190">
        <v>1060.2071702102155</v>
      </c>
      <c r="BG132" s="190">
        <v>1060.3298500597612</v>
      </c>
      <c r="BH132" s="190">
        <v>1015.0027935966904</v>
      </c>
      <c r="BI132" s="190">
        <v>893.24054779434721</v>
      </c>
      <c r="BJ132" s="190">
        <v>921.55694142664163</v>
      </c>
      <c r="BK132" s="190">
        <v>845.74468466578674</v>
      </c>
      <c r="BL132" s="190">
        <v>872.38055655465132</v>
      </c>
      <c r="BM132" s="190">
        <v>836.02917029380342</v>
      </c>
      <c r="BN132" s="190">
        <v>859.68339993041627</v>
      </c>
      <c r="BO132" s="190">
        <v>793.01683781327108</v>
      </c>
      <c r="BP132" s="190">
        <v>815.30139456650591</v>
      </c>
      <c r="BQ132" s="190">
        <v>4293.5473721486205</v>
      </c>
      <c r="BR132" s="190">
        <v>4289.1307575698374</v>
      </c>
      <c r="BS132" s="190">
        <v>4381.4175002792063</v>
      </c>
      <c r="BT132" s="190">
        <v>4357.470025257001</v>
      </c>
      <c r="BU132" s="190"/>
      <c r="BV132" s="190"/>
      <c r="BW132" s="190"/>
      <c r="BX132" s="190"/>
      <c r="BY132" s="190"/>
      <c r="BZ132" s="190"/>
      <c r="CA132" s="190"/>
      <c r="CB132" s="190"/>
      <c r="CC132" s="190"/>
      <c r="CD132" s="190"/>
      <c r="CE132" s="190"/>
      <c r="CF132" s="190"/>
      <c r="CG132" s="190"/>
      <c r="CH132" s="190"/>
      <c r="CI132" s="190"/>
      <c r="CJ132" s="190"/>
      <c r="CK132" s="190"/>
      <c r="CL132" s="190"/>
      <c r="CM132" s="190"/>
      <c r="CN132" s="190"/>
      <c r="CO132" s="190"/>
      <c r="CP132" s="190"/>
      <c r="CQ132" s="190"/>
      <c r="CR132" s="190"/>
      <c r="CS132" s="190"/>
      <c r="CT132" s="190"/>
      <c r="CU132" s="190"/>
      <c r="CV132" s="190"/>
      <c r="CW132" s="190"/>
      <c r="CX132" s="190"/>
      <c r="CY132" s="190"/>
      <c r="CZ132" s="190"/>
      <c r="DA132" s="190"/>
      <c r="DB132" s="190"/>
      <c r="DC132" s="190"/>
      <c r="DD132" s="190"/>
      <c r="DE132" s="190"/>
      <c r="DF132" s="190"/>
      <c r="DG132" s="190"/>
      <c r="DH132" s="190"/>
      <c r="DI132" s="190"/>
    </row>
    <row r="133" spans="2:113">
      <c r="B133" s="184">
        <v>54</v>
      </c>
      <c r="C133" s="186"/>
      <c r="D133" s="186"/>
      <c r="E133" s="186"/>
      <c r="F133" s="186"/>
      <c r="G133" s="184">
        <v>8</v>
      </c>
      <c r="H133" s="158">
        <f t="shared" si="58"/>
        <v>2029</v>
      </c>
      <c r="I133" s="194">
        <f ca="1">IF(SUM($I$39:$I$53)&gt;0,'Analysis_w AFUDC'!N76,'Analysis_w NO AFUDC'!N76)</f>
        <v>4390.4778606983218</v>
      </c>
      <c r="J133" s="190">
        <v>2043.6883234410755</v>
      </c>
      <c r="K133" s="190">
        <v>1879.921695704053</v>
      </c>
      <c r="L133" s="190">
        <v>715.38080507017196</v>
      </c>
      <c r="M133" s="190">
        <v>701.98716113656042</v>
      </c>
      <c r="N133" s="190">
        <v>757.16022614252677</v>
      </c>
      <c r="O133" s="190">
        <v>3980.5582474016401</v>
      </c>
      <c r="P133" s="190">
        <v>1560.255836592333</v>
      </c>
      <c r="Q133" s="190">
        <v>4572.0760160473228</v>
      </c>
      <c r="R133" s="190">
        <v>12471.026104321958</v>
      </c>
      <c r="S133" s="190">
        <v>12722.654752320923</v>
      </c>
      <c r="T133" s="190">
        <v>7719.7142119403843</v>
      </c>
      <c r="U133" s="190">
        <v>16634.955317547585</v>
      </c>
      <c r="V133" s="190">
        <v>16832.234975446805</v>
      </c>
      <c r="W133" s="190">
        <v>1704.6635616678986</v>
      </c>
      <c r="X133" s="190">
        <v>1427.8219908159226</v>
      </c>
      <c r="Y133" s="190">
        <v>1129.1353104183204</v>
      </c>
      <c r="Z133" s="190">
        <v>1234.4785305359528</v>
      </c>
      <c r="AA133" s="190">
        <v>1980.1290743953232</v>
      </c>
      <c r="AB133" s="190">
        <v>1786.2317330334192</v>
      </c>
      <c r="AC133" s="190">
        <v>1427.8219908159226</v>
      </c>
      <c r="AD133" s="190">
        <v>1129.1353104183204</v>
      </c>
      <c r="AE133" s="190">
        <v>1234.4785305359528</v>
      </c>
      <c r="AF133" s="190">
        <v>1980.1290743953232</v>
      </c>
      <c r="AG133" s="190">
        <v>1786.2317330334192</v>
      </c>
      <c r="AH133" s="190">
        <v>1427.8219908159226</v>
      </c>
      <c r="AI133" s="190">
        <v>1129.1353104183204</v>
      </c>
      <c r="AJ133" s="190">
        <v>1234.4785305359528</v>
      </c>
      <c r="AK133" s="190">
        <v>1980.1290743953232</v>
      </c>
      <c r="AL133" s="190">
        <v>1786.2317330334192</v>
      </c>
      <c r="AM133" s="190">
        <v>795.23164429647852</v>
      </c>
      <c r="AN133" s="190">
        <v>957.23079028191478</v>
      </c>
      <c r="AO133" s="190">
        <v>1292.1892033229169</v>
      </c>
      <c r="AP133" s="190">
        <v>1248.2667744314838</v>
      </c>
      <c r="AQ133" s="190">
        <v>1581.5167512466387</v>
      </c>
      <c r="AR133" s="190">
        <v>2550.0153163010373</v>
      </c>
      <c r="AS133" s="190">
        <v>2766.8790320862522</v>
      </c>
      <c r="AT133" s="190">
        <v>3635.4046454705012</v>
      </c>
      <c r="AU133" s="190">
        <v>11666.044031514859</v>
      </c>
      <c r="AV133" s="190">
        <v>7562.4705022097696</v>
      </c>
      <c r="AW133" s="190">
        <v>3998.755670315777</v>
      </c>
      <c r="AX133" s="190">
        <v>4846.1531024301285</v>
      </c>
      <c r="AY133" s="190">
        <v>5182.4400356439173</v>
      </c>
      <c r="AZ133" s="190">
        <v>6610.8413026938833</v>
      </c>
      <c r="BA133" s="190">
        <v>1416.2919583636894</v>
      </c>
      <c r="BB133" s="190">
        <v>1362.0377439004155</v>
      </c>
      <c r="BC133" s="190">
        <v>1086.6341878388273</v>
      </c>
      <c r="BD133" s="190">
        <v>1118.2233674767219</v>
      </c>
      <c r="BE133" s="190">
        <v>1042.4039154653622</v>
      </c>
      <c r="BF133" s="190">
        <v>1072.5850889224196</v>
      </c>
      <c r="BG133" s="190">
        <v>1072.7092010592089</v>
      </c>
      <c r="BH133" s="190">
        <v>1026.8529512119317</v>
      </c>
      <c r="BI133" s="190">
        <v>903.6691311898461</v>
      </c>
      <c r="BJ133" s="190">
        <v>932.31611871779762</v>
      </c>
      <c r="BK133" s="190">
        <v>855.61875385925975</v>
      </c>
      <c r="BL133" s="190">
        <v>882.56559955242687</v>
      </c>
      <c r="BM133" s="190">
        <v>845.78981085698354</v>
      </c>
      <c r="BN133" s="190">
        <v>869.72020362460376</v>
      </c>
      <c r="BO133" s="190">
        <v>802.27530939474093</v>
      </c>
      <c r="BP133" s="190">
        <v>824.82003834806983</v>
      </c>
      <c r="BQ133" s="190">
        <v>4326.0709934926463</v>
      </c>
      <c r="BR133" s="190">
        <v>4321.6209230584282</v>
      </c>
      <c r="BS133" s="190">
        <v>4414.6067378438211</v>
      </c>
      <c r="BT133" s="190">
        <v>4390.4778606983218</v>
      </c>
      <c r="BU133" s="190"/>
      <c r="BV133" s="190"/>
      <c r="BW133" s="190"/>
      <c r="BX133" s="190"/>
      <c r="BY133" s="190"/>
      <c r="BZ133" s="190"/>
      <c r="CA133" s="190"/>
      <c r="CB133" s="190"/>
      <c r="CC133" s="190"/>
      <c r="CD133" s="190"/>
      <c r="CE133" s="190"/>
      <c r="CF133" s="190"/>
      <c r="CG133" s="190"/>
      <c r="CH133" s="190"/>
      <c r="CI133" s="190"/>
      <c r="CJ133" s="190"/>
      <c r="CK133" s="190"/>
      <c r="CL133" s="190"/>
      <c r="CM133" s="190"/>
      <c r="CN133" s="190"/>
      <c r="CO133" s="190"/>
      <c r="CP133" s="190"/>
      <c r="CQ133" s="190"/>
      <c r="CR133" s="190"/>
      <c r="CS133" s="190"/>
      <c r="CT133" s="190"/>
      <c r="CU133" s="190"/>
      <c r="CV133" s="190"/>
      <c r="CW133" s="190"/>
      <c r="CX133" s="190"/>
      <c r="CY133" s="190"/>
      <c r="CZ133" s="190"/>
      <c r="DA133" s="190"/>
      <c r="DB133" s="190"/>
      <c r="DC133" s="190"/>
      <c r="DD133" s="190"/>
      <c r="DE133" s="190"/>
      <c r="DF133" s="190"/>
      <c r="DG133" s="190"/>
      <c r="DH133" s="190"/>
      <c r="DI133" s="190"/>
    </row>
    <row r="134" spans="2:113">
      <c r="B134" s="184">
        <v>55</v>
      </c>
      <c r="C134" s="186"/>
      <c r="D134" s="186"/>
      <c r="E134" s="186"/>
      <c r="F134" s="186"/>
      <c r="G134" s="186">
        <v>9</v>
      </c>
      <c r="H134" s="158">
        <f t="shared" si="58"/>
        <v>2030</v>
      </c>
      <c r="I134" s="194">
        <f ca="1">IF(SUM($I$39:$I$53)&gt;0,'Analysis_w AFUDC'!N77,'Analysis_w NO AFUDC'!N77)</f>
        <v>4423.7357304931111</v>
      </c>
      <c r="J134" s="190">
        <v>2063.3588235541956</v>
      </c>
      <c r="K134" s="190">
        <v>1898.0159420252044</v>
      </c>
      <c r="L134" s="190">
        <v>722.26634531897241</v>
      </c>
      <c r="M134" s="190">
        <v>708.74378756249973</v>
      </c>
      <c r="N134" s="190">
        <v>764.44789331914853</v>
      </c>
      <c r="O134" s="190">
        <v>4035.1914093472283</v>
      </c>
      <c r="P134" s="190">
        <v>1581.6703479495629</v>
      </c>
      <c r="Q134" s="190">
        <v>4616.0822477017782</v>
      </c>
      <c r="R134" s="190">
        <v>12578.276928819125</v>
      </c>
      <c r="S134" s="190">
        <v>12832.069583190882</v>
      </c>
      <c r="T134" s="190">
        <v>7794.0164612303097</v>
      </c>
      <c r="U134" s="190">
        <v>16778.01593327849</v>
      </c>
      <c r="V134" s="190">
        <v>16976.992196235646</v>
      </c>
      <c r="W134" s="190">
        <v>1728.0600690517908</v>
      </c>
      <c r="X134" s="190">
        <v>1435.7107073151803</v>
      </c>
      <c r="Y134" s="190">
        <v>1135.3737830083815</v>
      </c>
      <c r="Z134" s="190">
        <v>1241.2990244171638</v>
      </c>
      <c r="AA134" s="190">
        <v>1991.0692875313571</v>
      </c>
      <c r="AB134" s="190">
        <v>1796.1006633584288</v>
      </c>
      <c r="AC134" s="190">
        <v>1435.7107073151803</v>
      </c>
      <c r="AD134" s="190">
        <v>1135.3737830083815</v>
      </c>
      <c r="AE134" s="190">
        <v>1241.2990244171638</v>
      </c>
      <c r="AF134" s="190">
        <v>1991.0692875313571</v>
      </c>
      <c r="AG134" s="190">
        <v>1796.1006633584288</v>
      </c>
      <c r="AH134" s="190">
        <v>1435.7107073151803</v>
      </c>
      <c r="AI134" s="190">
        <v>1135.3737830083815</v>
      </c>
      <c r="AJ134" s="190">
        <v>1241.2990244171638</v>
      </c>
      <c r="AK134" s="190">
        <v>1991.0692875313571</v>
      </c>
      <c r="AL134" s="190">
        <v>1796.1006633584288</v>
      </c>
      <c r="AM134" s="190">
        <v>804.51597374363973</v>
      </c>
      <c r="AN134" s="190">
        <v>968.40645975845587</v>
      </c>
      <c r="AO134" s="190">
        <v>1307.2755122717117</v>
      </c>
      <c r="AP134" s="190">
        <v>1262.8402890229711</v>
      </c>
      <c r="AQ134" s="190">
        <v>1599.980959317443</v>
      </c>
      <c r="AR134" s="190">
        <v>2579.7867451188513</v>
      </c>
      <c r="AS134" s="190">
        <v>2799.1823447858587</v>
      </c>
      <c r="AT134" s="190">
        <v>3674.1217049447609</v>
      </c>
      <c r="AU134" s="190">
        <v>11778.32970531819</v>
      </c>
      <c r="AV134" s="190">
        <v>7635.2592807935389</v>
      </c>
      <c r="AW134" s="190">
        <v>4037.2436936425665</v>
      </c>
      <c r="AX134" s="190">
        <v>4912.6665537609833</v>
      </c>
      <c r="AY134" s="190">
        <v>5253.5690251331307</v>
      </c>
      <c r="AZ134" s="190">
        <v>6674.4706502323115</v>
      </c>
      <c r="BA134" s="190">
        <v>1432.8271669775852</v>
      </c>
      <c r="BB134" s="190">
        <v>1377.9395345604526</v>
      </c>
      <c r="BC134" s="190">
        <v>1099.3206419818453</v>
      </c>
      <c r="BD134" s="190">
        <v>1131.2786252920125</v>
      </c>
      <c r="BE134" s="190">
        <v>1054.5739811784199</v>
      </c>
      <c r="BF134" s="190">
        <v>1085.1075198355886</v>
      </c>
      <c r="BG134" s="190">
        <v>1085.2330809815749</v>
      </c>
      <c r="BH134" s="190">
        <v>1038.8414594173307</v>
      </c>
      <c r="BI134" s="190">
        <v>914.21946829648743</v>
      </c>
      <c r="BJ134" s="190">
        <v>943.20090940382772</v>
      </c>
      <c r="BK134" s="190">
        <v>865.60810281056638</v>
      </c>
      <c r="BL134" s="190">
        <v>892.8695529272012</v>
      </c>
      <c r="BM134" s="190">
        <v>855.66440689873866</v>
      </c>
      <c r="BN134" s="190">
        <v>879.87418700192086</v>
      </c>
      <c r="BO134" s="190">
        <v>811.64187363192434</v>
      </c>
      <c r="BP134" s="190">
        <v>834.44981229578343</v>
      </c>
      <c r="BQ134" s="190">
        <v>4358.8409812683522</v>
      </c>
      <c r="BR134" s="190">
        <v>4354.3572015505952</v>
      </c>
      <c r="BS134" s="190">
        <v>4448.0473838829876</v>
      </c>
      <c r="BT134" s="190">
        <v>4423.7357304931111</v>
      </c>
      <c r="BU134" s="190"/>
      <c r="BV134" s="190"/>
      <c r="BW134" s="190"/>
      <c r="BX134" s="190"/>
      <c r="BY134" s="190"/>
      <c r="BZ134" s="190"/>
      <c r="CA134" s="190"/>
      <c r="CB134" s="190"/>
      <c r="CC134" s="190"/>
      <c r="CD134" s="190"/>
      <c r="CE134" s="190"/>
      <c r="CF134" s="190"/>
      <c r="CG134" s="190"/>
      <c r="CH134" s="190"/>
      <c r="CI134" s="190"/>
      <c r="CJ134" s="190"/>
      <c r="CK134" s="190"/>
      <c r="CL134" s="190"/>
      <c r="CM134" s="190"/>
      <c r="CN134" s="190"/>
      <c r="CO134" s="190"/>
      <c r="CP134" s="190"/>
      <c r="CQ134" s="190"/>
      <c r="CR134" s="190"/>
      <c r="CS134" s="190"/>
      <c r="CT134" s="190"/>
      <c r="CU134" s="190"/>
      <c r="CV134" s="190"/>
      <c r="CW134" s="190"/>
      <c r="CX134" s="190"/>
      <c r="CY134" s="190"/>
      <c r="CZ134" s="190"/>
      <c r="DA134" s="190"/>
      <c r="DB134" s="190"/>
      <c r="DC134" s="190"/>
      <c r="DD134" s="190"/>
      <c r="DE134" s="190"/>
      <c r="DF134" s="190"/>
      <c r="DG134" s="190"/>
      <c r="DH134" s="190"/>
      <c r="DI134" s="190"/>
    </row>
    <row r="135" spans="2:113">
      <c r="B135" s="184">
        <v>56</v>
      </c>
      <c r="C135" s="186"/>
      <c r="D135" s="186"/>
      <c r="E135" s="186"/>
      <c r="F135" s="186"/>
      <c r="G135" s="184">
        <v>10</v>
      </c>
      <c r="H135" s="158">
        <f t="shared" si="58"/>
        <v>2031</v>
      </c>
      <c r="I135" s="194">
        <f ca="1">IF(SUM($I$39:$I$53)&gt;0,'Analysis_w AFUDC'!N78,'Analysis_w NO AFUDC'!N78)</f>
        <v>4457.245528651596</v>
      </c>
      <c r="J135" s="190">
        <v>2083.2186522309048</v>
      </c>
      <c r="K135" s="190">
        <v>1916.284345467197</v>
      </c>
      <c r="L135" s="190">
        <v>729.21815889266747</v>
      </c>
      <c r="M135" s="190">
        <v>715.56544651778881</v>
      </c>
      <c r="N135" s="190">
        <v>771.80570429234535</v>
      </c>
      <c r="O135" s="190">
        <v>4090.5744114405188</v>
      </c>
      <c r="P135" s="190">
        <v>1603.3787734751706</v>
      </c>
      <c r="Q135" s="190">
        <v>4660.5120393359075</v>
      </c>
      <c r="R135" s="190">
        <v>12686.45011040697</v>
      </c>
      <c r="S135" s="190">
        <v>12942.425381606323</v>
      </c>
      <c r="T135" s="190">
        <v>7869.0338696696517</v>
      </c>
      <c r="U135" s="190">
        <v>16922.306870304685</v>
      </c>
      <c r="V135" s="190">
        <v>17122.99432912327</v>
      </c>
      <c r="W135" s="190">
        <v>1751.7776934995265</v>
      </c>
      <c r="X135" s="190">
        <v>1443.6430089730968</v>
      </c>
      <c r="Y135" s="190">
        <v>1141.6467231595029</v>
      </c>
      <c r="Z135" s="190">
        <v>1248.1572015270688</v>
      </c>
      <c r="AA135" s="190">
        <v>2002.0699453449679</v>
      </c>
      <c r="AB135" s="190">
        <v>1806.0241195234842</v>
      </c>
      <c r="AC135" s="190">
        <v>1443.6430089730968</v>
      </c>
      <c r="AD135" s="190">
        <v>1141.6467231595029</v>
      </c>
      <c r="AE135" s="190">
        <v>1248.1572015270688</v>
      </c>
      <c r="AF135" s="190">
        <v>2002.0699453449679</v>
      </c>
      <c r="AG135" s="190">
        <v>1806.0241195234842</v>
      </c>
      <c r="AH135" s="190">
        <v>1443.6430089730968</v>
      </c>
      <c r="AI135" s="190">
        <v>1141.6467231595029</v>
      </c>
      <c r="AJ135" s="190">
        <v>1248.1572015270688</v>
      </c>
      <c r="AK135" s="190">
        <v>2002.0699453449679</v>
      </c>
      <c r="AL135" s="190">
        <v>1806.0241195234842</v>
      </c>
      <c r="AM135" s="190">
        <v>813.90869773709665</v>
      </c>
      <c r="AN135" s="190">
        <v>979.71260517613575</v>
      </c>
      <c r="AO135" s="190">
        <v>1322.5379538774837</v>
      </c>
      <c r="AP135" s="190">
        <v>1277.5839493973142</v>
      </c>
      <c r="AQ135" s="190">
        <v>1618.6607370174738</v>
      </c>
      <c r="AR135" s="190">
        <v>2609.9057553681137</v>
      </c>
      <c r="AS135" s="190">
        <v>2831.8627986612332</v>
      </c>
      <c r="AT135" s="190">
        <v>3713.2511011024221</v>
      </c>
      <c r="AU135" s="190">
        <v>11891.696128731877</v>
      </c>
      <c r="AV135" s="190">
        <v>7708.7486513711765</v>
      </c>
      <c r="AW135" s="190">
        <v>4076.102164193876</v>
      </c>
      <c r="AX135" s="190">
        <v>4980.0929022113523</v>
      </c>
      <c r="AY135" s="190">
        <v>5325.674260003083</v>
      </c>
      <c r="AZ135" s="190">
        <v>6738.7124302407974</v>
      </c>
      <c r="BA135" s="190">
        <v>1449.5554241520483</v>
      </c>
      <c r="BB135" s="190">
        <v>1394.0269786264457</v>
      </c>
      <c r="BC135" s="190">
        <v>1112.1552104769833</v>
      </c>
      <c r="BD135" s="190">
        <v>1144.4863032422966</v>
      </c>
      <c r="BE135" s="190">
        <v>1066.8861324086779</v>
      </c>
      <c r="BF135" s="190">
        <v>1097.7761501296691</v>
      </c>
      <c r="BG135" s="190">
        <v>1097.9031772020346</v>
      </c>
      <c r="BH135" s="190">
        <v>1050.969933456028</v>
      </c>
      <c r="BI135" s="190">
        <v>924.89298058884879</v>
      </c>
      <c r="BJ135" s="190">
        <v>954.21278002111728</v>
      </c>
      <c r="BK135" s="190">
        <v>875.71407741087967</v>
      </c>
      <c r="BL135" s="190">
        <v>903.29380495762621</v>
      </c>
      <c r="BM135" s="190">
        <v>865.65428884928133</v>
      </c>
      <c r="BN135" s="190">
        <v>890.14671813516816</v>
      </c>
      <c r="BO135" s="190">
        <v>821.11779250657696</v>
      </c>
      <c r="BP135" s="190">
        <v>844.19201385433655</v>
      </c>
      <c r="BQ135" s="190">
        <v>4391.8592017014598</v>
      </c>
      <c r="BR135" s="190">
        <v>4387.3414573523405</v>
      </c>
      <c r="BS135" s="190">
        <v>4481.7413428159007</v>
      </c>
      <c r="BT135" s="190">
        <v>4457.245528651596</v>
      </c>
      <c r="BU135" s="190"/>
      <c r="BV135" s="190"/>
      <c r="BW135" s="190"/>
      <c r="BX135" s="190"/>
      <c r="BY135" s="190"/>
      <c r="BZ135" s="190"/>
      <c r="CA135" s="190"/>
      <c r="CB135" s="190"/>
      <c r="CC135" s="190"/>
      <c r="CD135" s="190"/>
      <c r="CE135" s="190"/>
      <c r="CF135" s="190"/>
      <c r="CG135" s="190"/>
      <c r="CH135" s="190"/>
      <c r="CI135" s="190"/>
      <c r="CJ135" s="190"/>
      <c r="CK135" s="190"/>
      <c r="CL135" s="190"/>
      <c r="CM135" s="190"/>
      <c r="CN135" s="190"/>
      <c r="CO135" s="190"/>
      <c r="CP135" s="190"/>
      <c r="CQ135" s="190"/>
      <c r="CR135" s="190"/>
      <c r="CS135" s="190"/>
      <c r="CT135" s="190"/>
      <c r="CU135" s="190"/>
      <c r="CV135" s="190"/>
      <c r="CW135" s="190"/>
      <c r="CX135" s="190"/>
      <c r="CY135" s="190"/>
      <c r="CZ135" s="190"/>
      <c r="DA135" s="190"/>
      <c r="DB135" s="190"/>
      <c r="DC135" s="190"/>
      <c r="DD135" s="190"/>
      <c r="DE135" s="190"/>
      <c r="DF135" s="190"/>
      <c r="DG135" s="190"/>
      <c r="DH135" s="190"/>
      <c r="DI135" s="190"/>
    </row>
    <row r="136" spans="2:113">
      <c r="B136" s="184">
        <v>57</v>
      </c>
      <c r="C136" s="186"/>
      <c r="D136" s="186"/>
      <c r="E136" s="186"/>
      <c r="F136" s="186"/>
      <c r="G136" s="186">
        <v>11</v>
      </c>
      <c r="H136" s="158">
        <f t="shared" si="58"/>
        <v>2032</v>
      </c>
      <c r="I136" s="194">
        <f ca="1">IF(SUM($I$39:$I$53)&gt;0,'Analysis_w AFUDC'!N79,'Analysis_w NO AFUDC'!N79)</f>
        <v>4491.009163531131</v>
      </c>
      <c r="J136" s="190">
        <v>2103.2696317586274</v>
      </c>
      <c r="K136" s="190">
        <v>1934.7285822923188</v>
      </c>
      <c r="L136" s="190">
        <v>736.23688367200941</v>
      </c>
      <c r="M136" s="190">
        <v>722.45276394052257</v>
      </c>
      <c r="N136" s="190">
        <v>779.23433419615912</v>
      </c>
      <c r="O136" s="190">
        <v>4146.7175452375395</v>
      </c>
      <c r="P136" s="190">
        <v>1625.3851471411174</v>
      </c>
      <c r="Q136" s="190">
        <v>4705.3694677145158</v>
      </c>
      <c r="R136" s="190">
        <v>12795.553581356469</v>
      </c>
      <c r="S136" s="190">
        <v>13053.730239888137</v>
      </c>
      <c r="T136" s="190">
        <v>7944.7733206652219</v>
      </c>
      <c r="U136" s="190">
        <v>17067.838709389303</v>
      </c>
      <c r="V136" s="190">
        <v>17270.25208035373</v>
      </c>
      <c r="W136" s="190">
        <v>1775.8208423428075</v>
      </c>
      <c r="X136" s="190">
        <v>1451.6191365976731</v>
      </c>
      <c r="Y136" s="190">
        <v>1147.9543213049592</v>
      </c>
      <c r="Z136" s="190">
        <v>1255.0532700655058</v>
      </c>
      <c r="AA136" s="190">
        <v>2013.1313817929988</v>
      </c>
      <c r="AB136" s="190">
        <v>1816.0024027838515</v>
      </c>
      <c r="AC136" s="190">
        <v>1451.6191365976731</v>
      </c>
      <c r="AD136" s="190">
        <v>1147.9543213049592</v>
      </c>
      <c r="AE136" s="190">
        <v>1255.0532700655058</v>
      </c>
      <c r="AF136" s="190">
        <v>2013.1313817929988</v>
      </c>
      <c r="AG136" s="190">
        <v>1816.0024027838515</v>
      </c>
      <c r="AH136" s="190">
        <v>1451.6191365976731</v>
      </c>
      <c r="AI136" s="190">
        <v>1147.9543213049592</v>
      </c>
      <c r="AJ136" s="190">
        <v>1255.0532700655058</v>
      </c>
      <c r="AK136" s="190">
        <v>2013.1313817929988</v>
      </c>
      <c r="AL136" s="190">
        <v>1816.0024027838515</v>
      </c>
      <c r="AM136" s="190">
        <v>823.41108178317711</v>
      </c>
      <c r="AN136" s="190">
        <v>991.15074984156706</v>
      </c>
      <c r="AO136" s="190">
        <v>1337.9785844890032</v>
      </c>
      <c r="AP136" s="190">
        <v>1292.4997420065276</v>
      </c>
      <c r="AQ136" s="190">
        <v>1637.5586011221526</v>
      </c>
      <c r="AR136" s="190">
        <v>2640.3764050620362</v>
      </c>
      <c r="AS136" s="190">
        <v>2864.9247968356026</v>
      </c>
      <c r="AT136" s="190">
        <v>3752.7972253291623</v>
      </c>
      <c r="AU136" s="190">
        <v>12006.153703970922</v>
      </c>
      <c r="AV136" s="190">
        <v>7782.9453571406239</v>
      </c>
      <c r="AW136" s="190">
        <v>4115.3346475242424</v>
      </c>
      <c r="AX136" s="190">
        <v>5048.4446772942028</v>
      </c>
      <c r="AY136" s="190">
        <v>5398.7691392216248</v>
      </c>
      <c r="AZ136" s="190">
        <v>6803.572537381865</v>
      </c>
      <c r="BA136" s="190">
        <v>1466.4789837290234</v>
      </c>
      <c r="BB136" s="190">
        <v>1410.3022436019094</v>
      </c>
      <c r="BC136" s="190">
        <v>1125.1396225593019</v>
      </c>
      <c r="BD136" s="190">
        <v>1157.8481808326503</v>
      </c>
      <c r="BE136" s="190">
        <v>1079.3420280045491</v>
      </c>
      <c r="BF136" s="190">
        <v>1110.5926866824329</v>
      </c>
      <c r="BG136" s="190">
        <v>1110.7211967958683</v>
      </c>
      <c r="BH136" s="190">
        <v>1063.240007429127</v>
      </c>
      <c r="BI136" s="190">
        <v>935.69110613722353</v>
      </c>
      <c r="BJ136" s="190">
        <v>965.35321422786376</v>
      </c>
      <c r="BK136" s="190">
        <v>885.93803926465159</v>
      </c>
      <c r="BL136" s="190">
        <v>913.83976013050642</v>
      </c>
      <c r="BM136" s="190">
        <v>875.76080267159659</v>
      </c>
      <c r="BN136" s="190">
        <v>900.53918106939614</v>
      </c>
      <c r="BO136" s="190">
        <v>830.70434273409114</v>
      </c>
      <c r="BP136" s="190">
        <v>854.0479556160858</v>
      </c>
      <c r="BQ136" s="190">
        <v>4425.1275351543482</v>
      </c>
      <c r="BR136" s="190">
        <v>4420.5755688917843</v>
      </c>
      <c r="BS136" s="190">
        <v>4515.690533487731</v>
      </c>
      <c r="BT136" s="190">
        <v>4491.009163531131</v>
      </c>
      <c r="BU136" s="190"/>
      <c r="BV136" s="190"/>
      <c r="BW136" s="190"/>
      <c r="BX136" s="190"/>
      <c r="BY136" s="190"/>
      <c r="BZ136" s="190"/>
      <c r="CA136" s="190"/>
      <c r="CB136" s="190"/>
      <c r="CC136" s="190"/>
      <c r="CD136" s="190"/>
      <c r="CE136" s="190"/>
      <c r="CF136" s="190"/>
      <c r="CG136" s="190"/>
      <c r="CH136" s="190"/>
      <c r="CI136" s="190"/>
      <c r="CJ136" s="190"/>
      <c r="CK136" s="190"/>
      <c r="CL136" s="190"/>
      <c r="CM136" s="190"/>
      <c r="CN136" s="190"/>
      <c r="CO136" s="190"/>
      <c r="CP136" s="190"/>
      <c r="CQ136" s="190"/>
      <c r="CR136" s="190"/>
      <c r="CS136" s="190"/>
      <c r="CT136" s="190"/>
      <c r="CU136" s="190"/>
      <c r="CV136" s="190"/>
      <c r="CW136" s="190"/>
      <c r="CX136" s="190"/>
      <c r="CY136" s="190"/>
      <c r="CZ136" s="190"/>
      <c r="DA136" s="190"/>
      <c r="DB136" s="190"/>
      <c r="DC136" s="190"/>
      <c r="DD136" s="190"/>
      <c r="DE136" s="190"/>
      <c r="DF136" s="190"/>
      <c r="DG136" s="190"/>
      <c r="DH136" s="190"/>
      <c r="DI136" s="190"/>
    </row>
    <row r="137" spans="2:113">
      <c r="B137" s="184">
        <v>58</v>
      </c>
      <c r="C137" s="186"/>
      <c r="D137" s="186"/>
      <c r="E137" s="186"/>
      <c r="F137" s="186"/>
      <c r="G137" s="184">
        <v>12</v>
      </c>
      <c r="H137" s="158">
        <f t="shared" si="58"/>
        <v>2033</v>
      </c>
      <c r="I137" s="194">
        <f ca="1">IF(SUM($I$39:$I$53)&gt;0,'Analysis_w AFUDC'!N80,'Analysis_w NO AFUDC'!N80)</f>
        <v>4525.0285579448791</v>
      </c>
      <c r="J137" s="190">
        <v>2123.5136019643037</v>
      </c>
      <c r="K137" s="190">
        <v>1953.3503448968822</v>
      </c>
      <c r="L137" s="190">
        <v>743.32316367735245</v>
      </c>
      <c r="M137" s="190">
        <v>729.40637179345003</v>
      </c>
      <c r="N137" s="190">
        <v>786.73446466279711</v>
      </c>
      <c r="O137" s="190">
        <v>4203.6312435459249</v>
      </c>
      <c r="P137" s="190">
        <v>1647.6935582856293</v>
      </c>
      <c r="Q137" s="190">
        <v>4750.6586488412677</v>
      </c>
      <c r="R137" s="190">
        <v>12905.595342156133</v>
      </c>
      <c r="S137" s="190">
        <v>13165.992319951172</v>
      </c>
      <c r="T137" s="190">
        <v>8021.2417638766237</v>
      </c>
      <c r="U137" s="190">
        <v>17214.622122290049</v>
      </c>
      <c r="V137" s="190">
        <v>17418.776248244769</v>
      </c>
      <c r="W137" s="190">
        <v>1800.1939834039626</v>
      </c>
      <c r="X137" s="190">
        <v>1459.6393323273753</v>
      </c>
      <c r="Y137" s="190">
        <v>1154.296768930169</v>
      </c>
      <c r="Z137" s="190">
        <v>1261.9874393826176</v>
      </c>
      <c r="AA137" s="190">
        <v>2024.2539326774051</v>
      </c>
      <c r="AB137" s="190">
        <v>1826.035816059232</v>
      </c>
      <c r="AC137" s="190">
        <v>1459.6393323273753</v>
      </c>
      <c r="AD137" s="190">
        <v>1154.296768930169</v>
      </c>
      <c r="AE137" s="190">
        <v>1261.9874393826176</v>
      </c>
      <c r="AF137" s="190">
        <v>2024.2539326774051</v>
      </c>
      <c r="AG137" s="190">
        <v>1826.035816059232</v>
      </c>
      <c r="AH137" s="190">
        <v>1459.6393323273753</v>
      </c>
      <c r="AI137" s="190">
        <v>1154.296768930169</v>
      </c>
      <c r="AJ137" s="190">
        <v>1261.9874393826176</v>
      </c>
      <c r="AK137" s="190">
        <v>2024.2539326774051</v>
      </c>
      <c r="AL137" s="190">
        <v>1826.035816059232</v>
      </c>
      <c r="AM137" s="190">
        <v>833.02440616299555</v>
      </c>
      <c r="AN137" s="190">
        <v>1002.7224348459671</v>
      </c>
      <c r="AO137" s="190">
        <v>1353.599484462912</v>
      </c>
      <c r="AP137" s="190">
        <v>1307.5896764944537</v>
      </c>
      <c r="AQ137" s="190">
        <v>1656.6770977902534</v>
      </c>
      <c r="AR137" s="190">
        <v>2671.2027995911349</v>
      </c>
      <c r="AS137" s="190">
        <v>2898.3727938386578</v>
      </c>
      <c r="AT137" s="190">
        <v>3792.764515778917</v>
      </c>
      <c r="AU137" s="190">
        <v>12121.71293337164</v>
      </c>
      <c r="AV137" s="190">
        <v>7857.8562062031015</v>
      </c>
      <c r="AW137" s="190">
        <v>4154.9447435066622</v>
      </c>
      <c r="AX137" s="190">
        <v>5117.734580490066</v>
      </c>
      <c r="AY137" s="190">
        <v>5472.8672456574423</v>
      </c>
      <c r="AZ137" s="190">
        <v>6869.0569230541651</v>
      </c>
      <c r="BA137" s="190">
        <v>1483.6001258640592</v>
      </c>
      <c r="BB137" s="190">
        <v>1426.7675222959613</v>
      </c>
      <c r="BC137" s="190">
        <v>1138.2756276526816</v>
      </c>
      <c r="BD137" s="190">
        <v>1171.3660583438711</v>
      </c>
      <c r="BE137" s="190">
        <v>1091.943346181502</v>
      </c>
      <c r="BF137" s="190">
        <v>1123.5588562994499</v>
      </c>
      <c r="BG137" s="190">
        <v>1123.6888667684598</v>
      </c>
      <c r="BH137" s="190">
        <v>1075.6533345158618</v>
      </c>
      <c r="BI137" s="190">
        <v>946.61529980137539</v>
      </c>
      <c r="BJ137" s="190">
        <v>976.62371300397376</v>
      </c>
      <c r="BK137" s="190">
        <v>896.28136587306619</v>
      </c>
      <c r="BL137" s="190">
        <v>924.50883933002979</v>
      </c>
      <c r="BM137" s="190">
        <v>885.98531004278732</v>
      </c>
      <c r="BN137" s="190">
        <v>911.05297600838117</v>
      </c>
      <c r="BO137" s="190">
        <v>840.40281593551151</v>
      </c>
      <c r="BP137" s="190">
        <v>864.01896549790342</v>
      </c>
      <c r="BQ137" s="190">
        <v>4458.6478762331417</v>
      </c>
      <c r="BR137" s="190">
        <v>4454.0614288261386</v>
      </c>
      <c r="BS137" s="190">
        <v>4549.8968892788998</v>
      </c>
      <c r="BT137" s="190">
        <v>4525.0285579448791</v>
      </c>
      <c r="BU137" s="190"/>
      <c r="BV137" s="190"/>
      <c r="BW137" s="190"/>
      <c r="BX137" s="190"/>
      <c r="BY137" s="190"/>
      <c r="BZ137" s="190"/>
      <c r="CA137" s="190"/>
      <c r="CB137" s="190"/>
      <c r="CC137" s="190"/>
      <c r="CD137" s="190"/>
      <c r="CE137" s="190"/>
      <c r="CF137" s="190"/>
      <c r="CG137" s="190"/>
      <c r="CH137" s="190"/>
      <c r="CI137" s="190"/>
      <c r="CJ137" s="190"/>
      <c r="CK137" s="190"/>
      <c r="CL137" s="190"/>
      <c r="CM137" s="190"/>
      <c r="CN137" s="190"/>
      <c r="CO137" s="190"/>
      <c r="CP137" s="190"/>
      <c r="CQ137" s="190"/>
      <c r="CR137" s="190"/>
      <c r="CS137" s="190"/>
      <c r="CT137" s="190"/>
      <c r="CU137" s="190"/>
      <c r="CV137" s="190"/>
      <c r="CW137" s="190"/>
      <c r="CX137" s="190"/>
      <c r="CY137" s="190"/>
      <c r="CZ137" s="190"/>
      <c r="DA137" s="190"/>
      <c r="DB137" s="190"/>
      <c r="DC137" s="190"/>
      <c r="DD137" s="190"/>
      <c r="DE137" s="190"/>
      <c r="DF137" s="190"/>
      <c r="DG137" s="190"/>
      <c r="DH137" s="190"/>
      <c r="DI137" s="190"/>
    </row>
    <row r="138" spans="2:113">
      <c r="B138" s="184">
        <v>59</v>
      </c>
      <c r="C138" s="186"/>
      <c r="D138" s="186"/>
      <c r="E138" s="186"/>
      <c r="F138" s="186"/>
      <c r="G138" s="186">
        <v>13</v>
      </c>
      <c r="H138" s="158">
        <f t="shared" si="58"/>
        <v>2034</v>
      </c>
      <c r="I138" s="194">
        <f ca="1">IF(SUM($I$39:$I$53)&gt;0,'Analysis_w AFUDC'!N81,'Analysis_w NO AFUDC'!N81)</f>
        <v>4559.3056492713113</v>
      </c>
      <c r="J138" s="190">
        <v>2143.9524203832102</v>
      </c>
      <c r="K138" s="190">
        <v>1972.1513419665146</v>
      </c>
      <c r="L138" s="190">
        <v>750.47764912774687</v>
      </c>
      <c r="M138" s="190">
        <v>736.4269081219619</v>
      </c>
      <c r="N138" s="190">
        <v>794.30678388517651</v>
      </c>
      <c r="O138" s="190">
        <v>4261.3260823635937</v>
      </c>
      <c r="P138" s="190">
        <v>1670.3081523730996</v>
      </c>
      <c r="Q138" s="190">
        <v>4796.3837383363643</v>
      </c>
      <c r="R138" s="190">
        <v>13016.583462098673</v>
      </c>
      <c r="S138" s="190">
        <v>13279.219853902752</v>
      </c>
      <c r="T138" s="190">
        <v>8098.4462158539354</v>
      </c>
      <c r="U138" s="190">
        <v>17362.667872541744</v>
      </c>
      <c r="V138" s="190">
        <v>17568.577723979673</v>
      </c>
      <c r="W138" s="190">
        <v>1824.9016458261822</v>
      </c>
      <c r="X138" s="190">
        <v>1467.7038396384839</v>
      </c>
      <c r="Y138" s="190">
        <v>1160.6742585785082</v>
      </c>
      <c r="Z138" s="190">
        <v>1268.9599199852066</v>
      </c>
      <c r="AA138" s="190">
        <v>2035.4379356554477</v>
      </c>
      <c r="AB138" s="190">
        <v>1836.1246639429594</v>
      </c>
      <c r="AC138" s="190">
        <v>1467.7038396384839</v>
      </c>
      <c r="AD138" s="190">
        <v>1160.6742585785082</v>
      </c>
      <c r="AE138" s="190">
        <v>1268.9599199852066</v>
      </c>
      <c r="AF138" s="190">
        <v>2035.4379356554477</v>
      </c>
      <c r="AG138" s="190">
        <v>1836.1246639429594</v>
      </c>
      <c r="AH138" s="190">
        <v>1467.7038396384839</v>
      </c>
      <c r="AI138" s="190">
        <v>1160.6742585785082</v>
      </c>
      <c r="AJ138" s="190">
        <v>1268.9599199852066</v>
      </c>
      <c r="AK138" s="190">
        <v>2035.4379356554477</v>
      </c>
      <c r="AL138" s="190">
        <v>1836.1246639429594</v>
      </c>
      <c r="AM138" s="190">
        <v>842.7499661049485</v>
      </c>
      <c r="AN138" s="190">
        <v>1014.4292192727937</v>
      </c>
      <c r="AO138" s="190">
        <v>1369.4027584440164</v>
      </c>
      <c r="AP138" s="190">
        <v>1322.8557859675263</v>
      </c>
      <c r="AQ138" s="190">
        <v>1676.0188029069545</v>
      </c>
      <c r="AR138" s="190">
        <v>2702.3890922763612</v>
      </c>
      <c r="AS138" s="190">
        <v>2932.211296206724</v>
      </c>
      <c r="AT138" s="190">
        <v>3833.1574578719619</v>
      </c>
      <c r="AU138" s="190">
        <v>12238.384420355342</v>
      </c>
      <c r="AV138" s="190">
        <v>7933.4880721878062</v>
      </c>
      <c r="AW138" s="190">
        <v>4194.936086662914</v>
      </c>
      <c r="AX138" s="190">
        <v>5187.975487607293</v>
      </c>
      <c r="AY138" s="190">
        <v>5547.9823486040914</v>
      </c>
      <c r="AZ138" s="190">
        <v>6935.1715959385601</v>
      </c>
      <c r="BA138" s="190">
        <v>1500.9211573335222</v>
      </c>
      <c r="BB138" s="190">
        <v>1443.4250331187666</v>
      </c>
      <c r="BC138" s="190">
        <v>1151.5649956055265</v>
      </c>
      <c r="BD138" s="190">
        <v>1185.0417570750358</v>
      </c>
      <c r="BE138" s="190">
        <v>1104.6917847481709</v>
      </c>
      <c r="BF138" s="190">
        <v>1136.6764059467459</v>
      </c>
      <c r="BG138" s="190">
        <v>1136.8079342879814</v>
      </c>
      <c r="BH138" s="190">
        <v>1088.2115871963344</v>
      </c>
      <c r="BI138" s="190">
        <v>957.66703342655637</v>
      </c>
      <c r="BJ138" s="190">
        <v>988.02579485329511</v>
      </c>
      <c r="BK138" s="190">
        <v>906.74545081963413</v>
      </c>
      <c r="BL138" s="190">
        <v>935.30248002920791</v>
      </c>
      <c r="BM138" s="190">
        <v>896.32918853753677</v>
      </c>
      <c r="BN138" s="190">
        <v>921.68951950327892</v>
      </c>
      <c r="BO138" s="190">
        <v>850.21451881155849</v>
      </c>
      <c r="BP138" s="190">
        <v>874.10638692009138</v>
      </c>
      <c r="BQ138" s="190">
        <v>4492.4221338956067</v>
      </c>
      <c r="BR138" s="190">
        <v>4487.800944149496</v>
      </c>
      <c r="BS138" s="190">
        <v>4584.3623582151868</v>
      </c>
      <c r="BT138" s="190">
        <v>4559.3056492713113</v>
      </c>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row>
    <row r="139" spans="2:113">
      <c r="B139" s="184">
        <v>60</v>
      </c>
      <c r="C139" s="186"/>
      <c r="D139" s="186"/>
      <c r="E139" s="186"/>
      <c r="F139" s="186"/>
      <c r="G139" s="184">
        <v>14</v>
      </c>
      <c r="H139" s="158">
        <f t="shared" si="58"/>
        <v>2035</v>
      </c>
      <c r="I139" s="194">
        <f ca="1">IF(SUM($I$39:$I$53)&gt;0,'Analysis_w AFUDC'!N82,'Analysis_w NO AFUDC'!N82)</f>
        <v>4593.8423895645401</v>
      </c>
      <c r="J139" s="190">
        <v>2164.5879624293989</v>
      </c>
      <c r="K139" s="190">
        <v>1991.1332986329423</v>
      </c>
      <c r="L139" s="190">
        <v>757.70099650060149</v>
      </c>
      <c r="M139" s="190">
        <v>743.51501711263586</v>
      </c>
      <c r="N139" s="190">
        <v>801.9519866800714</v>
      </c>
      <c r="O139" s="190">
        <v>4319.8127828440329</v>
      </c>
      <c r="P139" s="190">
        <v>1693.2331317644202</v>
      </c>
      <c r="Q139" s="190">
        <v>4842.5489318178525</v>
      </c>
      <c r="R139" s="190">
        <v>13128.526079872721</v>
      </c>
      <c r="S139" s="190">
        <v>13393.421144646314</v>
      </c>
      <c r="T139" s="190">
        <v>8176.3937606815307</v>
      </c>
      <c r="U139" s="190">
        <v>17511.9868162456</v>
      </c>
      <c r="V139" s="190">
        <v>17719.667492405897</v>
      </c>
      <c r="W139" s="190">
        <v>1849.9484209151462</v>
      </c>
      <c r="X139" s="190">
        <v>1475.8129033524865</v>
      </c>
      <c r="Y139" s="190">
        <v>1167.0869838571546</v>
      </c>
      <c r="Z139" s="190">
        <v>1275.9709235431249</v>
      </c>
      <c r="AA139" s="190">
        <v>2046.6837302499441</v>
      </c>
      <c r="AB139" s="190">
        <v>1846.2692527112442</v>
      </c>
      <c r="AC139" s="190">
        <v>1475.8129033524865</v>
      </c>
      <c r="AD139" s="190">
        <v>1167.0869838571546</v>
      </c>
      <c r="AE139" s="190">
        <v>1275.9709235431249</v>
      </c>
      <c r="AF139" s="190">
        <v>2046.6837302499441</v>
      </c>
      <c r="AG139" s="190">
        <v>1846.2692527112442</v>
      </c>
      <c r="AH139" s="190">
        <v>1475.8129033524865</v>
      </c>
      <c r="AI139" s="190">
        <v>1167.0869838571546</v>
      </c>
      <c r="AJ139" s="190">
        <v>1275.9709235431249</v>
      </c>
      <c r="AK139" s="190">
        <v>2046.6837302499441</v>
      </c>
      <c r="AL139" s="190">
        <v>1846.2692527112442</v>
      </c>
      <c r="AM139" s="190">
        <v>852.58907195922347</v>
      </c>
      <c r="AN139" s="190">
        <v>1026.2726804078034</v>
      </c>
      <c r="AO139" s="190">
        <v>1385.3905356488499</v>
      </c>
      <c r="AP139" s="190">
        <v>1338.3001272686968</v>
      </c>
      <c r="AQ139" s="190">
        <v>1695.5863224308928</v>
      </c>
      <c r="AR139" s="190">
        <v>2733.9394849286869</v>
      </c>
      <c r="AS139" s="190">
        <v>2966.4448630899365</v>
      </c>
      <c r="AT139" s="190">
        <v>3873.9805847982975</v>
      </c>
      <c r="AU139" s="190">
        <v>12356.178870401263</v>
      </c>
      <c r="AV139" s="190">
        <v>8009.8478948826141</v>
      </c>
      <c r="AW139" s="190">
        <v>4235.3123464970449</v>
      </c>
      <c r="AX139" s="190">
        <v>5259.1804511747023</v>
      </c>
      <c r="AY139" s="190">
        <v>5624.128406338682</v>
      </c>
      <c r="AZ139" s="190">
        <v>7001.9226225494695</v>
      </c>
      <c r="BA139" s="190">
        <v>1518.4444118453905</v>
      </c>
      <c r="BB139" s="190">
        <v>1460.2770203804278</v>
      </c>
      <c r="BC139" s="190">
        <v>1165.0095169292206</v>
      </c>
      <c r="BD139" s="190">
        <v>1198.8771195888864</v>
      </c>
      <c r="BE139" s="190">
        <v>1117.5890613351055</v>
      </c>
      <c r="BF139" s="190">
        <v>1149.9471029861738</v>
      </c>
      <c r="BG139" s="190">
        <v>1150.0801669207933</v>
      </c>
      <c r="BH139" s="190">
        <v>1100.9164574768513</v>
      </c>
      <c r="BI139" s="190">
        <v>968.84779604181108</v>
      </c>
      <c r="BJ139" s="190">
        <v>999.5609960082071</v>
      </c>
      <c r="BK139" s="190">
        <v>917.3317039579531</v>
      </c>
      <c r="BL139" s="190">
        <v>946.22213648354864</v>
      </c>
      <c r="BM139" s="190">
        <v>906.79383181371225</v>
      </c>
      <c r="BN139" s="190">
        <v>932.45024464347944</v>
      </c>
      <c r="BO139" s="190">
        <v>860.14077331868327</v>
      </c>
      <c r="BP139" s="190">
        <v>884.3115789873832</v>
      </c>
      <c r="BQ139" s="190">
        <v>4526.4522315598651</v>
      </c>
      <c r="BR139" s="190">
        <v>4521.7960363014272</v>
      </c>
      <c r="BS139" s="190">
        <v>4619.0889030786657</v>
      </c>
      <c r="BT139" s="190">
        <v>4593.8423895645401</v>
      </c>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90"/>
      <c r="CQ139" s="190"/>
      <c r="CR139" s="190"/>
      <c r="CS139" s="190"/>
      <c r="CT139" s="190"/>
      <c r="CU139" s="190"/>
      <c r="CV139" s="190"/>
      <c r="CW139" s="190"/>
      <c r="CX139" s="190"/>
      <c r="CY139" s="190"/>
      <c r="CZ139" s="190"/>
      <c r="DA139" s="190"/>
      <c r="DB139" s="190"/>
      <c r="DC139" s="190"/>
      <c r="DD139" s="190"/>
      <c r="DE139" s="190"/>
      <c r="DF139" s="190"/>
      <c r="DG139" s="190"/>
      <c r="DH139" s="190"/>
      <c r="DI139" s="190"/>
    </row>
    <row r="140" spans="2:113">
      <c r="B140" s="184">
        <v>61</v>
      </c>
      <c r="C140" s="186"/>
      <c r="D140" s="186"/>
      <c r="E140" s="186"/>
      <c r="F140" s="186"/>
      <c r="G140" s="186">
        <v>15</v>
      </c>
      <c r="H140" s="158">
        <f t="shared" si="58"/>
        <v>2036</v>
      </c>
      <c r="I140" s="194">
        <f ca="1">IF(SUM($I$39:$I$53)&gt;0,'Analysis_w AFUDC'!N83,'Analysis_w NO AFUDC'!N83)</f>
        <v>4628.6407456654906</v>
      </c>
      <c r="J140" s="190">
        <v>2185.4221215677817</v>
      </c>
      <c r="K140" s="190">
        <v>2010.2979566322845</v>
      </c>
      <c r="L140" s="190">
        <v>764.99386859191986</v>
      </c>
      <c r="M140" s="190">
        <v>750.67134915234499</v>
      </c>
      <c r="N140" s="190">
        <v>809.67077455186711</v>
      </c>
      <c r="O140" s="190">
        <v>4379.1022132885673</v>
      </c>
      <c r="P140" s="190">
        <v>1716.4727564978868</v>
      </c>
      <c r="Q140" s="190">
        <v>4889.1584652865995</v>
      </c>
      <c r="R140" s="190">
        <v>13241.431404159626</v>
      </c>
      <c r="S140" s="190">
        <v>13508.60456649027</v>
      </c>
      <c r="T140" s="190">
        <v>8255.0915506280908</v>
      </c>
      <c r="U140" s="190">
        <v>17662.589902865311</v>
      </c>
      <c r="V140" s="190">
        <v>17872.056632840584</v>
      </c>
      <c r="W140" s="190">
        <v>1875.3389629922065</v>
      </c>
      <c r="X140" s="190">
        <v>1483.9667696435092</v>
      </c>
      <c r="Y140" s="190">
        <v>1173.5351394429651</v>
      </c>
      <c r="Z140" s="190">
        <v>1283.0206628957008</v>
      </c>
      <c r="AA140" s="190">
        <v>2057.9916578595748</v>
      </c>
      <c r="AB140" s="190">
        <v>1856.4698903324738</v>
      </c>
      <c r="AC140" s="190">
        <v>1483.9667696435092</v>
      </c>
      <c r="AD140" s="190">
        <v>1173.5351394429651</v>
      </c>
      <c r="AE140" s="190">
        <v>1283.0206628957008</v>
      </c>
      <c r="AF140" s="190">
        <v>2057.9916578595748</v>
      </c>
      <c r="AG140" s="190">
        <v>1856.4698903324738</v>
      </c>
      <c r="AH140" s="190">
        <v>1483.9667696435092</v>
      </c>
      <c r="AI140" s="190">
        <v>1173.5351394429651</v>
      </c>
      <c r="AJ140" s="190">
        <v>1283.0206628957008</v>
      </c>
      <c r="AK140" s="190">
        <v>2057.9916578595748</v>
      </c>
      <c r="AL140" s="190">
        <v>1856.4698903324738</v>
      </c>
      <c r="AM140" s="190">
        <v>862.54304937434733</v>
      </c>
      <c r="AN140" s="190">
        <v>1038.2544139515642</v>
      </c>
      <c r="AO140" s="190">
        <v>1401.5649701525499</v>
      </c>
      <c r="AP140" s="190">
        <v>1353.9247812545586</v>
      </c>
      <c r="AQ140" s="190">
        <v>1715.3822927452732</v>
      </c>
      <c r="AR140" s="190">
        <v>2765.8582284152285</v>
      </c>
      <c r="AS140" s="190">
        <v>3001.078106866511</v>
      </c>
      <c r="AT140" s="190">
        <v>3915.2384780263988</v>
      </c>
      <c r="AU140" s="190">
        <v>12475.107092028875</v>
      </c>
      <c r="AV140" s="190">
        <v>8086.9426808708604</v>
      </c>
      <c r="AW140" s="190">
        <v>4276.0772278320792</v>
      </c>
      <c r="AX140" s="190">
        <v>5331.3627028670744</v>
      </c>
      <c r="AY140" s="190">
        <v>5701.3195687156795</v>
      </c>
      <c r="AZ140" s="190">
        <v>7069.3161277915087</v>
      </c>
      <c r="BA140" s="190">
        <v>1536.1722503536853</v>
      </c>
      <c r="BB140" s="190">
        <v>1477.3257545933689</v>
      </c>
      <c r="BC140" s="190">
        <v>1178.6110030393691</v>
      </c>
      <c r="BD140" s="190">
        <v>1212.8740099600866</v>
      </c>
      <c r="BE140" s="190">
        <v>1130.6369136261926</v>
      </c>
      <c r="BF140" s="190">
        <v>1163.3727354135374</v>
      </c>
      <c r="BG140" s="190">
        <v>1163.5073528695934</v>
      </c>
      <c r="BH140" s="190">
        <v>1113.7696571178933</v>
      </c>
      <c r="BI140" s="190">
        <v>980.15909406059905</v>
      </c>
      <c r="BJ140" s="190">
        <v>1011.2308706366027</v>
      </c>
      <c r="BK140" s="190">
        <v>928.04155160166204</v>
      </c>
      <c r="BL140" s="190">
        <v>957.26927992699382</v>
      </c>
      <c r="BM140" s="190">
        <v>917.38064980013712</v>
      </c>
      <c r="BN140" s="190">
        <v>943.33660124969185</v>
      </c>
      <c r="BO140" s="190">
        <v>870.18291684717872</v>
      </c>
      <c r="BP140" s="190">
        <v>894.63591667206072</v>
      </c>
      <c r="BQ140" s="190">
        <v>4560.7401072139301</v>
      </c>
      <c r="BR140" s="190">
        <v>4556.0486412764103</v>
      </c>
      <c r="BS140" s="190">
        <v>4654.0785015194861</v>
      </c>
      <c r="BT140" s="190">
        <v>4628.6407456654906</v>
      </c>
      <c r="BU140" s="190"/>
      <c r="BV140" s="190"/>
      <c r="BW140" s="190"/>
      <c r="BX140" s="190"/>
      <c r="BY140" s="190"/>
      <c r="BZ140" s="190"/>
      <c r="CA140" s="190"/>
      <c r="CB140" s="190"/>
      <c r="CC140" s="190"/>
      <c r="CD140" s="190"/>
      <c r="CE140" s="190"/>
      <c r="CF140" s="190"/>
      <c r="CG140" s="190"/>
      <c r="CH140" s="190"/>
      <c r="CI140" s="190"/>
      <c r="CJ140" s="190"/>
      <c r="CK140" s="190"/>
      <c r="CL140" s="190"/>
      <c r="CM140" s="190"/>
      <c r="CN140" s="190"/>
      <c r="CO140" s="190"/>
      <c r="CP140" s="190"/>
      <c r="CQ140" s="190"/>
      <c r="CR140" s="190"/>
      <c r="CS140" s="190"/>
      <c r="CT140" s="190"/>
      <c r="CU140" s="190"/>
      <c r="CV140" s="190"/>
      <c r="CW140" s="190"/>
      <c r="CX140" s="190"/>
      <c r="CY140" s="190"/>
      <c r="CZ140" s="190"/>
      <c r="DA140" s="190"/>
      <c r="DB140" s="190"/>
      <c r="DC140" s="190"/>
      <c r="DD140" s="190"/>
      <c r="DE140" s="190"/>
      <c r="DF140" s="190"/>
      <c r="DG140" s="190"/>
      <c r="DH140" s="190"/>
      <c r="DI140" s="190"/>
    </row>
    <row r="141" spans="2:113">
      <c r="B141" s="184">
        <v>62</v>
      </c>
      <c r="C141" s="186"/>
      <c r="D141" s="186"/>
      <c r="E141" s="186"/>
      <c r="F141" s="186"/>
      <c r="G141" s="186"/>
      <c r="H14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row>
    <row r="142" spans="2:113">
      <c r="B142" s="184">
        <v>63</v>
      </c>
      <c r="C142" s="186"/>
      <c r="D142" s="186"/>
      <c r="E142" s="186"/>
      <c r="F142" s="186"/>
      <c r="G142" s="186"/>
      <c r="H142"/>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row>
    <row r="143" spans="2:113">
      <c r="B143" s="184">
        <v>64</v>
      </c>
      <c r="C143" s="186"/>
      <c r="D143" s="186"/>
      <c r="E143" s="186"/>
      <c r="F143" s="186"/>
      <c r="G143" s="184"/>
      <c r="H143" s="185" t="s">
        <v>206</v>
      </c>
      <c r="I143" s="195" t="s">
        <v>196</v>
      </c>
      <c r="J143" s="196" t="s">
        <v>196</v>
      </c>
      <c r="K143" s="196" t="s">
        <v>196</v>
      </c>
      <c r="L143" s="196" t="s">
        <v>196</v>
      </c>
      <c r="M143" s="196" t="s">
        <v>196</v>
      </c>
      <c r="N143" s="196" t="s">
        <v>196</v>
      </c>
      <c r="O143" s="196" t="s">
        <v>196</v>
      </c>
      <c r="P143" s="196" t="s">
        <v>196</v>
      </c>
      <c r="Q143" s="196" t="s">
        <v>196</v>
      </c>
      <c r="R143" s="196" t="s">
        <v>196</v>
      </c>
      <c r="S143" s="196" t="s">
        <v>196</v>
      </c>
      <c r="T143" s="196" t="s">
        <v>196</v>
      </c>
      <c r="U143" s="196" t="s">
        <v>196</v>
      </c>
      <c r="V143" s="196" t="s">
        <v>196</v>
      </c>
      <c r="W143" s="196" t="s">
        <v>196</v>
      </c>
      <c r="X143" s="196" t="s">
        <v>196</v>
      </c>
      <c r="Y143" s="196" t="s">
        <v>196</v>
      </c>
      <c r="Z143" s="196" t="s">
        <v>196</v>
      </c>
      <c r="AA143" s="196" t="s">
        <v>196</v>
      </c>
      <c r="AB143" s="196" t="s">
        <v>196</v>
      </c>
      <c r="AC143" s="196" t="s">
        <v>196</v>
      </c>
      <c r="AD143" s="196" t="s">
        <v>196</v>
      </c>
      <c r="AE143" s="196" t="s">
        <v>196</v>
      </c>
      <c r="AF143" s="196" t="s">
        <v>196</v>
      </c>
      <c r="AG143" s="196" t="s">
        <v>196</v>
      </c>
      <c r="AH143" s="196" t="s">
        <v>196</v>
      </c>
      <c r="AI143" s="196" t="s">
        <v>196</v>
      </c>
      <c r="AJ143" s="196" t="s">
        <v>196</v>
      </c>
      <c r="AK143" s="196" t="s">
        <v>196</v>
      </c>
      <c r="AL143" s="196" t="s">
        <v>196</v>
      </c>
      <c r="AM143" s="196" t="s">
        <v>196</v>
      </c>
      <c r="AN143" s="196" t="s">
        <v>196</v>
      </c>
      <c r="AO143" s="196" t="s">
        <v>196</v>
      </c>
      <c r="AP143" s="196" t="s">
        <v>196</v>
      </c>
      <c r="AQ143" s="196" t="s">
        <v>196</v>
      </c>
      <c r="AR143" s="196" t="s">
        <v>196</v>
      </c>
      <c r="AS143" s="196" t="s">
        <v>196</v>
      </c>
      <c r="AT143" s="196" t="s">
        <v>196</v>
      </c>
      <c r="AU143" s="196" t="s">
        <v>196</v>
      </c>
      <c r="AV143" s="196" t="s">
        <v>196</v>
      </c>
      <c r="AW143" s="196" t="s">
        <v>196</v>
      </c>
      <c r="AX143" s="196" t="s">
        <v>196</v>
      </c>
      <c r="AY143" s="196" t="s">
        <v>196</v>
      </c>
      <c r="AZ143" s="196" t="s">
        <v>196</v>
      </c>
      <c r="BA143" s="196" t="s">
        <v>196</v>
      </c>
      <c r="BB143" s="196" t="s">
        <v>196</v>
      </c>
      <c r="BC143" s="196" t="s">
        <v>196</v>
      </c>
      <c r="BD143" s="196" t="s">
        <v>196</v>
      </c>
      <c r="BE143" s="196" t="s">
        <v>196</v>
      </c>
      <c r="BF143" s="196" t="s">
        <v>196</v>
      </c>
      <c r="BG143" s="196" t="s">
        <v>196</v>
      </c>
      <c r="BH143" s="196" t="s">
        <v>196</v>
      </c>
      <c r="BI143" s="196" t="s">
        <v>196</v>
      </c>
      <c r="BJ143" s="196" t="s">
        <v>196</v>
      </c>
      <c r="BK143" s="196" t="s">
        <v>196</v>
      </c>
      <c r="BL143" s="196" t="s">
        <v>196</v>
      </c>
      <c r="BM143" s="196" t="s">
        <v>196</v>
      </c>
      <c r="BN143" s="196" t="s">
        <v>196</v>
      </c>
      <c r="BO143" s="196" t="s">
        <v>196</v>
      </c>
      <c r="BP143" s="196" t="s">
        <v>196</v>
      </c>
      <c r="BQ143" s="196" t="s">
        <v>196</v>
      </c>
      <c r="BR143" s="196" t="s">
        <v>196</v>
      </c>
      <c r="BS143" s="196" t="s">
        <v>196</v>
      </c>
      <c r="BT143" s="196" t="s">
        <v>196</v>
      </c>
      <c r="BU143" s="196"/>
      <c r="BV143" s="196"/>
      <c r="BW143" s="196"/>
      <c r="BX143" s="196"/>
      <c r="BY143" s="196"/>
      <c r="BZ143" s="196"/>
      <c r="CA143" s="196"/>
      <c r="CB143" s="196"/>
      <c r="CC143" s="196"/>
      <c r="CD143" s="196"/>
      <c r="CE143" s="196"/>
      <c r="CF143" s="196"/>
      <c r="CG143" s="196"/>
      <c r="CH143" s="196"/>
      <c r="CI143" s="196"/>
      <c r="CJ143" s="196"/>
      <c r="CK143" s="196"/>
      <c r="CL143" s="196"/>
      <c r="CM143" s="196"/>
      <c r="CN143" s="196"/>
      <c r="CO143" s="196"/>
      <c r="CP143" s="196"/>
      <c r="CQ143" s="196"/>
      <c r="CR143" s="196"/>
      <c r="CS143" s="196"/>
      <c r="CT143" s="196"/>
      <c r="CU143" s="196"/>
      <c r="CV143" s="196"/>
      <c r="CW143" s="196"/>
      <c r="CX143" s="196"/>
      <c r="CY143" s="196"/>
      <c r="CZ143" s="196"/>
      <c r="DA143" s="196"/>
      <c r="DB143" s="196"/>
      <c r="DC143" s="196"/>
      <c r="DD143" s="196"/>
      <c r="DE143" s="196"/>
      <c r="DF143" s="196"/>
      <c r="DG143" s="196"/>
      <c r="DH143" s="196"/>
      <c r="DI143" s="196"/>
    </row>
    <row r="144" spans="2:113">
      <c r="B144" s="184">
        <v>65</v>
      </c>
      <c r="C144" s="186"/>
      <c r="D144" s="200" t="s">
        <v>280</v>
      </c>
      <c r="E144" s="186"/>
      <c r="F144" s="186"/>
      <c r="G144" s="184">
        <v>0</v>
      </c>
      <c r="H144" s="173">
        <f>base_year</f>
        <v>2021</v>
      </c>
      <c r="I144" s="194">
        <f ca="1">IF(SUM($I$39:$I$53)&gt;0,'Analysis_w AFUDC'!O68,'Analysis_w NO AFUDC'!O68)</f>
        <v>0</v>
      </c>
      <c r="J144" s="190">
        <v>0</v>
      </c>
      <c r="K144" s="190">
        <v>0</v>
      </c>
      <c r="L144" s="190">
        <v>0</v>
      </c>
      <c r="M144" s="190">
        <v>0</v>
      </c>
      <c r="N144" s="190">
        <v>0</v>
      </c>
      <c r="O144" s="190">
        <v>0</v>
      </c>
      <c r="P144" s="190">
        <v>0</v>
      </c>
      <c r="Q144" s="190">
        <v>0</v>
      </c>
      <c r="R144" s="190">
        <v>0</v>
      </c>
      <c r="S144" s="190">
        <v>0</v>
      </c>
      <c r="T144" s="190">
        <v>0</v>
      </c>
      <c r="U144" s="190">
        <v>0</v>
      </c>
      <c r="V144" s="190">
        <v>0</v>
      </c>
      <c r="W144" s="190">
        <v>0</v>
      </c>
      <c r="X144" s="190">
        <v>402.39850000000001</v>
      </c>
      <c r="Y144" s="190">
        <v>332.93549999999999</v>
      </c>
      <c r="Z144" s="190">
        <v>363.99689999999998</v>
      </c>
      <c r="AA144" s="190">
        <v>636.36940000000004</v>
      </c>
      <c r="AB144" s="190">
        <v>622.53020000000004</v>
      </c>
      <c r="AC144" s="190">
        <v>402.39850000000001</v>
      </c>
      <c r="AD144" s="190">
        <v>332.93549999999999</v>
      </c>
      <c r="AE144" s="190">
        <v>363.99689999999998</v>
      </c>
      <c r="AF144" s="190">
        <v>636.36940000000004</v>
      </c>
      <c r="AG144" s="190">
        <v>622.53020000000004</v>
      </c>
      <c r="AH144" s="190">
        <v>402.39850000000001</v>
      </c>
      <c r="AI144" s="190">
        <v>332.93549999999999</v>
      </c>
      <c r="AJ144" s="190">
        <v>363.99689999999998</v>
      </c>
      <c r="AK144" s="190">
        <v>636.36940000000004</v>
      </c>
      <c r="AL144" s="190">
        <v>622.53020000000004</v>
      </c>
      <c r="AM144" s="190">
        <v>315.13040000000001</v>
      </c>
      <c r="AN144" s="190">
        <v>447.0052</v>
      </c>
      <c r="AO144" s="190">
        <v>700.24770000000001</v>
      </c>
      <c r="AP144" s="190">
        <v>676.44569999999999</v>
      </c>
      <c r="AQ144" s="190">
        <v>931.52970000000005</v>
      </c>
      <c r="AR144" s="190">
        <v>3208.3469</v>
      </c>
      <c r="AS144" s="190">
        <v>1021.3081</v>
      </c>
      <c r="AT144" s="190">
        <v>0</v>
      </c>
      <c r="AU144" s="190">
        <v>0</v>
      </c>
      <c r="AV144" s="190">
        <v>0</v>
      </c>
      <c r="AW144" s="190">
        <v>0</v>
      </c>
      <c r="AX144" s="190">
        <v>0</v>
      </c>
      <c r="AY144" s="190">
        <v>0</v>
      </c>
      <c r="AZ144" s="190">
        <v>0</v>
      </c>
      <c r="BA144" s="190">
        <v>0</v>
      </c>
      <c r="BB144" s="190">
        <v>0</v>
      </c>
      <c r="BC144" s="190">
        <v>0</v>
      </c>
      <c r="BD144" s="190">
        <v>0</v>
      </c>
      <c r="BE144" s="190">
        <v>0</v>
      </c>
      <c r="BF144" s="190">
        <v>0</v>
      </c>
      <c r="BG144" s="190">
        <v>0</v>
      </c>
      <c r="BH144" s="190">
        <v>0</v>
      </c>
      <c r="BI144" s="190">
        <v>0</v>
      </c>
      <c r="BJ144" s="190">
        <v>0</v>
      </c>
      <c r="BK144" s="190">
        <v>0</v>
      </c>
      <c r="BL144" s="190">
        <v>0</v>
      </c>
      <c r="BM144" s="190">
        <v>0</v>
      </c>
      <c r="BN144" s="190">
        <v>0</v>
      </c>
      <c r="BO144" s="190">
        <v>0</v>
      </c>
      <c r="BP144" s="190">
        <v>0</v>
      </c>
      <c r="BQ144" s="190">
        <v>0</v>
      </c>
      <c r="BR144" s="190">
        <v>0</v>
      </c>
      <c r="BS144" s="190">
        <v>0</v>
      </c>
      <c r="BT144" s="190">
        <v>0</v>
      </c>
      <c r="BU144" s="190"/>
      <c r="BV144" s="190"/>
      <c r="BW144" s="190"/>
      <c r="BX144" s="190"/>
      <c r="BY144" s="190"/>
      <c r="BZ144" s="190"/>
      <c r="CA144" s="190"/>
      <c r="CB144" s="190"/>
      <c r="CC144" s="190"/>
      <c r="CD144" s="190"/>
      <c r="CE144" s="190"/>
      <c r="CF144" s="190"/>
      <c r="CG144" s="190"/>
      <c r="CH144" s="190"/>
      <c r="CI144" s="190"/>
      <c r="CJ144" s="190"/>
      <c r="CK144" s="190"/>
      <c r="CL144" s="190"/>
      <c r="CM144" s="190"/>
      <c r="CN144" s="190"/>
      <c r="CO144" s="190"/>
      <c r="CP144" s="190"/>
      <c r="CQ144" s="190"/>
      <c r="CR144" s="190"/>
      <c r="CS144" s="190"/>
      <c r="CT144" s="190"/>
      <c r="CU144" s="190"/>
      <c r="CV144" s="190"/>
      <c r="CW144" s="190"/>
      <c r="CX144" s="190"/>
      <c r="CY144" s="190"/>
      <c r="CZ144" s="190"/>
      <c r="DA144" s="190"/>
      <c r="DB144" s="190"/>
      <c r="DC144" s="190"/>
      <c r="DD144" s="190"/>
      <c r="DE144" s="190"/>
      <c r="DF144" s="190"/>
      <c r="DG144" s="190"/>
      <c r="DH144" s="190"/>
      <c r="DI144" s="190"/>
    </row>
    <row r="145" spans="2:113">
      <c r="B145" s="184">
        <v>66</v>
      </c>
      <c r="C145" s="186"/>
      <c r="D145" s="186"/>
      <c r="E145" s="186"/>
      <c r="F145" s="186"/>
      <c r="G145" s="186">
        <v>1</v>
      </c>
      <c r="H145" s="158">
        <f>H144+1</f>
        <v>2022</v>
      </c>
      <c r="I145" s="194">
        <f ca="1">IF(SUM($I$39:$I$53)&gt;0,'Analysis_w AFUDC'!O69,'Analysis_w NO AFUDC'!O69)</f>
        <v>0</v>
      </c>
      <c r="J145" s="190">
        <v>0</v>
      </c>
      <c r="K145" s="190">
        <v>0</v>
      </c>
      <c r="L145" s="190">
        <v>0</v>
      </c>
      <c r="M145" s="190">
        <v>0</v>
      </c>
      <c r="N145" s="190">
        <v>0</v>
      </c>
      <c r="O145" s="190">
        <v>0</v>
      </c>
      <c r="P145" s="190">
        <v>0</v>
      </c>
      <c r="Q145" s="190">
        <v>0</v>
      </c>
      <c r="R145" s="190">
        <v>0</v>
      </c>
      <c r="S145" s="190">
        <v>0</v>
      </c>
      <c r="T145" s="190">
        <v>0</v>
      </c>
      <c r="U145" s="190">
        <v>0</v>
      </c>
      <c r="V145" s="190">
        <v>0</v>
      </c>
      <c r="W145" s="190">
        <v>0</v>
      </c>
      <c r="X145" s="190">
        <v>359.30009999999999</v>
      </c>
      <c r="Y145" s="190">
        <v>297.10840000000002</v>
      </c>
      <c r="Z145" s="190">
        <v>324.8272</v>
      </c>
      <c r="AA145" s="190">
        <v>567.24239999999998</v>
      </c>
      <c r="AB145" s="190">
        <v>554.26880000000006</v>
      </c>
      <c r="AC145" s="190">
        <v>359.30009999999999</v>
      </c>
      <c r="AD145" s="190">
        <v>297.10840000000002</v>
      </c>
      <c r="AE145" s="190">
        <v>324.8272</v>
      </c>
      <c r="AF145" s="190">
        <v>567.24239999999998</v>
      </c>
      <c r="AG145" s="190">
        <v>554.26880000000006</v>
      </c>
      <c r="AH145" s="190">
        <v>359.30009999999999</v>
      </c>
      <c r="AI145" s="190">
        <v>297.10840000000002</v>
      </c>
      <c r="AJ145" s="190">
        <v>324.8272</v>
      </c>
      <c r="AK145" s="190">
        <v>567.24239999999998</v>
      </c>
      <c r="AL145" s="190">
        <v>554.26880000000006</v>
      </c>
      <c r="AM145" s="190">
        <v>281.5052</v>
      </c>
      <c r="AN145" s="190">
        <v>398.13060000000002</v>
      </c>
      <c r="AO145" s="190">
        <v>621.80730000000005</v>
      </c>
      <c r="AP145" s="190">
        <v>600.67160000000001</v>
      </c>
      <c r="AQ145" s="190">
        <v>825.6635</v>
      </c>
      <c r="AR145" s="190">
        <v>2780.8202000000001</v>
      </c>
      <c r="AS145" s="190">
        <v>913.39580000000001</v>
      </c>
      <c r="AT145" s="190">
        <v>0</v>
      </c>
      <c r="AU145" s="190">
        <v>0</v>
      </c>
      <c r="AV145" s="190">
        <v>0</v>
      </c>
      <c r="AW145" s="190">
        <v>0</v>
      </c>
      <c r="AX145" s="190">
        <v>0</v>
      </c>
      <c r="AY145" s="190">
        <v>0</v>
      </c>
      <c r="AZ145" s="190">
        <v>0</v>
      </c>
      <c r="BA145" s="190">
        <v>0</v>
      </c>
      <c r="BB145" s="190">
        <v>0</v>
      </c>
      <c r="BC145" s="190">
        <v>0</v>
      </c>
      <c r="BD145" s="190">
        <v>0</v>
      </c>
      <c r="BE145" s="190">
        <v>0</v>
      </c>
      <c r="BF145" s="190">
        <v>0</v>
      </c>
      <c r="BG145" s="190">
        <v>0</v>
      </c>
      <c r="BH145" s="190">
        <v>0</v>
      </c>
      <c r="BI145" s="190">
        <v>0</v>
      </c>
      <c r="BJ145" s="190">
        <v>0</v>
      </c>
      <c r="BK145" s="190">
        <v>0</v>
      </c>
      <c r="BL145" s="190">
        <v>0</v>
      </c>
      <c r="BM145" s="190">
        <v>0</v>
      </c>
      <c r="BN145" s="190">
        <v>0</v>
      </c>
      <c r="BO145" s="190">
        <v>0</v>
      </c>
      <c r="BP145" s="190">
        <v>0</v>
      </c>
      <c r="BQ145" s="190">
        <v>0</v>
      </c>
      <c r="BR145" s="190">
        <v>0</v>
      </c>
      <c r="BS145" s="190">
        <v>0</v>
      </c>
      <c r="BT145" s="190">
        <v>0</v>
      </c>
      <c r="BU145" s="190"/>
      <c r="BV145" s="190"/>
      <c r="BW145" s="190"/>
      <c r="BX145" s="190"/>
      <c r="BY145" s="190"/>
      <c r="BZ145" s="190"/>
      <c r="CA145" s="190"/>
      <c r="CB145" s="190"/>
      <c r="CC145" s="190"/>
      <c r="CD145" s="190"/>
      <c r="CE145" s="190"/>
      <c r="CF145" s="190"/>
      <c r="CG145" s="190"/>
      <c r="CH145" s="190"/>
      <c r="CI145" s="190"/>
      <c r="CJ145" s="190"/>
      <c r="CK145" s="190"/>
      <c r="CL145" s="190"/>
      <c r="CM145" s="190"/>
      <c r="CN145" s="190"/>
      <c r="CO145" s="190"/>
      <c r="CP145" s="190"/>
      <c r="CQ145" s="190"/>
      <c r="CR145" s="190"/>
      <c r="CS145" s="190"/>
      <c r="CT145" s="190"/>
      <c r="CU145" s="190"/>
      <c r="CV145" s="190"/>
      <c r="CW145" s="190"/>
      <c r="CX145" s="190"/>
      <c r="CY145" s="190"/>
      <c r="CZ145" s="190"/>
      <c r="DA145" s="190"/>
      <c r="DB145" s="190"/>
      <c r="DC145" s="190"/>
      <c r="DD145" s="190"/>
      <c r="DE145" s="190"/>
      <c r="DF145" s="190"/>
      <c r="DG145" s="190"/>
      <c r="DH145" s="190"/>
      <c r="DI145" s="190"/>
    </row>
    <row r="146" spans="2:113">
      <c r="B146" s="184">
        <v>67</v>
      </c>
      <c r="C146" s="186"/>
      <c r="D146" s="186"/>
      <c r="E146" s="186"/>
      <c r="F146" s="186"/>
      <c r="G146" s="184">
        <v>2</v>
      </c>
      <c r="H146" s="158">
        <f t="shared" ref="H146:H159" si="59">H145+1</f>
        <v>2023</v>
      </c>
      <c r="I146" s="194">
        <f ca="1">IF(SUM($I$39:$I$53)&gt;0,'Analysis_w AFUDC'!O70,'Analysis_w NO AFUDC'!O70)</f>
        <v>0</v>
      </c>
      <c r="J146" s="190">
        <v>0</v>
      </c>
      <c r="K146" s="190">
        <v>0</v>
      </c>
      <c r="L146" s="190">
        <v>0</v>
      </c>
      <c r="M146" s="190">
        <v>0</v>
      </c>
      <c r="N146" s="190">
        <v>0</v>
      </c>
      <c r="O146" s="190">
        <v>0</v>
      </c>
      <c r="P146" s="190">
        <v>0</v>
      </c>
      <c r="Q146" s="190">
        <v>0</v>
      </c>
      <c r="R146" s="190">
        <v>0</v>
      </c>
      <c r="S146" s="190">
        <v>0</v>
      </c>
      <c r="T146" s="190">
        <v>0</v>
      </c>
      <c r="U146" s="190">
        <v>0</v>
      </c>
      <c r="V146" s="190">
        <v>0</v>
      </c>
      <c r="W146" s="190">
        <v>0</v>
      </c>
      <c r="X146" s="190">
        <v>316.87450000000001</v>
      </c>
      <c r="Y146" s="190">
        <v>261.87900000000002</v>
      </c>
      <c r="Z146" s="190">
        <v>286.31110000000001</v>
      </c>
      <c r="AA146" s="190">
        <v>499.4169</v>
      </c>
      <c r="AB146" s="190">
        <v>487.43880000000001</v>
      </c>
      <c r="AC146" s="190">
        <v>316.87450000000001</v>
      </c>
      <c r="AD146" s="190">
        <v>261.87900000000002</v>
      </c>
      <c r="AE146" s="190">
        <v>286.31110000000001</v>
      </c>
      <c r="AF146" s="190">
        <v>499.4169</v>
      </c>
      <c r="AG146" s="190">
        <v>487.43880000000001</v>
      </c>
      <c r="AH146" s="190">
        <v>316.87450000000001</v>
      </c>
      <c r="AI146" s="190">
        <v>261.87900000000002</v>
      </c>
      <c r="AJ146" s="190">
        <v>286.31110000000001</v>
      </c>
      <c r="AK146" s="190">
        <v>499.4169</v>
      </c>
      <c r="AL146" s="190">
        <v>487.43880000000001</v>
      </c>
      <c r="AM146" s="190">
        <v>248.39019999999999</v>
      </c>
      <c r="AN146" s="190">
        <v>350.27170000000001</v>
      </c>
      <c r="AO146" s="190">
        <v>545.43510000000003</v>
      </c>
      <c r="AP146" s="190">
        <v>526.8954</v>
      </c>
      <c r="AQ146" s="190">
        <v>722.94200000000001</v>
      </c>
      <c r="AR146" s="190">
        <v>2381.9553999999998</v>
      </c>
      <c r="AS146" s="190">
        <v>806.87800000000004</v>
      </c>
      <c r="AT146" s="190">
        <v>0</v>
      </c>
      <c r="AU146" s="190">
        <v>0</v>
      </c>
      <c r="AV146" s="190">
        <v>0</v>
      </c>
      <c r="AW146" s="190">
        <v>0</v>
      </c>
      <c r="AX146" s="190">
        <v>0</v>
      </c>
      <c r="AY146" s="190">
        <v>0</v>
      </c>
      <c r="AZ146" s="190">
        <v>0</v>
      </c>
      <c r="BA146" s="190">
        <v>0</v>
      </c>
      <c r="BB146" s="190">
        <v>0</v>
      </c>
      <c r="BC146" s="190">
        <v>0</v>
      </c>
      <c r="BD146" s="190">
        <v>0</v>
      </c>
      <c r="BE146" s="190">
        <v>0</v>
      </c>
      <c r="BF146" s="190">
        <v>0</v>
      </c>
      <c r="BG146" s="190">
        <v>0</v>
      </c>
      <c r="BH146" s="190">
        <v>0</v>
      </c>
      <c r="BI146" s="190">
        <v>0</v>
      </c>
      <c r="BJ146" s="190">
        <v>0</v>
      </c>
      <c r="BK146" s="190">
        <v>0</v>
      </c>
      <c r="BL146" s="190">
        <v>0</v>
      </c>
      <c r="BM146" s="190">
        <v>0</v>
      </c>
      <c r="BN146" s="190">
        <v>0</v>
      </c>
      <c r="BO146" s="190">
        <v>0</v>
      </c>
      <c r="BP146" s="190">
        <v>0</v>
      </c>
      <c r="BQ146" s="190">
        <v>0</v>
      </c>
      <c r="BR146" s="190">
        <v>0</v>
      </c>
      <c r="BS146" s="190">
        <v>0</v>
      </c>
      <c r="BT146" s="190">
        <v>0</v>
      </c>
      <c r="BU146" s="190"/>
      <c r="BV146" s="190"/>
      <c r="BW146" s="190"/>
      <c r="BX146" s="190"/>
      <c r="BY146" s="190"/>
      <c r="BZ146" s="190"/>
      <c r="CA146" s="190"/>
      <c r="CB146" s="190"/>
      <c r="CC146" s="190"/>
      <c r="CD146" s="190"/>
      <c r="CE146" s="190"/>
      <c r="CF146" s="190"/>
      <c r="CG146" s="190"/>
      <c r="CH146" s="190"/>
      <c r="CI146" s="190"/>
      <c r="CJ146" s="190"/>
      <c r="CK146" s="190"/>
      <c r="CL146" s="190"/>
      <c r="CM146" s="190"/>
      <c r="CN146" s="190"/>
      <c r="CO146" s="190"/>
      <c r="CP146" s="190"/>
      <c r="CQ146" s="190"/>
      <c r="CR146" s="190"/>
      <c r="CS146" s="190"/>
      <c r="CT146" s="190"/>
      <c r="CU146" s="190"/>
      <c r="CV146" s="190"/>
      <c r="CW146" s="190"/>
      <c r="CX146" s="190"/>
      <c r="CY146" s="190"/>
      <c r="CZ146" s="190"/>
      <c r="DA146" s="190"/>
      <c r="DB146" s="190"/>
      <c r="DC146" s="190"/>
      <c r="DD146" s="190"/>
      <c r="DE146" s="190"/>
      <c r="DF146" s="190"/>
      <c r="DG146" s="190"/>
      <c r="DH146" s="190"/>
      <c r="DI146" s="190"/>
    </row>
    <row r="147" spans="2:113">
      <c r="B147" s="184">
        <v>68</v>
      </c>
      <c r="C147" s="186"/>
      <c r="D147" s="186"/>
      <c r="E147" s="186"/>
      <c r="F147" s="186"/>
      <c r="G147" s="186">
        <v>3</v>
      </c>
      <c r="H147" s="158">
        <f t="shared" si="59"/>
        <v>2024</v>
      </c>
      <c r="I147" s="194">
        <f ca="1">IF(SUM($I$39:$I$53)&gt;0,'Analysis_w AFUDC'!O71,'Analysis_w NO AFUDC'!O71)</f>
        <v>0</v>
      </c>
      <c r="J147" s="190">
        <v>0</v>
      </c>
      <c r="K147" s="190">
        <v>0</v>
      </c>
      <c r="L147" s="190">
        <v>0</v>
      </c>
      <c r="M147" s="190">
        <v>0</v>
      </c>
      <c r="N147" s="190">
        <v>0</v>
      </c>
      <c r="O147" s="190">
        <v>0</v>
      </c>
      <c r="P147" s="190">
        <v>0</v>
      </c>
      <c r="Q147" s="190">
        <v>0</v>
      </c>
      <c r="R147" s="190">
        <v>0</v>
      </c>
      <c r="S147" s="190">
        <v>0</v>
      </c>
      <c r="T147" s="190">
        <v>0</v>
      </c>
      <c r="U147" s="190">
        <v>0</v>
      </c>
      <c r="V147" s="190">
        <v>0</v>
      </c>
      <c r="W147" s="190">
        <v>0</v>
      </c>
      <c r="X147" s="190">
        <v>275.1071</v>
      </c>
      <c r="Y147" s="190">
        <v>227.23390000000001</v>
      </c>
      <c r="Z147" s="190">
        <v>248.43379999999999</v>
      </c>
      <c r="AA147" s="190">
        <v>432.86130000000003</v>
      </c>
      <c r="AB147" s="190">
        <v>422.0027</v>
      </c>
      <c r="AC147" s="190">
        <v>275.1071</v>
      </c>
      <c r="AD147" s="190">
        <v>227.23390000000001</v>
      </c>
      <c r="AE147" s="190">
        <v>248.43379999999999</v>
      </c>
      <c r="AF147" s="190">
        <v>432.86130000000003</v>
      </c>
      <c r="AG147" s="190">
        <v>422.0027</v>
      </c>
      <c r="AH147" s="190">
        <v>275.1071</v>
      </c>
      <c r="AI147" s="190">
        <v>227.23390000000001</v>
      </c>
      <c r="AJ147" s="190">
        <v>248.43379999999999</v>
      </c>
      <c r="AK147" s="190">
        <v>432.86130000000003</v>
      </c>
      <c r="AL147" s="190">
        <v>422.0027</v>
      </c>
      <c r="AM147" s="190">
        <v>215.76949999999999</v>
      </c>
      <c r="AN147" s="190">
        <v>303.3938</v>
      </c>
      <c r="AO147" s="190">
        <v>471.0523</v>
      </c>
      <c r="AP147" s="190">
        <v>455.04090000000002</v>
      </c>
      <c r="AQ147" s="190">
        <v>623.23770000000002</v>
      </c>
      <c r="AR147" s="190">
        <v>2009.6514999999999</v>
      </c>
      <c r="AS147" s="190">
        <v>701.71220000000005</v>
      </c>
      <c r="AT147" s="190">
        <v>0</v>
      </c>
      <c r="AU147" s="190">
        <v>0</v>
      </c>
      <c r="AV147" s="190">
        <v>0</v>
      </c>
      <c r="AW147" s="190">
        <v>0</v>
      </c>
      <c r="AX147" s="190">
        <v>0</v>
      </c>
      <c r="AY147" s="190">
        <v>0</v>
      </c>
      <c r="AZ147" s="190">
        <v>0</v>
      </c>
      <c r="BA147" s="190">
        <v>0</v>
      </c>
      <c r="BB147" s="190">
        <v>0</v>
      </c>
      <c r="BC147" s="190">
        <v>0</v>
      </c>
      <c r="BD147" s="190">
        <v>0</v>
      </c>
      <c r="BE147" s="190">
        <v>0</v>
      </c>
      <c r="BF147" s="190">
        <v>0</v>
      </c>
      <c r="BG147" s="190">
        <v>0</v>
      </c>
      <c r="BH147" s="190">
        <v>0</v>
      </c>
      <c r="BI147" s="190">
        <v>0</v>
      </c>
      <c r="BJ147" s="190">
        <v>0</v>
      </c>
      <c r="BK147" s="190">
        <v>0</v>
      </c>
      <c r="BL147" s="190">
        <v>0</v>
      </c>
      <c r="BM147" s="190">
        <v>0</v>
      </c>
      <c r="BN147" s="190">
        <v>0</v>
      </c>
      <c r="BO147" s="190">
        <v>0</v>
      </c>
      <c r="BP147" s="190">
        <v>0</v>
      </c>
      <c r="BQ147" s="190">
        <v>0</v>
      </c>
      <c r="BR147" s="190">
        <v>0</v>
      </c>
      <c r="BS147" s="190">
        <v>0</v>
      </c>
      <c r="BT147" s="190">
        <v>0</v>
      </c>
      <c r="BU147" s="190"/>
      <c r="BV147" s="190"/>
      <c r="BW147" s="190"/>
      <c r="BX147" s="190"/>
      <c r="BY147" s="190"/>
      <c r="BZ147" s="190"/>
      <c r="CA147" s="190"/>
      <c r="CB147" s="190"/>
      <c r="CC147" s="190"/>
      <c r="CD147" s="190"/>
      <c r="CE147" s="190"/>
      <c r="CF147" s="190"/>
      <c r="CG147" s="190"/>
      <c r="CH147" s="190"/>
      <c r="CI147" s="190"/>
      <c r="CJ147" s="190"/>
      <c r="CK147" s="190"/>
      <c r="CL147" s="190"/>
      <c r="CM147" s="190"/>
      <c r="CN147" s="190"/>
      <c r="CO147" s="190"/>
      <c r="CP147" s="190"/>
      <c r="CQ147" s="190"/>
      <c r="CR147" s="190"/>
      <c r="CS147" s="190"/>
      <c r="CT147" s="190"/>
      <c r="CU147" s="190"/>
      <c r="CV147" s="190"/>
      <c r="CW147" s="190"/>
      <c r="CX147" s="190"/>
      <c r="CY147" s="190"/>
      <c r="CZ147" s="190"/>
      <c r="DA147" s="190"/>
      <c r="DB147" s="190"/>
      <c r="DC147" s="190"/>
      <c r="DD147" s="190"/>
      <c r="DE147" s="190"/>
      <c r="DF147" s="190"/>
      <c r="DG147" s="190"/>
      <c r="DH147" s="190"/>
      <c r="DI147" s="190"/>
    </row>
    <row r="148" spans="2:113">
      <c r="B148" s="184">
        <v>69</v>
      </c>
      <c r="C148" s="186"/>
      <c r="D148" s="186"/>
      <c r="E148" s="186"/>
      <c r="F148" s="186"/>
      <c r="G148" s="184">
        <v>4</v>
      </c>
      <c r="H148" s="158">
        <f t="shared" si="59"/>
        <v>2025</v>
      </c>
      <c r="I148" s="194">
        <f ca="1">IF(SUM($I$39:$I$53)&gt;0,'Analysis_w AFUDC'!O72,'Analysis_w NO AFUDC'!O72)</f>
        <v>0</v>
      </c>
      <c r="J148" s="190">
        <v>0</v>
      </c>
      <c r="K148" s="190">
        <v>0</v>
      </c>
      <c r="L148" s="190">
        <v>0</v>
      </c>
      <c r="M148" s="190">
        <v>0</v>
      </c>
      <c r="N148" s="190">
        <v>0</v>
      </c>
      <c r="O148" s="190">
        <v>0</v>
      </c>
      <c r="P148" s="190">
        <v>0</v>
      </c>
      <c r="Q148" s="190">
        <v>0</v>
      </c>
      <c r="R148" s="190">
        <v>0</v>
      </c>
      <c r="S148" s="190">
        <v>0</v>
      </c>
      <c r="T148" s="190">
        <v>0</v>
      </c>
      <c r="U148" s="190">
        <v>0</v>
      </c>
      <c r="V148" s="190">
        <v>0</v>
      </c>
      <c r="W148" s="190">
        <v>0</v>
      </c>
      <c r="X148" s="190">
        <v>233.9838</v>
      </c>
      <c r="Y148" s="190">
        <v>193.15979999999999</v>
      </c>
      <c r="Z148" s="190">
        <v>211.1807</v>
      </c>
      <c r="AA148" s="190">
        <v>367.54419999999999</v>
      </c>
      <c r="AB148" s="190">
        <v>357.92360000000002</v>
      </c>
      <c r="AC148" s="190">
        <v>233.9838</v>
      </c>
      <c r="AD148" s="190">
        <v>193.15979999999999</v>
      </c>
      <c r="AE148" s="190">
        <v>211.1807</v>
      </c>
      <c r="AF148" s="190">
        <v>367.54419999999999</v>
      </c>
      <c r="AG148" s="190">
        <v>357.92360000000002</v>
      </c>
      <c r="AH148" s="190">
        <v>233.9838</v>
      </c>
      <c r="AI148" s="190">
        <v>193.15979999999999</v>
      </c>
      <c r="AJ148" s="190">
        <v>211.1807</v>
      </c>
      <c r="AK148" s="190">
        <v>367.54419999999999</v>
      </c>
      <c r="AL148" s="190">
        <v>357.92360000000002</v>
      </c>
      <c r="AM148" s="190">
        <v>183.6275</v>
      </c>
      <c r="AN148" s="190">
        <v>257.46319999999997</v>
      </c>
      <c r="AO148" s="190">
        <v>398.58300000000003</v>
      </c>
      <c r="AP148" s="190">
        <v>385.03489999999999</v>
      </c>
      <c r="AQ148" s="190">
        <v>526.42740000000003</v>
      </c>
      <c r="AR148" s="190">
        <v>1661.9590000000001</v>
      </c>
      <c r="AS148" s="190">
        <v>597.85659999999996</v>
      </c>
      <c r="AT148" s="190">
        <v>0</v>
      </c>
      <c r="AU148" s="190">
        <v>0</v>
      </c>
      <c r="AV148" s="190">
        <v>0</v>
      </c>
      <c r="AW148" s="190">
        <v>0</v>
      </c>
      <c r="AX148" s="190">
        <v>0</v>
      </c>
      <c r="AY148" s="190">
        <v>0</v>
      </c>
      <c r="AZ148" s="190">
        <v>0</v>
      </c>
      <c r="BA148" s="190">
        <v>0</v>
      </c>
      <c r="BB148" s="190">
        <v>0</v>
      </c>
      <c r="BC148" s="190">
        <v>0</v>
      </c>
      <c r="BD148" s="190">
        <v>0</v>
      </c>
      <c r="BE148" s="190">
        <v>0</v>
      </c>
      <c r="BF148" s="190">
        <v>0</v>
      </c>
      <c r="BG148" s="190">
        <v>0</v>
      </c>
      <c r="BH148" s="190">
        <v>0</v>
      </c>
      <c r="BI148" s="190">
        <v>0</v>
      </c>
      <c r="BJ148" s="190">
        <v>0</v>
      </c>
      <c r="BK148" s="190">
        <v>0</v>
      </c>
      <c r="BL148" s="190">
        <v>0</v>
      </c>
      <c r="BM148" s="190">
        <v>0</v>
      </c>
      <c r="BN148" s="190">
        <v>0</v>
      </c>
      <c r="BO148" s="190">
        <v>0</v>
      </c>
      <c r="BP148" s="190">
        <v>0</v>
      </c>
      <c r="BQ148" s="190">
        <v>0</v>
      </c>
      <c r="BR148" s="190">
        <v>0</v>
      </c>
      <c r="BS148" s="190">
        <v>0</v>
      </c>
      <c r="BT148" s="190">
        <v>0</v>
      </c>
      <c r="BU148" s="190"/>
      <c r="BV148" s="190"/>
      <c r="BW148" s="190"/>
      <c r="BX148" s="190"/>
      <c r="BY148" s="190"/>
      <c r="BZ148" s="190"/>
      <c r="CA148" s="190"/>
      <c r="CB148" s="190"/>
      <c r="CC148" s="190"/>
      <c r="CD148" s="190"/>
      <c r="CE148" s="190"/>
      <c r="CF148" s="190"/>
      <c r="CG148" s="190"/>
      <c r="CH148" s="190"/>
      <c r="CI148" s="190"/>
      <c r="CJ148" s="190"/>
      <c r="CK148" s="190"/>
      <c r="CL148" s="190"/>
      <c r="CM148" s="190"/>
      <c r="CN148" s="190"/>
      <c r="CO148" s="190"/>
      <c r="CP148" s="190"/>
      <c r="CQ148" s="190"/>
      <c r="CR148" s="190"/>
      <c r="CS148" s="190"/>
      <c r="CT148" s="190"/>
      <c r="CU148" s="190"/>
      <c r="CV148" s="190"/>
      <c r="CW148" s="190"/>
      <c r="CX148" s="190"/>
      <c r="CY148" s="190"/>
      <c r="CZ148" s="190"/>
      <c r="DA148" s="190"/>
      <c r="DB148" s="190"/>
      <c r="DC148" s="190"/>
      <c r="DD148" s="190"/>
      <c r="DE148" s="190"/>
      <c r="DF148" s="190"/>
      <c r="DG148" s="190"/>
      <c r="DH148" s="190"/>
      <c r="DI148" s="190"/>
    </row>
    <row r="149" spans="2:113">
      <c r="B149" s="184">
        <v>70</v>
      </c>
      <c r="C149" s="186"/>
      <c r="D149" s="186"/>
      <c r="E149" s="186"/>
      <c r="F149" s="186"/>
      <c r="G149" s="186">
        <v>5</v>
      </c>
      <c r="H149" s="158">
        <f t="shared" si="59"/>
        <v>2026</v>
      </c>
      <c r="I149" s="194">
        <f ca="1">IF(SUM($I$39:$I$53)&gt;0,'Analysis_w AFUDC'!O73,'Analysis_w NO AFUDC'!O73)</f>
        <v>0</v>
      </c>
      <c r="J149" s="190">
        <v>0</v>
      </c>
      <c r="K149" s="190">
        <v>0</v>
      </c>
      <c r="L149" s="190">
        <v>0</v>
      </c>
      <c r="M149" s="190">
        <v>0</v>
      </c>
      <c r="N149" s="190">
        <v>0</v>
      </c>
      <c r="O149" s="190">
        <v>0</v>
      </c>
      <c r="P149" s="190">
        <v>0</v>
      </c>
      <c r="Q149" s="190">
        <v>0</v>
      </c>
      <c r="R149" s="190">
        <v>0</v>
      </c>
      <c r="S149" s="190">
        <v>0</v>
      </c>
      <c r="T149" s="190">
        <v>0</v>
      </c>
      <c r="U149" s="190">
        <v>0</v>
      </c>
      <c r="V149" s="190">
        <v>0</v>
      </c>
      <c r="W149" s="190">
        <v>0</v>
      </c>
      <c r="X149" s="190">
        <v>193.49029999999999</v>
      </c>
      <c r="Y149" s="190">
        <v>159.6438</v>
      </c>
      <c r="Z149" s="190">
        <v>174.5378</v>
      </c>
      <c r="AA149" s="190">
        <v>303.43549999999999</v>
      </c>
      <c r="AB149" s="190">
        <v>295.16559999999998</v>
      </c>
      <c r="AC149" s="190">
        <v>193.49029999999999</v>
      </c>
      <c r="AD149" s="190">
        <v>159.6438</v>
      </c>
      <c r="AE149" s="190">
        <v>174.5378</v>
      </c>
      <c r="AF149" s="190">
        <v>303.43549999999999</v>
      </c>
      <c r="AG149" s="190">
        <v>295.16559999999998</v>
      </c>
      <c r="AH149" s="190">
        <v>193.49029999999999</v>
      </c>
      <c r="AI149" s="190">
        <v>159.6438</v>
      </c>
      <c r="AJ149" s="190">
        <v>174.5378</v>
      </c>
      <c r="AK149" s="190">
        <v>303.43549999999999</v>
      </c>
      <c r="AL149" s="190">
        <v>295.16559999999998</v>
      </c>
      <c r="AM149" s="190">
        <v>151.94909999999999</v>
      </c>
      <c r="AN149" s="190">
        <v>212.44720000000001</v>
      </c>
      <c r="AO149" s="190">
        <v>327.95359999999999</v>
      </c>
      <c r="AP149" s="190">
        <v>316.80630000000002</v>
      </c>
      <c r="AQ149" s="190">
        <v>432.39269999999999</v>
      </c>
      <c r="AR149" s="190">
        <v>1337.0697</v>
      </c>
      <c r="AS149" s="190">
        <v>495.2704</v>
      </c>
      <c r="AT149" s="190">
        <v>0</v>
      </c>
      <c r="AU149" s="190">
        <v>0</v>
      </c>
      <c r="AV149" s="190">
        <v>0</v>
      </c>
      <c r="AW149" s="190">
        <v>0</v>
      </c>
      <c r="AX149" s="190">
        <v>0</v>
      </c>
      <c r="AY149" s="190">
        <v>0</v>
      </c>
      <c r="AZ149" s="190">
        <v>0</v>
      </c>
      <c r="BA149" s="190">
        <v>0</v>
      </c>
      <c r="BB149" s="190">
        <v>0</v>
      </c>
      <c r="BC149" s="190">
        <v>0</v>
      </c>
      <c r="BD149" s="190">
        <v>0</v>
      </c>
      <c r="BE149" s="190">
        <v>0</v>
      </c>
      <c r="BF149" s="190">
        <v>0</v>
      </c>
      <c r="BG149" s="190">
        <v>0</v>
      </c>
      <c r="BH149" s="190">
        <v>0</v>
      </c>
      <c r="BI149" s="190">
        <v>0</v>
      </c>
      <c r="BJ149" s="190">
        <v>0</v>
      </c>
      <c r="BK149" s="190">
        <v>0</v>
      </c>
      <c r="BL149" s="190">
        <v>0</v>
      </c>
      <c r="BM149" s="190">
        <v>0</v>
      </c>
      <c r="BN149" s="190">
        <v>0</v>
      </c>
      <c r="BO149" s="190">
        <v>0</v>
      </c>
      <c r="BP149" s="190">
        <v>0</v>
      </c>
      <c r="BQ149" s="190">
        <v>0</v>
      </c>
      <c r="BR149" s="190">
        <v>0</v>
      </c>
      <c r="BS149" s="190">
        <v>0</v>
      </c>
      <c r="BT149" s="190">
        <v>0</v>
      </c>
      <c r="BU149" s="190"/>
      <c r="BV149" s="190"/>
      <c r="BW149" s="190"/>
      <c r="BX149" s="190"/>
      <c r="BY149" s="190"/>
      <c r="BZ149" s="190"/>
      <c r="CA149" s="190"/>
      <c r="CB149" s="190"/>
      <c r="CC149" s="190"/>
      <c r="CD149" s="190"/>
      <c r="CE149" s="190"/>
      <c r="CF149" s="190"/>
      <c r="CG149" s="190"/>
      <c r="CH149" s="190"/>
      <c r="CI149" s="190"/>
      <c r="CJ149" s="190"/>
      <c r="CK149" s="190"/>
      <c r="CL149" s="190"/>
      <c r="CM149" s="190"/>
      <c r="CN149" s="190"/>
      <c r="CO149" s="190"/>
      <c r="CP149" s="190"/>
      <c r="CQ149" s="190"/>
      <c r="CR149" s="190"/>
      <c r="CS149" s="190"/>
      <c r="CT149" s="190"/>
      <c r="CU149" s="190"/>
      <c r="CV149" s="190"/>
      <c r="CW149" s="190"/>
      <c r="CX149" s="190"/>
      <c r="CY149" s="190"/>
      <c r="CZ149" s="190"/>
      <c r="DA149" s="190"/>
      <c r="DB149" s="190"/>
      <c r="DC149" s="190"/>
      <c r="DD149" s="190"/>
      <c r="DE149" s="190"/>
      <c r="DF149" s="190"/>
      <c r="DG149" s="190"/>
      <c r="DH149" s="190"/>
      <c r="DI149" s="190"/>
    </row>
    <row r="150" spans="2:113">
      <c r="B150" s="184">
        <v>71</v>
      </c>
      <c r="C150" s="186"/>
      <c r="D150" s="186"/>
      <c r="E150" s="186"/>
      <c r="F150" s="186"/>
      <c r="G150" s="184">
        <v>6</v>
      </c>
      <c r="H150" s="158">
        <f t="shared" si="59"/>
        <v>2027</v>
      </c>
      <c r="I150" s="194">
        <f ca="1">IF(SUM($I$39:$I$53)&gt;0,'Analysis_w AFUDC'!O74,'Analysis_w NO AFUDC'!O74)</f>
        <v>0</v>
      </c>
      <c r="J150" s="190">
        <v>0</v>
      </c>
      <c r="K150" s="190">
        <v>0</v>
      </c>
      <c r="L150" s="190">
        <v>0</v>
      </c>
      <c r="M150" s="190">
        <v>0</v>
      </c>
      <c r="N150" s="190">
        <v>0</v>
      </c>
      <c r="O150" s="190">
        <v>0</v>
      </c>
      <c r="P150" s="190">
        <v>0</v>
      </c>
      <c r="Q150" s="190">
        <v>0</v>
      </c>
      <c r="R150" s="190">
        <v>0</v>
      </c>
      <c r="S150" s="190">
        <v>0</v>
      </c>
      <c r="T150" s="190">
        <v>0</v>
      </c>
      <c r="U150" s="190">
        <v>0</v>
      </c>
      <c r="V150" s="190">
        <v>0</v>
      </c>
      <c r="W150" s="190">
        <v>0</v>
      </c>
      <c r="X150" s="190">
        <v>153.613</v>
      </c>
      <c r="Y150" s="190">
        <v>126.67310000000001</v>
      </c>
      <c r="Z150" s="190">
        <v>138.49119999999999</v>
      </c>
      <c r="AA150" s="190">
        <v>240.50530000000001</v>
      </c>
      <c r="AB150" s="190">
        <v>233.69390000000001</v>
      </c>
      <c r="AC150" s="190">
        <v>153.613</v>
      </c>
      <c r="AD150" s="190">
        <v>126.67310000000001</v>
      </c>
      <c r="AE150" s="190">
        <v>138.49119999999999</v>
      </c>
      <c r="AF150" s="190">
        <v>240.50530000000001</v>
      </c>
      <c r="AG150" s="190">
        <v>233.69390000000001</v>
      </c>
      <c r="AH150" s="190">
        <v>153.613</v>
      </c>
      <c r="AI150" s="190">
        <v>126.67310000000001</v>
      </c>
      <c r="AJ150" s="190">
        <v>138.49119999999999</v>
      </c>
      <c r="AK150" s="190">
        <v>240.50530000000001</v>
      </c>
      <c r="AL150" s="190">
        <v>233.69390000000001</v>
      </c>
      <c r="AM150" s="190">
        <v>120.7193</v>
      </c>
      <c r="AN150" s="190">
        <v>168.31379999999999</v>
      </c>
      <c r="AO150" s="190">
        <v>259.09320000000002</v>
      </c>
      <c r="AP150" s="190">
        <v>250.28639999999999</v>
      </c>
      <c r="AQ150" s="190">
        <v>341.01940000000002</v>
      </c>
      <c r="AR150" s="190">
        <v>1033.3054</v>
      </c>
      <c r="AS150" s="190">
        <v>393.91340000000002</v>
      </c>
      <c r="AT150" s="190">
        <v>0</v>
      </c>
      <c r="AU150" s="190">
        <v>0</v>
      </c>
      <c r="AV150" s="190">
        <v>0</v>
      </c>
      <c r="AW150" s="190">
        <v>0</v>
      </c>
      <c r="AX150" s="190">
        <v>0</v>
      </c>
      <c r="AY150" s="190">
        <v>0</v>
      </c>
      <c r="AZ150" s="190">
        <v>0</v>
      </c>
      <c r="BA150" s="190">
        <v>0</v>
      </c>
      <c r="BB150" s="190">
        <v>0</v>
      </c>
      <c r="BC150" s="190">
        <v>0</v>
      </c>
      <c r="BD150" s="190">
        <v>0</v>
      </c>
      <c r="BE150" s="190">
        <v>0</v>
      </c>
      <c r="BF150" s="190">
        <v>0</v>
      </c>
      <c r="BG150" s="190">
        <v>0</v>
      </c>
      <c r="BH150" s="190">
        <v>0</v>
      </c>
      <c r="BI150" s="190">
        <v>0</v>
      </c>
      <c r="BJ150" s="190">
        <v>0</v>
      </c>
      <c r="BK150" s="190">
        <v>0</v>
      </c>
      <c r="BL150" s="190">
        <v>0</v>
      </c>
      <c r="BM150" s="190">
        <v>0</v>
      </c>
      <c r="BN150" s="190">
        <v>0</v>
      </c>
      <c r="BO150" s="190">
        <v>0</v>
      </c>
      <c r="BP150" s="190">
        <v>0</v>
      </c>
      <c r="BQ150" s="190">
        <v>0</v>
      </c>
      <c r="BR150" s="190">
        <v>0</v>
      </c>
      <c r="BS150" s="190">
        <v>0</v>
      </c>
      <c r="BT150" s="190">
        <v>0</v>
      </c>
      <c r="BU150" s="190"/>
      <c r="BV150" s="190"/>
      <c r="BW150" s="190"/>
      <c r="BX150" s="190"/>
      <c r="BY150" s="190"/>
      <c r="BZ150" s="190"/>
      <c r="CA150" s="190"/>
      <c r="CB150" s="190"/>
      <c r="CC150" s="190"/>
      <c r="CD150" s="190"/>
      <c r="CE150" s="190"/>
      <c r="CF150" s="190"/>
      <c r="CG150" s="190"/>
      <c r="CH150" s="190"/>
      <c r="CI150" s="190"/>
      <c r="CJ150" s="190"/>
      <c r="CK150" s="190"/>
      <c r="CL150" s="190"/>
      <c r="CM150" s="190"/>
      <c r="CN150" s="190"/>
      <c r="CO150" s="190"/>
      <c r="CP150" s="190"/>
      <c r="CQ150" s="190"/>
      <c r="CR150" s="190"/>
      <c r="CS150" s="190"/>
      <c r="CT150" s="190"/>
      <c r="CU150" s="190"/>
      <c r="CV150" s="190"/>
      <c r="CW150" s="190"/>
      <c r="CX150" s="190"/>
      <c r="CY150" s="190"/>
      <c r="CZ150" s="190"/>
      <c r="DA150" s="190"/>
      <c r="DB150" s="190"/>
      <c r="DC150" s="190"/>
      <c r="DD150" s="190"/>
      <c r="DE150" s="190"/>
      <c r="DF150" s="190"/>
      <c r="DG150" s="190"/>
      <c r="DH150" s="190"/>
      <c r="DI150" s="190"/>
    </row>
    <row r="151" spans="2:113">
      <c r="B151" s="184">
        <v>72</v>
      </c>
      <c r="C151" s="186"/>
      <c r="D151" s="186"/>
      <c r="E151" s="186"/>
      <c r="F151" s="186"/>
      <c r="G151" s="186">
        <v>7</v>
      </c>
      <c r="H151" s="158">
        <f t="shared" si="59"/>
        <v>2028</v>
      </c>
      <c r="I151" s="194">
        <f ca="1">IF(SUM($I$39:$I$53)&gt;0,'Analysis_w AFUDC'!O75,'Analysis_w NO AFUDC'!O75)</f>
        <v>0</v>
      </c>
      <c r="J151" s="190">
        <v>0</v>
      </c>
      <c r="K151" s="190">
        <v>0</v>
      </c>
      <c r="L151" s="190">
        <v>0</v>
      </c>
      <c r="M151" s="190">
        <v>0</v>
      </c>
      <c r="N151" s="190">
        <v>0</v>
      </c>
      <c r="O151" s="190">
        <v>0</v>
      </c>
      <c r="P151" s="190">
        <v>0</v>
      </c>
      <c r="Q151" s="190">
        <v>0</v>
      </c>
      <c r="R151" s="190">
        <v>0</v>
      </c>
      <c r="S151" s="190">
        <v>0</v>
      </c>
      <c r="T151" s="190">
        <v>0</v>
      </c>
      <c r="U151" s="190">
        <v>0</v>
      </c>
      <c r="V151" s="190">
        <v>0</v>
      </c>
      <c r="W151" s="190">
        <v>0</v>
      </c>
      <c r="X151" s="190">
        <v>114.33839999999999</v>
      </c>
      <c r="Y151" s="190">
        <v>94.235500000000002</v>
      </c>
      <c r="Z151" s="190">
        <v>103.02719999999999</v>
      </c>
      <c r="AA151" s="190">
        <v>178.72470000000001</v>
      </c>
      <c r="AB151" s="190">
        <v>173.4743</v>
      </c>
      <c r="AC151" s="190">
        <v>114.33839999999999</v>
      </c>
      <c r="AD151" s="190">
        <v>94.235500000000002</v>
      </c>
      <c r="AE151" s="190">
        <v>103.02719999999999</v>
      </c>
      <c r="AF151" s="190">
        <v>178.72470000000001</v>
      </c>
      <c r="AG151" s="190">
        <v>173.4743</v>
      </c>
      <c r="AH151" s="190">
        <v>114.33839999999999</v>
      </c>
      <c r="AI151" s="190">
        <v>94.235500000000002</v>
      </c>
      <c r="AJ151" s="190">
        <v>103.02719999999999</v>
      </c>
      <c r="AK151" s="190">
        <v>178.72470000000001</v>
      </c>
      <c r="AL151" s="190">
        <v>173.4743</v>
      </c>
      <c r="AM151" s="190">
        <v>89.923599999999993</v>
      </c>
      <c r="AN151" s="190">
        <v>125.0322</v>
      </c>
      <c r="AO151" s="190">
        <v>191.93289999999999</v>
      </c>
      <c r="AP151" s="190">
        <v>185.40889999999999</v>
      </c>
      <c r="AQ151" s="190">
        <v>252.19759999999999</v>
      </c>
      <c r="AR151" s="190">
        <v>749.10940000000005</v>
      </c>
      <c r="AS151" s="190">
        <v>293.74610000000001</v>
      </c>
      <c r="AT151" s="190">
        <v>0</v>
      </c>
      <c r="AU151" s="190">
        <v>0</v>
      </c>
      <c r="AV151" s="190">
        <v>0</v>
      </c>
      <c r="AW151" s="190">
        <v>0</v>
      </c>
      <c r="AX151" s="190">
        <v>0</v>
      </c>
      <c r="AY151" s="190">
        <v>0</v>
      </c>
      <c r="AZ151" s="190">
        <v>0</v>
      </c>
      <c r="BA151" s="190">
        <v>0</v>
      </c>
      <c r="BB151" s="190">
        <v>0</v>
      </c>
      <c r="BC151" s="190">
        <v>0</v>
      </c>
      <c r="BD151" s="190">
        <v>0</v>
      </c>
      <c r="BE151" s="190">
        <v>0</v>
      </c>
      <c r="BF151" s="190">
        <v>0</v>
      </c>
      <c r="BG151" s="190">
        <v>0</v>
      </c>
      <c r="BH151" s="190">
        <v>0</v>
      </c>
      <c r="BI151" s="190">
        <v>0</v>
      </c>
      <c r="BJ151" s="190">
        <v>0</v>
      </c>
      <c r="BK151" s="190">
        <v>0</v>
      </c>
      <c r="BL151" s="190">
        <v>0</v>
      </c>
      <c r="BM151" s="190">
        <v>0</v>
      </c>
      <c r="BN151" s="190">
        <v>0</v>
      </c>
      <c r="BO151" s="190">
        <v>0</v>
      </c>
      <c r="BP151" s="190">
        <v>0</v>
      </c>
      <c r="BQ151" s="190">
        <v>0</v>
      </c>
      <c r="BR151" s="190">
        <v>0</v>
      </c>
      <c r="BS151" s="190">
        <v>0</v>
      </c>
      <c r="BT151" s="190">
        <v>0</v>
      </c>
      <c r="BU151" s="190"/>
      <c r="BV151" s="190"/>
      <c r="BW151" s="190"/>
      <c r="BX151" s="190"/>
      <c r="BY151" s="190"/>
      <c r="BZ151" s="190"/>
      <c r="CA151" s="190"/>
      <c r="CB151" s="190"/>
      <c r="CC151" s="190"/>
      <c r="CD151" s="190"/>
      <c r="CE151" s="190"/>
      <c r="CF151" s="190"/>
      <c r="CG151" s="190"/>
      <c r="CH151" s="190"/>
      <c r="CI151" s="190"/>
      <c r="CJ151" s="190"/>
      <c r="CK151" s="190"/>
      <c r="CL151" s="190"/>
      <c r="CM151" s="190"/>
      <c r="CN151" s="190"/>
      <c r="CO151" s="190"/>
      <c r="CP151" s="190"/>
      <c r="CQ151" s="190"/>
      <c r="CR151" s="190"/>
      <c r="CS151" s="190"/>
      <c r="CT151" s="190"/>
      <c r="CU151" s="190"/>
      <c r="CV151" s="190"/>
      <c r="CW151" s="190"/>
      <c r="CX151" s="190"/>
      <c r="CY151" s="190"/>
      <c r="CZ151" s="190"/>
      <c r="DA151" s="190"/>
      <c r="DB151" s="190"/>
      <c r="DC151" s="190"/>
      <c r="DD151" s="190"/>
      <c r="DE151" s="190"/>
      <c r="DF151" s="190"/>
      <c r="DG151" s="190"/>
      <c r="DH151" s="190"/>
      <c r="DI151" s="190"/>
    </row>
    <row r="152" spans="2:113">
      <c r="B152" s="184">
        <v>73</v>
      </c>
      <c r="C152" s="186"/>
      <c r="D152" s="186"/>
      <c r="E152" s="186"/>
      <c r="F152" s="186"/>
      <c r="G152" s="184">
        <v>8</v>
      </c>
      <c r="H152" s="158">
        <f t="shared" si="59"/>
        <v>2029</v>
      </c>
      <c r="I152" s="194">
        <f ca="1">IF(SUM($I$39:$I$53)&gt;0,'Analysis_w AFUDC'!O76,'Analysis_w NO AFUDC'!O76)</f>
        <v>0</v>
      </c>
      <c r="J152" s="190">
        <v>0</v>
      </c>
      <c r="K152" s="190">
        <v>0</v>
      </c>
      <c r="L152" s="190">
        <v>0</v>
      </c>
      <c r="M152" s="190">
        <v>0</v>
      </c>
      <c r="N152" s="190">
        <v>0</v>
      </c>
      <c r="O152" s="190">
        <v>0</v>
      </c>
      <c r="P152" s="190">
        <v>0</v>
      </c>
      <c r="Q152" s="190">
        <v>0</v>
      </c>
      <c r="R152" s="190">
        <v>0</v>
      </c>
      <c r="S152" s="190">
        <v>0</v>
      </c>
      <c r="T152" s="190">
        <v>0</v>
      </c>
      <c r="U152" s="190">
        <v>0</v>
      </c>
      <c r="V152" s="190">
        <v>0</v>
      </c>
      <c r="W152" s="190">
        <v>0</v>
      </c>
      <c r="X152" s="190">
        <v>75.653300000000002</v>
      </c>
      <c r="Y152" s="190">
        <v>62.318600000000004</v>
      </c>
      <c r="Z152" s="190">
        <v>68.1327</v>
      </c>
      <c r="AA152" s="190">
        <v>118.06529999999999</v>
      </c>
      <c r="AB152" s="190">
        <v>114.4735</v>
      </c>
      <c r="AC152" s="190">
        <v>75.653300000000002</v>
      </c>
      <c r="AD152" s="190">
        <v>62.318600000000004</v>
      </c>
      <c r="AE152" s="190">
        <v>68.1327</v>
      </c>
      <c r="AF152" s="190">
        <v>118.06529999999999</v>
      </c>
      <c r="AG152" s="190">
        <v>114.4735</v>
      </c>
      <c r="AH152" s="190">
        <v>75.653300000000002</v>
      </c>
      <c r="AI152" s="190">
        <v>62.318600000000004</v>
      </c>
      <c r="AJ152" s="190">
        <v>68.1327</v>
      </c>
      <c r="AK152" s="190">
        <v>118.06529999999999</v>
      </c>
      <c r="AL152" s="190">
        <v>114.4735</v>
      </c>
      <c r="AM152" s="190">
        <v>59.547800000000002</v>
      </c>
      <c r="AN152" s="190">
        <v>82.572100000000006</v>
      </c>
      <c r="AO152" s="190">
        <v>126.4064</v>
      </c>
      <c r="AP152" s="190">
        <v>122.10980000000001</v>
      </c>
      <c r="AQ152" s="190">
        <v>165.8212</v>
      </c>
      <c r="AR152" s="190">
        <v>483.03719999999998</v>
      </c>
      <c r="AS152" s="190">
        <v>194.73</v>
      </c>
      <c r="AT152" s="190">
        <v>0</v>
      </c>
      <c r="AU152" s="190">
        <v>0</v>
      </c>
      <c r="AV152" s="190">
        <v>0</v>
      </c>
      <c r="AW152" s="190">
        <v>0</v>
      </c>
      <c r="AX152" s="190">
        <v>0</v>
      </c>
      <c r="AY152" s="190">
        <v>0</v>
      </c>
      <c r="AZ152" s="190">
        <v>0</v>
      </c>
      <c r="BA152" s="190">
        <v>0</v>
      </c>
      <c r="BB152" s="190">
        <v>0</v>
      </c>
      <c r="BC152" s="190">
        <v>0</v>
      </c>
      <c r="BD152" s="190">
        <v>0</v>
      </c>
      <c r="BE152" s="190">
        <v>0</v>
      </c>
      <c r="BF152" s="190">
        <v>0</v>
      </c>
      <c r="BG152" s="190">
        <v>0</v>
      </c>
      <c r="BH152" s="190">
        <v>0</v>
      </c>
      <c r="BI152" s="190">
        <v>0</v>
      </c>
      <c r="BJ152" s="190">
        <v>0</v>
      </c>
      <c r="BK152" s="190">
        <v>0</v>
      </c>
      <c r="BL152" s="190">
        <v>0</v>
      </c>
      <c r="BM152" s="190">
        <v>0</v>
      </c>
      <c r="BN152" s="190">
        <v>0</v>
      </c>
      <c r="BO152" s="190">
        <v>0</v>
      </c>
      <c r="BP152" s="190">
        <v>0</v>
      </c>
      <c r="BQ152" s="190">
        <v>0</v>
      </c>
      <c r="BR152" s="190">
        <v>0</v>
      </c>
      <c r="BS152" s="190">
        <v>0</v>
      </c>
      <c r="BT152" s="190">
        <v>0</v>
      </c>
      <c r="BU152" s="190"/>
      <c r="BV152" s="190"/>
      <c r="BW152" s="190"/>
      <c r="BX152" s="190"/>
      <c r="BY152" s="190"/>
      <c r="BZ152" s="190"/>
      <c r="CA152" s="190"/>
      <c r="CB152" s="190"/>
      <c r="CC152" s="190"/>
      <c r="CD152" s="190"/>
      <c r="CE152" s="190"/>
      <c r="CF152" s="190"/>
      <c r="CG152" s="190"/>
      <c r="CH152" s="190"/>
      <c r="CI152" s="190"/>
      <c r="CJ152" s="190"/>
      <c r="CK152" s="190"/>
      <c r="CL152" s="190"/>
      <c r="CM152" s="190"/>
      <c r="CN152" s="190"/>
      <c r="CO152" s="190"/>
      <c r="CP152" s="190"/>
      <c r="CQ152" s="190"/>
      <c r="CR152" s="190"/>
      <c r="CS152" s="190"/>
      <c r="CT152" s="190"/>
      <c r="CU152" s="190"/>
      <c r="CV152" s="190"/>
      <c r="CW152" s="190"/>
      <c r="CX152" s="190"/>
      <c r="CY152" s="190"/>
      <c r="CZ152" s="190"/>
      <c r="DA152" s="190"/>
      <c r="DB152" s="190"/>
      <c r="DC152" s="190"/>
      <c r="DD152" s="190"/>
      <c r="DE152" s="190"/>
      <c r="DF152" s="190"/>
      <c r="DG152" s="190"/>
      <c r="DH152" s="190"/>
      <c r="DI152" s="190"/>
    </row>
    <row r="153" spans="2:113">
      <c r="B153" s="184">
        <v>74</v>
      </c>
      <c r="C153" s="186"/>
      <c r="D153" s="186"/>
      <c r="E153" s="186"/>
      <c r="F153" s="186"/>
      <c r="G153" s="186">
        <v>9</v>
      </c>
      <c r="H153" s="158">
        <f t="shared" si="59"/>
        <v>2030</v>
      </c>
      <c r="I153" s="194">
        <f ca="1">IF(SUM($I$39:$I$53)&gt;0,'Analysis_w AFUDC'!O77,'Analysis_w NO AFUDC'!O77)</f>
        <v>0</v>
      </c>
      <c r="J153" s="190">
        <v>0</v>
      </c>
      <c r="K153" s="190">
        <v>0</v>
      </c>
      <c r="L153" s="190">
        <v>0</v>
      </c>
      <c r="M153" s="190">
        <v>0</v>
      </c>
      <c r="N153" s="190">
        <v>0</v>
      </c>
      <c r="O153" s="190">
        <v>0</v>
      </c>
      <c r="P153" s="190">
        <v>0</v>
      </c>
      <c r="Q153" s="190">
        <v>0</v>
      </c>
      <c r="R153" s="190">
        <v>0</v>
      </c>
      <c r="S153" s="190">
        <v>0</v>
      </c>
      <c r="T153" s="190">
        <v>0</v>
      </c>
      <c r="U153" s="190">
        <v>0</v>
      </c>
      <c r="V153" s="190">
        <v>0</v>
      </c>
      <c r="W153" s="190">
        <v>0</v>
      </c>
      <c r="X153" s="190">
        <v>37.544699999999999</v>
      </c>
      <c r="Y153" s="190">
        <v>30.910699999999999</v>
      </c>
      <c r="Z153" s="190">
        <v>33.794499999999999</v>
      </c>
      <c r="AA153" s="190">
        <v>58.499400000000001</v>
      </c>
      <c r="AB153" s="190">
        <v>56.659300000000002</v>
      </c>
      <c r="AC153" s="190">
        <v>37.544699999999999</v>
      </c>
      <c r="AD153" s="190">
        <v>30.910699999999999</v>
      </c>
      <c r="AE153" s="190">
        <v>33.794499999999999</v>
      </c>
      <c r="AF153" s="190">
        <v>58.499400000000001</v>
      </c>
      <c r="AG153" s="190">
        <v>56.659300000000002</v>
      </c>
      <c r="AH153" s="190">
        <v>37.544699999999999</v>
      </c>
      <c r="AI153" s="190">
        <v>30.910699999999999</v>
      </c>
      <c r="AJ153" s="190">
        <v>33.794499999999999</v>
      </c>
      <c r="AK153" s="190">
        <v>58.499400000000001</v>
      </c>
      <c r="AL153" s="190">
        <v>56.659300000000002</v>
      </c>
      <c r="AM153" s="190">
        <v>29.5778</v>
      </c>
      <c r="AN153" s="190">
        <v>40.904200000000003</v>
      </c>
      <c r="AO153" s="190">
        <v>62.4495</v>
      </c>
      <c r="AP153" s="190">
        <v>60.326799999999999</v>
      </c>
      <c r="AQ153" s="190">
        <v>81.788200000000003</v>
      </c>
      <c r="AR153" s="190">
        <v>233.74860000000001</v>
      </c>
      <c r="AS153" s="190">
        <v>96.827100000000002</v>
      </c>
      <c r="AT153" s="190">
        <v>0</v>
      </c>
      <c r="AU153" s="190">
        <v>0</v>
      </c>
      <c r="AV153" s="190">
        <v>0</v>
      </c>
      <c r="AW153" s="190">
        <v>0</v>
      </c>
      <c r="AX153" s="190">
        <v>0</v>
      </c>
      <c r="AY153" s="190">
        <v>0</v>
      </c>
      <c r="AZ153" s="190">
        <v>0</v>
      </c>
      <c r="BA153" s="190">
        <v>0</v>
      </c>
      <c r="BB153" s="190">
        <v>0</v>
      </c>
      <c r="BC153" s="190">
        <v>0</v>
      </c>
      <c r="BD153" s="190">
        <v>0</v>
      </c>
      <c r="BE153" s="190">
        <v>0</v>
      </c>
      <c r="BF153" s="190">
        <v>0</v>
      </c>
      <c r="BG153" s="190">
        <v>0</v>
      </c>
      <c r="BH153" s="190">
        <v>0</v>
      </c>
      <c r="BI153" s="190">
        <v>0</v>
      </c>
      <c r="BJ153" s="190">
        <v>0</v>
      </c>
      <c r="BK153" s="190">
        <v>0</v>
      </c>
      <c r="BL153" s="190">
        <v>0</v>
      </c>
      <c r="BM153" s="190">
        <v>0</v>
      </c>
      <c r="BN153" s="190">
        <v>0</v>
      </c>
      <c r="BO153" s="190">
        <v>0</v>
      </c>
      <c r="BP153" s="190">
        <v>0</v>
      </c>
      <c r="BQ153" s="190">
        <v>0</v>
      </c>
      <c r="BR153" s="190">
        <v>0</v>
      </c>
      <c r="BS153" s="190">
        <v>0</v>
      </c>
      <c r="BT153" s="190">
        <v>0</v>
      </c>
      <c r="BU153" s="190"/>
      <c r="BV153" s="190"/>
      <c r="BW153" s="190"/>
      <c r="BX153" s="190"/>
      <c r="BY153" s="190"/>
      <c r="BZ153" s="190"/>
      <c r="CA153" s="190"/>
      <c r="CB153" s="190"/>
      <c r="CC153" s="190"/>
      <c r="CD153" s="190"/>
      <c r="CE153" s="190"/>
      <c r="CF153" s="190"/>
      <c r="CG153" s="190"/>
      <c r="CH153" s="190"/>
      <c r="CI153" s="190"/>
      <c r="CJ153" s="190"/>
      <c r="CK153" s="190"/>
      <c r="CL153" s="190"/>
      <c r="CM153" s="190"/>
      <c r="CN153" s="190"/>
      <c r="CO153" s="190"/>
      <c r="CP153" s="190"/>
      <c r="CQ153" s="190"/>
      <c r="CR153" s="190"/>
      <c r="CS153" s="190"/>
      <c r="CT153" s="190"/>
      <c r="CU153" s="190"/>
      <c r="CV153" s="190"/>
      <c r="CW153" s="190"/>
      <c r="CX153" s="190"/>
      <c r="CY153" s="190"/>
      <c r="CZ153" s="190"/>
      <c r="DA153" s="190"/>
      <c r="DB153" s="190"/>
      <c r="DC153" s="190"/>
      <c r="DD153" s="190"/>
      <c r="DE153" s="190"/>
      <c r="DF153" s="190"/>
      <c r="DG153" s="190"/>
      <c r="DH153" s="190"/>
      <c r="DI153" s="190"/>
    </row>
    <row r="154" spans="2:113">
      <c r="B154" s="184">
        <v>75</v>
      </c>
      <c r="C154" s="186"/>
      <c r="D154" s="186"/>
      <c r="E154" s="186"/>
      <c r="F154" s="186"/>
      <c r="G154" s="184">
        <v>10</v>
      </c>
      <c r="H154" s="158">
        <f t="shared" si="59"/>
        <v>2031</v>
      </c>
      <c r="I154" s="194">
        <f ca="1">IF(SUM($I$39:$I$53)&gt;0,'Analysis_w AFUDC'!O78,'Analysis_w NO AFUDC'!O78)</f>
        <v>0</v>
      </c>
      <c r="J154" s="190">
        <v>0</v>
      </c>
      <c r="K154" s="190">
        <v>0</v>
      </c>
      <c r="L154" s="190">
        <v>0</v>
      </c>
      <c r="M154" s="190">
        <v>0</v>
      </c>
      <c r="N154" s="190">
        <v>0</v>
      </c>
      <c r="O154" s="190">
        <v>0</v>
      </c>
      <c r="P154" s="190">
        <v>0</v>
      </c>
      <c r="Q154" s="190">
        <v>0</v>
      </c>
      <c r="R154" s="190">
        <v>0</v>
      </c>
      <c r="S154" s="190">
        <v>0</v>
      </c>
      <c r="T154" s="190">
        <v>0</v>
      </c>
      <c r="U154" s="190">
        <v>0</v>
      </c>
      <c r="V154" s="190">
        <v>0</v>
      </c>
      <c r="W154" s="190">
        <v>0</v>
      </c>
      <c r="X154" s="190">
        <v>0</v>
      </c>
      <c r="Y154" s="190">
        <v>0</v>
      </c>
      <c r="Z154" s="190">
        <v>0</v>
      </c>
      <c r="AA154" s="190">
        <v>0</v>
      </c>
      <c r="AB154" s="190">
        <v>0</v>
      </c>
      <c r="AC154" s="190">
        <v>0</v>
      </c>
      <c r="AD154" s="190">
        <v>0</v>
      </c>
      <c r="AE154" s="190">
        <v>0</v>
      </c>
      <c r="AF154" s="190">
        <v>0</v>
      </c>
      <c r="AG154" s="190">
        <v>0</v>
      </c>
      <c r="AH154" s="190">
        <v>0</v>
      </c>
      <c r="AI154" s="190">
        <v>0</v>
      </c>
      <c r="AJ154" s="190">
        <v>0</v>
      </c>
      <c r="AK154" s="190">
        <v>0</v>
      </c>
      <c r="AL154" s="190">
        <v>0</v>
      </c>
      <c r="AM154" s="190">
        <v>0</v>
      </c>
      <c r="AN154" s="190">
        <v>0</v>
      </c>
      <c r="AO154" s="190">
        <v>0</v>
      </c>
      <c r="AP154" s="190">
        <v>0</v>
      </c>
      <c r="AQ154" s="190">
        <v>0</v>
      </c>
      <c r="AR154" s="190">
        <v>0</v>
      </c>
      <c r="AS154" s="190">
        <v>0</v>
      </c>
      <c r="AT154" s="190">
        <v>0</v>
      </c>
      <c r="AU154" s="190">
        <v>0</v>
      </c>
      <c r="AV154" s="190">
        <v>0</v>
      </c>
      <c r="AW154" s="190">
        <v>0</v>
      </c>
      <c r="AX154" s="190">
        <v>0</v>
      </c>
      <c r="AY154" s="190">
        <v>0</v>
      </c>
      <c r="AZ154" s="190">
        <v>0</v>
      </c>
      <c r="BA154" s="190">
        <v>0</v>
      </c>
      <c r="BB154" s="190">
        <v>0</v>
      </c>
      <c r="BC154" s="190">
        <v>0</v>
      </c>
      <c r="BD154" s="190">
        <v>0</v>
      </c>
      <c r="BE154" s="190">
        <v>0</v>
      </c>
      <c r="BF154" s="190">
        <v>0</v>
      </c>
      <c r="BG154" s="190">
        <v>0</v>
      </c>
      <c r="BH154" s="190">
        <v>0</v>
      </c>
      <c r="BI154" s="190">
        <v>0</v>
      </c>
      <c r="BJ154" s="190">
        <v>0</v>
      </c>
      <c r="BK154" s="190">
        <v>0</v>
      </c>
      <c r="BL154" s="190">
        <v>0</v>
      </c>
      <c r="BM154" s="190">
        <v>0</v>
      </c>
      <c r="BN154" s="190">
        <v>0</v>
      </c>
      <c r="BO154" s="190">
        <v>0</v>
      </c>
      <c r="BP154" s="190">
        <v>0</v>
      </c>
      <c r="BQ154" s="190">
        <v>0</v>
      </c>
      <c r="BR154" s="190">
        <v>0</v>
      </c>
      <c r="BS154" s="190">
        <v>0</v>
      </c>
      <c r="BT154" s="190">
        <v>0</v>
      </c>
      <c r="BU154" s="190"/>
      <c r="BV154" s="190"/>
      <c r="BW154" s="190"/>
      <c r="BX154" s="190"/>
      <c r="BY154" s="190"/>
      <c r="BZ154" s="190"/>
      <c r="CA154" s="190"/>
      <c r="CB154" s="190"/>
      <c r="CC154" s="190"/>
      <c r="CD154" s="190"/>
      <c r="CE154" s="190"/>
      <c r="CF154" s="190"/>
      <c r="CG154" s="190"/>
      <c r="CH154" s="190"/>
      <c r="CI154" s="190"/>
      <c r="CJ154" s="190"/>
      <c r="CK154" s="190"/>
      <c r="CL154" s="190"/>
      <c r="CM154" s="190"/>
      <c r="CN154" s="190"/>
      <c r="CO154" s="190"/>
      <c r="CP154" s="190"/>
      <c r="CQ154" s="190"/>
      <c r="CR154" s="190"/>
      <c r="CS154" s="190"/>
      <c r="CT154" s="190"/>
      <c r="CU154" s="190"/>
      <c r="CV154" s="190"/>
      <c r="CW154" s="190"/>
      <c r="CX154" s="190"/>
      <c r="CY154" s="190"/>
      <c r="CZ154" s="190"/>
      <c r="DA154" s="190"/>
      <c r="DB154" s="190"/>
      <c r="DC154" s="190"/>
      <c r="DD154" s="190"/>
      <c r="DE154" s="190"/>
      <c r="DF154" s="190"/>
      <c r="DG154" s="190"/>
      <c r="DH154" s="190"/>
      <c r="DI154" s="190"/>
    </row>
    <row r="155" spans="2:113">
      <c r="B155" s="184">
        <v>76</v>
      </c>
      <c r="C155" s="186"/>
      <c r="D155" s="186"/>
      <c r="E155" s="186"/>
      <c r="F155" s="186"/>
      <c r="G155" s="186">
        <v>11</v>
      </c>
      <c r="H155" s="158">
        <f t="shared" si="59"/>
        <v>2032</v>
      </c>
      <c r="I155" s="194">
        <f ca="1">IF(SUM($I$39:$I$53)&gt;0,'Analysis_w AFUDC'!O79,'Analysis_w NO AFUDC'!O79)</f>
        <v>0</v>
      </c>
      <c r="J155" s="190">
        <v>0</v>
      </c>
      <c r="K155" s="190">
        <v>0</v>
      </c>
      <c r="L155" s="190">
        <v>0</v>
      </c>
      <c r="M155" s="190">
        <v>0</v>
      </c>
      <c r="N155" s="190">
        <v>0</v>
      </c>
      <c r="O155" s="190">
        <v>0</v>
      </c>
      <c r="P155" s="190">
        <v>0</v>
      </c>
      <c r="Q155" s="190">
        <v>0</v>
      </c>
      <c r="R155" s="190">
        <v>0</v>
      </c>
      <c r="S155" s="190">
        <v>0</v>
      </c>
      <c r="T155" s="190">
        <v>0</v>
      </c>
      <c r="U155" s="190">
        <v>0</v>
      </c>
      <c r="V155" s="190">
        <v>0</v>
      </c>
      <c r="W155" s="190">
        <v>0</v>
      </c>
      <c r="X155" s="190">
        <v>0</v>
      </c>
      <c r="Y155" s="190">
        <v>0</v>
      </c>
      <c r="Z155" s="190">
        <v>0</v>
      </c>
      <c r="AA155" s="190">
        <v>0</v>
      </c>
      <c r="AB155" s="190">
        <v>0</v>
      </c>
      <c r="AC155" s="190">
        <v>0</v>
      </c>
      <c r="AD155" s="190">
        <v>0</v>
      </c>
      <c r="AE155" s="190">
        <v>0</v>
      </c>
      <c r="AF155" s="190">
        <v>0</v>
      </c>
      <c r="AG155" s="190">
        <v>0</v>
      </c>
      <c r="AH155" s="190">
        <v>0</v>
      </c>
      <c r="AI155" s="190">
        <v>0</v>
      </c>
      <c r="AJ155" s="190">
        <v>0</v>
      </c>
      <c r="AK155" s="190">
        <v>0</v>
      </c>
      <c r="AL155" s="190">
        <v>0</v>
      </c>
      <c r="AM155" s="190">
        <v>0</v>
      </c>
      <c r="AN155" s="190">
        <v>0</v>
      </c>
      <c r="AO155" s="190">
        <v>0</v>
      </c>
      <c r="AP155" s="190">
        <v>0</v>
      </c>
      <c r="AQ155" s="190">
        <v>0</v>
      </c>
      <c r="AR155" s="190">
        <v>0</v>
      </c>
      <c r="AS155" s="190">
        <v>0</v>
      </c>
      <c r="AT155" s="190">
        <v>0</v>
      </c>
      <c r="AU155" s="190">
        <v>0</v>
      </c>
      <c r="AV155" s="190">
        <v>0</v>
      </c>
      <c r="AW155" s="190">
        <v>0</v>
      </c>
      <c r="AX155" s="190">
        <v>0</v>
      </c>
      <c r="AY155" s="190">
        <v>0</v>
      </c>
      <c r="AZ155" s="190">
        <v>0</v>
      </c>
      <c r="BA155" s="190">
        <v>0</v>
      </c>
      <c r="BB155" s="190">
        <v>0</v>
      </c>
      <c r="BC155" s="190">
        <v>0</v>
      </c>
      <c r="BD155" s="190">
        <v>0</v>
      </c>
      <c r="BE155" s="190">
        <v>0</v>
      </c>
      <c r="BF155" s="190">
        <v>0</v>
      </c>
      <c r="BG155" s="190">
        <v>0</v>
      </c>
      <c r="BH155" s="190">
        <v>0</v>
      </c>
      <c r="BI155" s="190">
        <v>0</v>
      </c>
      <c r="BJ155" s="190">
        <v>0</v>
      </c>
      <c r="BK155" s="190">
        <v>0</v>
      </c>
      <c r="BL155" s="190">
        <v>0</v>
      </c>
      <c r="BM155" s="190">
        <v>0</v>
      </c>
      <c r="BN155" s="190">
        <v>0</v>
      </c>
      <c r="BO155" s="190">
        <v>0</v>
      </c>
      <c r="BP155" s="190">
        <v>0</v>
      </c>
      <c r="BQ155" s="190">
        <v>0</v>
      </c>
      <c r="BR155" s="190">
        <v>0</v>
      </c>
      <c r="BS155" s="190">
        <v>0</v>
      </c>
      <c r="BT155" s="190">
        <v>0</v>
      </c>
      <c r="BU155" s="190"/>
      <c r="BV155" s="190"/>
      <c r="BW155" s="190"/>
      <c r="BX155" s="190"/>
      <c r="BY155" s="190"/>
      <c r="BZ155" s="190"/>
      <c r="CA155" s="190"/>
      <c r="CB155" s="190"/>
      <c r="CC155" s="190"/>
      <c r="CD155" s="190"/>
      <c r="CE155" s="190"/>
      <c r="CF155" s="190"/>
      <c r="CG155" s="190"/>
      <c r="CH155" s="190"/>
      <c r="CI155" s="190"/>
      <c r="CJ155" s="190"/>
      <c r="CK155" s="190"/>
      <c r="CL155" s="190"/>
      <c r="CM155" s="190"/>
      <c r="CN155" s="190"/>
      <c r="CO155" s="190"/>
      <c r="CP155" s="190"/>
      <c r="CQ155" s="190"/>
      <c r="CR155" s="190"/>
      <c r="CS155" s="190"/>
      <c r="CT155" s="190"/>
      <c r="CU155" s="190"/>
      <c r="CV155" s="190"/>
      <c r="CW155" s="190"/>
      <c r="CX155" s="190"/>
      <c r="CY155" s="190"/>
      <c r="CZ155" s="190"/>
      <c r="DA155" s="190"/>
      <c r="DB155" s="190"/>
      <c r="DC155" s="190"/>
      <c r="DD155" s="190"/>
      <c r="DE155" s="190"/>
      <c r="DF155" s="190"/>
      <c r="DG155" s="190"/>
      <c r="DH155" s="190"/>
      <c r="DI155" s="190"/>
    </row>
    <row r="156" spans="2:113">
      <c r="B156" s="184">
        <v>77</v>
      </c>
      <c r="C156" s="186"/>
      <c r="D156" s="186"/>
      <c r="E156" s="186"/>
      <c r="F156" s="186"/>
      <c r="G156" s="184">
        <v>12</v>
      </c>
      <c r="H156" s="158">
        <f t="shared" si="59"/>
        <v>2033</v>
      </c>
      <c r="I156" s="194">
        <f ca="1">IF(SUM($I$39:$I$53)&gt;0,'Analysis_w AFUDC'!O80,'Analysis_w NO AFUDC'!O80)</f>
        <v>0</v>
      </c>
      <c r="J156" s="190">
        <v>0</v>
      </c>
      <c r="K156" s="190">
        <v>0</v>
      </c>
      <c r="L156" s="190">
        <v>0</v>
      </c>
      <c r="M156" s="190">
        <v>0</v>
      </c>
      <c r="N156" s="190">
        <v>0</v>
      </c>
      <c r="O156" s="190">
        <v>0</v>
      </c>
      <c r="P156" s="190">
        <v>0</v>
      </c>
      <c r="Q156" s="190">
        <v>0</v>
      </c>
      <c r="R156" s="190">
        <v>0</v>
      </c>
      <c r="S156" s="190">
        <v>0</v>
      </c>
      <c r="T156" s="190">
        <v>0</v>
      </c>
      <c r="U156" s="190">
        <v>0</v>
      </c>
      <c r="V156" s="190">
        <v>0</v>
      </c>
      <c r="W156" s="190">
        <v>0</v>
      </c>
      <c r="X156" s="190">
        <v>0</v>
      </c>
      <c r="Y156" s="190">
        <v>0</v>
      </c>
      <c r="Z156" s="190">
        <v>0</v>
      </c>
      <c r="AA156" s="190">
        <v>0</v>
      </c>
      <c r="AB156" s="190">
        <v>0</v>
      </c>
      <c r="AC156" s="190">
        <v>0</v>
      </c>
      <c r="AD156" s="190">
        <v>0</v>
      </c>
      <c r="AE156" s="190">
        <v>0</v>
      </c>
      <c r="AF156" s="190">
        <v>0</v>
      </c>
      <c r="AG156" s="190">
        <v>0</v>
      </c>
      <c r="AH156" s="190">
        <v>0</v>
      </c>
      <c r="AI156" s="190">
        <v>0</v>
      </c>
      <c r="AJ156" s="190">
        <v>0</v>
      </c>
      <c r="AK156" s="190">
        <v>0</v>
      </c>
      <c r="AL156" s="190">
        <v>0</v>
      </c>
      <c r="AM156" s="190">
        <v>0</v>
      </c>
      <c r="AN156" s="190">
        <v>0</v>
      </c>
      <c r="AO156" s="190">
        <v>0</v>
      </c>
      <c r="AP156" s="190">
        <v>0</v>
      </c>
      <c r="AQ156" s="190">
        <v>0</v>
      </c>
      <c r="AR156" s="190">
        <v>0</v>
      </c>
      <c r="AS156" s="190">
        <v>0</v>
      </c>
      <c r="AT156" s="190">
        <v>0</v>
      </c>
      <c r="AU156" s="190">
        <v>0</v>
      </c>
      <c r="AV156" s="190">
        <v>0</v>
      </c>
      <c r="AW156" s="190">
        <v>0</v>
      </c>
      <c r="AX156" s="190">
        <v>0</v>
      </c>
      <c r="AY156" s="190">
        <v>0</v>
      </c>
      <c r="AZ156" s="190">
        <v>0</v>
      </c>
      <c r="BA156" s="190">
        <v>0</v>
      </c>
      <c r="BB156" s="190">
        <v>0</v>
      </c>
      <c r="BC156" s="190">
        <v>0</v>
      </c>
      <c r="BD156" s="190">
        <v>0</v>
      </c>
      <c r="BE156" s="190">
        <v>0</v>
      </c>
      <c r="BF156" s="190">
        <v>0</v>
      </c>
      <c r="BG156" s="190">
        <v>0</v>
      </c>
      <c r="BH156" s="190">
        <v>0</v>
      </c>
      <c r="BI156" s="190">
        <v>0</v>
      </c>
      <c r="BJ156" s="190">
        <v>0</v>
      </c>
      <c r="BK156" s="190">
        <v>0</v>
      </c>
      <c r="BL156" s="190">
        <v>0</v>
      </c>
      <c r="BM156" s="190">
        <v>0</v>
      </c>
      <c r="BN156" s="190">
        <v>0</v>
      </c>
      <c r="BO156" s="190">
        <v>0</v>
      </c>
      <c r="BP156" s="190">
        <v>0</v>
      </c>
      <c r="BQ156" s="190">
        <v>0</v>
      </c>
      <c r="BR156" s="190">
        <v>0</v>
      </c>
      <c r="BS156" s="190">
        <v>0</v>
      </c>
      <c r="BT156" s="190">
        <v>0</v>
      </c>
      <c r="BU156" s="190"/>
      <c r="BV156" s="190"/>
      <c r="BW156" s="190"/>
      <c r="BX156" s="190"/>
      <c r="BY156" s="190"/>
      <c r="BZ156" s="190"/>
      <c r="CA156" s="190"/>
      <c r="CB156" s="190"/>
      <c r="CC156" s="190"/>
      <c r="CD156" s="190"/>
      <c r="CE156" s="190"/>
      <c r="CF156" s="190"/>
      <c r="CG156" s="190"/>
      <c r="CH156" s="190"/>
      <c r="CI156" s="190"/>
      <c r="CJ156" s="190"/>
      <c r="CK156" s="190"/>
      <c r="CL156" s="190"/>
      <c r="CM156" s="190"/>
      <c r="CN156" s="190"/>
      <c r="CO156" s="190"/>
      <c r="CP156" s="190"/>
      <c r="CQ156" s="190"/>
      <c r="CR156" s="190"/>
      <c r="CS156" s="190"/>
      <c r="CT156" s="190"/>
      <c r="CU156" s="190"/>
      <c r="CV156" s="190"/>
      <c r="CW156" s="190"/>
      <c r="CX156" s="190"/>
      <c r="CY156" s="190"/>
      <c r="CZ156" s="190"/>
      <c r="DA156" s="190"/>
      <c r="DB156" s="190"/>
      <c r="DC156" s="190"/>
      <c r="DD156" s="190"/>
      <c r="DE156" s="190"/>
      <c r="DF156" s="190"/>
      <c r="DG156" s="190"/>
      <c r="DH156" s="190"/>
      <c r="DI156" s="190"/>
    </row>
    <row r="157" spans="2:113">
      <c r="B157" s="184">
        <v>78</v>
      </c>
      <c r="C157" s="186"/>
      <c r="D157" s="186"/>
      <c r="E157" s="186"/>
      <c r="F157" s="186"/>
      <c r="G157" s="186">
        <v>13</v>
      </c>
      <c r="H157" s="158">
        <f t="shared" si="59"/>
        <v>2034</v>
      </c>
      <c r="I157" s="194">
        <f ca="1">IF(SUM($I$39:$I$53)&gt;0,'Analysis_w AFUDC'!O81,'Analysis_w NO AFUDC'!O81)</f>
        <v>0</v>
      </c>
      <c r="J157" s="190">
        <v>0</v>
      </c>
      <c r="K157" s="190">
        <v>0</v>
      </c>
      <c r="L157" s="190">
        <v>0</v>
      </c>
      <c r="M157" s="190">
        <v>0</v>
      </c>
      <c r="N157" s="190">
        <v>0</v>
      </c>
      <c r="O157" s="190">
        <v>0</v>
      </c>
      <c r="P157" s="190">
        <v>0</v>
      </c>
      <c r="Q157" s="190">
        <v>0</v>
      </c>
      <c r="R157" s="190">
        <v>0</v>
      </c>
      <c r="S157" s="190">
        <v>0</v>
      </c>
      <c r="T157" s="190">
        <v>0</v>
      </c>
      <c r="U157" s="190">
        <v>0</v>
      </c>
      <c r="V157" s="190">
        <v>0</v>
      </c>
      <c r="W157" s="190">
        <v>0</v>
      </c>
      <c r="X157" s="190">
        <v>0</v>
      </c>
      <c r="Y157" s="190">
        <v>0</v>
      </c>
      <c r="Z157" s="190">
        <v>0</v>
      </c>
      <c r="AA157" s="190">
        <v>0</v>
      </c>
      <c r="AB157" s="190">
        <v>0</v>
      </c>
      <c r="AC157" s="190">
        <v>0</v>
      </c>
      <c r="AD157" s="190">
        <v>0</v>
      </c>
      <c r="AE157" s="190">
        <v>0</v>
      </c>
      <c r="AF157" s="190">
        <v>0</v>
      </c>
      <c r="AG157" s="190">
        <v>0</v>
      </c>
      <c r="AH157" s="190">
        <v>0</v>
      </c>
      <c r="AI157" s="190">
        <v>0</v>
      </c>
      <c r="AJ157" s="190">
        <v>0</v>
      </c>
      <c r="AK157" s="190">
        <v>0</v>
      </c>
      <c r="AL157" s="190">
        <v>0</v>
      </c>
      <c r="AM157" s="190">
        <v>0</v>
      </c>
      <c r="AN157" s="190">
        <v>0</v>
      </c>
      <c r="AO157" s="190">
        <v>0</v>
      </c>
      <c r="AP157" s="190">
        <v>0</v>
      </c>
      <c r="AQ157" s="190">
        <v>0</v>
      </c>
      <c r="AR157" s="190">
        <v>0</v>
      </c>
      <c r="AS157" s="190">
        <v>0</v>
      </c>
      <c r="AT157" s="190">
        <v>0</v>
      </c>
      <c r="AU157" s="190">
        <v>0</v>
      </c>
      <c r="AV157" s="190">
        <v>0</v>
      </c>
      <c r="AW157" s="190">
        <v>0</v>
      </c>
      <c r="AX157" s="190">
        <v>0</v>
      </c>
      <c r="AY157" s="190">
        <v>0</v>
      </c>
      <c r="AZ157" s="190">
        <v>0</v>
      </c>
      <c r="BA157" s="190">
        <v>0</v>
      </c>
      <c r="BB157" s="190">
        <v>0</v>
      </c>
      <c r="BC157" s="190">
        <v>0</v>
      </c>
      <c r="BD157" s="190">
        <v>0</v>
      </c>
      <c r="BE157" s="190">
        <v>0</v>
      </c>
      <c r="BF157" s="190">
        <v>0</v>
      </c>
      <c r="BG157" s="190">
        <v>0</v>
      </c>
      <c r="BH157" s="190">
        <v>0</v>
      </c>
      <c r="BI157" s="190">
        <v>0</v>
      </c>
      <c r="BJ157" s="190">
        <v>0</v>
      </c>
      <c r="BK157" s="190">
        <v>0</v>
      </c>
      <c r="BL157" s="190">
        <v>0</v>
      </c>
      <c r="BM157" s="190">
        <v>0</v>
      </c>
      <c r="BN157" s="190">
        <v>0</v>
      </c>
      <c r="BO157" s="190">
        <v>0</v>
      </c>
      <c r="BP157" s="190">
        <v>0</v>
      </c>
      <c r="BQ157" s="190">
        <v>0</v>
      </c>
      <c r="BR157" s="190">
        <v>0</v>
      </c>
      <c r="BS157" s="190">
        <v>0</v>
      </c>
      <c r="BT157" s="190">
        <v>0</v>
      </c>
      <c r="BU157" s="190"/>
      <c r="BV157" s="190"/>
      <c r="BW157" s="190"/>
      <c r="BX157" s="190"/>
      <c r="BY157" s="190"/>
      <c r="BZ157" s="190"/>
      <c r="CA157" s="190"/>
      <c r="CB157" s="190"/>
      <c r="CC157" s="190"/>
      <c r="CD157" s="190"/>
      <c r="CE157" s="190"/>
      <c r="CF157" s="190"/>
      <c r="CG157" s="190"/>
      <c r="CH157" s="190"/>
      <c r="CI157" s="190"/>
      <c r="CJ157" s="190"/>
      <c r="CK157" s="190"/>
      <c r="CL157" s="190"/>
      <c r="CM157" s="190"/>
      <c r="CN157" s="190"/>
      <c r="CO157" s="190"/>
      <c r="CP157" s="190"/>
      <c r="CQ157" s="190"/>
      <c r="CR157" s="190"/>
      <c r="CS157" s="190"/>
      <c r="CT157" s="190"/>
      <c r="CU157" s="190"/>
      <c r="CV157" s="190"/>
      <c r="CW157" s="190"/>
      <c r="CX157" s="190"/>
      <c r="CY157" s="190"/>
      <c r="CZ157" s="190"/>
      <c r="DA157" s="190"/>
      <c r="DB157" s="190"/>
      <c r="DC157" s="190"/>
      <c r="DD157" s="190"/>
      <c r="DE157" s="190"/>
      <c r="DF157" s="190"/>
      <c r="DG157" s="190"/>
      <c r="DH157" s="190"/>
      <c r="DI157" s="190"/>
    </row>
    <row r="158" spans="2:113">
      <c r="B158" s="184">
        <v>79</v>
      </c>
      <c r="C158" s="186"/>
      <c r="D158" s="186"/>
      <c r="E158" s="186"/>
      <c r="F158" s="186"/>
      <c r="G158" s="184">
        <v>14</v>
      </c>
      <c r="H158" s="158">
        <f t="shared" si="59"/>
        <v>2035</v>
      </c>
      <c r="I158" s="194">
        <f ca="1">IF(SUM($I$39:$I$53)&gt;0,'Analysis_w AFUDC'!O82,'Analysis_w NO AFUDC'!O82)</f>
        <v>0</v>
      </c>
      <c r="J158" s="190">
        <v>0</v>
      </c>
      <c r="K158" s="190">
        <v>0</v>
      </c>
      <c r="L158" s="190">
        <v>0</v>
      </c>
      <c r="M158" s="190">
        <v>0</v>
      </c>
      <c r="N158" s="190">
        <v>0</v>
      </c>
      <c r="O158" s="190">
        <v>0</v>
      </c>
      <c r="P158" s="190">
        <v>0</v>
      </c>
      <c r="Q158" s="190">
        <v>0</v>
      </c>
      <c r="R158" s="190">
        <v>0</v>
      </c>
      <c r="S158" s="190">
        <v>0</v>
      </c>
      <c r="T158" s="190">
        <v>0</v>
      </c>
      <c r="U158" s="190">
        <v>0</v>
      </c>
      <c r="V158" s="190">
        <v>0</v>
      </c>
      <c r="W158" s="190">
        <v>0</v>
      </c>
      <c r="X158" s="190">
        <v>0</v>
      </c>
      <c r="Y158" s="190">
        <v>0</v>
      </c>
      <c r="Z158" s="190">
        <v>0</v>
      </c>
      <c r="AA158" s="190">
        <v>0</v>
      </c>
      <c r="AB158" s="190">
        <v>0</v>
      </c>
      <c r="AC158" s="190">
        <v>0</v>
      </c>
      <c r="AD158" s="190">
        <v>0</v>
      </c>
      <c r="AE158" s="190">
        <v>0</v>
      </c>
      <c r="AF158" s="190">
        <v>0</v>
      </c>
      <c r="AG158" s="190">
        <v>0</v>
      </c>
      <c r="AH158" s="190">
        <v>0</v>
      </c>
      <c r="AI158" s="190">
        <v>0</v>
      </c>
      <c r="AJ158" s="190">
        <v>0</v>
      </c>
      <c r="AK158" s="190">
        <v>0</v>
      </c>
      <c r="AL158" s="190">
        <v>0</v>
      </c>
      <c r="AM158" s="190">
        <v>0</v>
      </c>
      <c r="AN158" s="190">
        <v>0</v>
      </c>
      <c r="AO158" s="190">
        <v>0</v>
      </c>
      <c r="AP158" s="190">
        <v>0</v>
      </c>
      <c r="AQ158" s="190">
        <v>0</v>
      </c>
      <c r="AR158" s="190">
        <v>0</v>
      </c>
      <c r="AS158" s="190">
        <v>0</v>
      </c>
      <c r="AT158" s="190">
        <v>0</v>
      </c>
      <c r="AU158" s="190">
        <v>0</v>
      </c>
      <c r="AV158" s="190">
        <v>0</v>
      </c>
      <c r="AW158" s="190">
        <v>0</v>
      </c>
      <c r="AX158" s="190">
        <v>0</v>
      </c>
      <c r="AY158" s="190">
        <v>0</v>
      </c>
      <c r="AZ158" s="190">
        <v>0</v>
      </c>
      <c r="BA158" s="190">
        <v>0</v>
      </c>
      <c r="BB158" s="190">
        <v>0</v>
      </c>
      <c r="BC158" s="190">
        <v>0</v>
      </c>
      <c r="BD158" s="190">
        <v>0</v>
      </c>
      <c r="BE158" s="190">
        <v>0</v>
      </c>
      <c r="BF158" s="190">
        <v>0</v>
      </c>
      <c r="BG158" s="190">
        <v>0</v>
      </c>
      <c r="BH158" s="190">
        <v>0</v>
      </c>
      <c r="BI158" s="190">
        <v>0</v>
      </c>
      <c r="BJ158" s="190">
        <v>0</v>
      </c>
      <c r="BK158" s="190">
        <v>0</v>
      </c>
      <c r="BL158" s="190">
        <v>0</v>
      </c>
      <c r="BM158" s="190">
        <v>0</v>
      </c>
      <c r="BN158" s="190">
        <v>0</v>
      </c>
      <c r="BO158" s="190">
        <v>0</v>
      </c>
      <c r="BP158" s="190">
        <v>0</v>
      </c>
      <c r="BQ158" s="190">
        <v>0</v>
      </c>
      <c r="BR158" s="190">
        <v>0</v>
      </c>
      <c r="BS158" s="190">
        <v>0</v>
      </c>
      <c r="BT158" s="190">
        <v>0</v>
      </c>
      <c r="BU158" s="190"/>
      <c r="BV158" s="190"/>
      <c r="BW158" s="190"/>
      <c r="BX158" s="190"/>
      <c r="BY158" s="190"/>
      <c r="BZ158" s="190"/>
      <c r="CA158" s="190"/>
      <c r="CB158" s="190"/>
      <c r="CC158" s="190"/>
      <c r="CD158" s="190"/>
      <c r="CE158" s="190"/>
      <c r="CF158" s="190"/>
      <c r="CG158" s="190"/>
      <c r="CH158" s="190"/>
      <c r="CI158" s="190"/>
      <c r="CJ158" s="190"/>
      <c r="CK158" s="190"/>
      <c r="CL158" s="190"/>
      <c r="CM158" s="190"/>
      <c r="CN158" s="190"/>
      <c r="CO158" s="190"/>
      <c r="CP158" s="190"/>
      <c r="CQ158" s="190"/>
      <c r="CR158" s="190"/>
      <c r="CS158" s="190"/>
      <c r="CT158" s="190"/>
      <c r="CU158" s="190"/>
      <c r="CV158" s="190"/>
      <c r="CW158" s="190"/>
      <c r="CX158" s="190"/>
      <c r="CY158" s="190"/>
      <c r="CZ158" s="190"/>
      <c r="DA158" s="190"/>
      <c r="DB158" s="190"/>
      <c r="DC158" s="190"/>
      <c r="DD158" s="190"/>
      <c r="DE158" s="190"/>
      <c r="DF158" s="190"/>
      <c r="DG158" s="190"/>
      <c r="DH158" s="190"/>
      <c r="DI158" s="190"/>
    </row>
    <row r="159" spans="2:113">
      <c r="B159" s="184">
        <v>80</v>
      </c>
      <c r="C159" s="186"/>
      <c r="D159" s="186"/>
      <c r="E159" s="186"/>
      <c r="F159" s="186"/>
      <c r="G159" s="186">
        <v>15</v>
      </c>
      <c r="H159" s="158">
        <f t="shared" si="59"/>
        <v>2036</v>
      </c>
      <c r="I159" s="194">
        <f ca="1">IF(SUM($I$39:$I$53)&gt;0,'Analysis_w AFUDC'!O83,'Analysis_w NO AFUDC'!O83)</f>
        <v>0</v>
      </c>
      <c r="J159" s="190">
        <v>0</v>
      </c>
      <c r="K159" s="190">
        <v>0</v>
      </c>
      <c r="L159" s="190">
        <v>0</v>
      </c>
      <c r="M159" s="190">
        <v>0</v>
      </c>
      <c r="N159" s="190">
        <v>0</v>
      </c>
      <c r="O159" s="190">
        <v>0</v>
      </c>
      <c r="P159" s="190">
        <v>0</v>
      </c>
      <c r="Q159" s="190">
        <v>0</v>
      </c>
      <c r="R159" s="190">
        <v>0</v>
      </c>
      <c r="S159" s="190">
        <v>0</v>
      </c>
      <c r="T159" s="190">
        <v>0</v>
      </c>
      <c r="U159" s="190">
        <v>0</v>
      </c>
      <c r="V159" s="190">
        <v>0</v>
      </c>
      <c r="W159" s="190">
        <v>0</v>
      </c>
      <c r="X159" s="190">
        <v>0</v>
      </c>
      <c r="Y159" s="190">
        <v>0</v>
      </c>
      <c r="Z159" s="190">
        <v>0</v>
      </c>
      <c r="AA159" s="190">
        <v>0</v>
      </c>
      <c r="AB159" s="190">
        <v>0</v>
      </c>
      <c r="AC159" s="190">
        <v>0</v>
      </c>
      <c r="AD159" s="190">
        <v>0</v>
      </c>
      <c r="AE159" s="190">
        <v>0</v>
      </c>
      <c r="AF159" s="190">
        <v>0</v>
      </c>
      <c r="AG159" s="190">
        <v>0</v>
      </c>
      <c r="AH159" s="190">
        <v>0</v>
      </c>
      <c r="AI159" s="190">
        <v>0</v>
      </c>
      <c r="AJ159" s="190">
        <v>0</v>
      </c>
      <c r="AK159" s="190">
        <v>0</v>
      </c>
      <c r="AL159" s="190">
        <v>0</v>
      </c>
      <c r="AM159" s="190">
        <v>0</v>
      </c>
      <c r="AN159" s="190">
        <v>0</v>
      </c>
      <c r="AO159" s="190">
        <v>0</v>
      </c>
      <c r="AP159" s="190">
        <v>0</v>
      </c>
      <c r="AQ159" s="190">
        <v>0</v>
      </c>
      <c r="AR159" s="190">
        <v>0</v>
      </c>
      <c r="AS159" s="190">
        <v>0</v>
      </c>
      <c r="AT159" s="190">
        <v>0</v>
      </c>
      <c r="AU159" s="190">
        <v>0</v>
      </c>
      <c r="AV159" s="190">
        <v>0</v>
      </c>
      <c r="AW159" s="190">
        <v>0</v>
      </c>
      <c r="AX159" s="190">
        <v>0</v>
      </c>
      <c r="AY159" s="190">
        <v>0</v>
      </c>
      <c r="AZ159" s="190">
        <v>0</v>
      </c>
      <c r="BA159" s="190">
        <v>0</v>
      </c>
      <c r="BB159" s="190">
        <v>0</v>
      </c>
      <c r="BC159" s="190">
        <v>0</v>
      </c>
      <c r="BD159" s="190">
        <v>0</v>
      </c>
      <c r="BE159" s="190">
        <v>0</v>
      </c>
      <c r="BF159" s="190">
        <v>0</v>
      </c>
      <c r="BG159" s="190">
        <v>0</v>
      </c>
      <c r="BH159" s="190">
        <v>0</v>
      </c>
      <c r="BI159" s="190">
        <v>0</v>
      </c>
      <c r="BJ159" s="190">
        <v>0</v>
      </c>
      <c r="BK159" s="190">
        <v>0</v>
      </c>
      <c r="BL159" s="190">
        <v>0</v>
      </c>
      <c r="BM159" s="190">
        <v>0</v>
      </c>
      <c r="BN159" s="190">
        <v>0</v>
      </c>
      <c r="BO159" s="190">
        <v>0</v>
      </c>
      <c r="BP159" s="190">
        <v>0</v>
      </c>
      <c r="BQ159" s="190">
        <v>0</v>
      </c>
      <c r="BR159" s="190">
        <v>0</v>
      </c>
      <c r="BS159" s="190">
        <v>0</v>
      </c>
      <c r="BT159" s="190">
        <v>0</v>
      </c>
      <c r="BU159" s="190"/>
      <c r="BV159" s="190"/>
      <c r="BW159" s="190"/>
      <c r="BX159" s="190"/>
      <c r="BY159" s="190"/>
      <c r="BZ159" s="190"/>
      <c r="CA159" s="190"/>
      <c r="CB159" s="190"/>
      <c r="CC159" s="190"/>
      <c r="CD159" s="190"/>
      <c r="CE159" s="190"/>
      <c r="CF159" s="190"/>
      <c r="CG159" s="190"/>
      <c r="CH159" s="190"/>
      <c r="CI159" s="190"/>
      <c r="CJ159" s="190"/>
      <c r="CK159" s="190"/>
      <c r="CL159" s="190"/>
      <c r="CM159" s="190"/>
      <c r="CN159" s="190"/>
      <c r="CO159" s="190"/>
      <c r="CP159" s="190"/>
      <c r="CQ159" s="190"/>
      <c r="CR159" s="190"/>
      <c r="CS159" s="190"/>
      <c r="CT159" s="190"/>
      <c r="CU159" s="190"/>
      <c r="CV159" s="190"/>
      <c r="CW159" s="190"/>
      <c r="CX159" s="190"/>
      <c r="CY159" s="190"/>
      <c r="CZ159" s="190"/>
      <c r="DA159" s="190"/>
      <c r="DB159" s="190"/>
      <c r="DC159" s="190"/>
      <c r="DD159" s="190"/>
      <c r="DE159" s="190"/>
      <c r="DF159" s="190"/>
      <c r="DG159" s="190"/>
      <c r="DH159" s="190"/>
      <c r="DI159" s="190"/>
    </row>
    <row r="160" spans="2:113">
      <c r="C160"/>
      <c r="D160"/>
      <c r="E160"/>
      <c r="F160"/>
      <c r="G160"/>
      <c r="H160"/>
      <c r="I160"/>
      <c r="J160"/>
      <c r="K160" s="42"/>
      <c r="L160"/>
      <c r="M160"/>
      <c r="N160" s="158"/>
      <c r="O160"/>
      <c r="P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row>
    <row r="161" spans="2:109">
      <c r="C161"/>
      <c r="D161"/>
      <c r="E161"/>
      <c r="F161"/>
      <c r="G161"/>
      <c r="H161"/>
      <c r="I161"/>
      <c r="J161"/>
      <c r="K161" s="42"/>
      <c r="L161"/>
      <c r="M161"/>
      <c r="N161" s="158"/>
      <c r="O161"/>
      <c r="P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row>
    <row r="162" spans="2:109">
      <c r="C162"/>
      <c r="D162"/>
      <c r="E162"/>
      <c r="F162"/>
      <c r="G162"/>
      <c r="H162"/>
      <c r="I162"/>
      <c r="J162"/>
      <c r="K162" s="42"/>
      <c r="L162"/>
      <c r="M162"/>
      <c r="N162" s="158"/>
      <c r="O162"/>
      <c r="P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row>
    <row r="163" spans="2:109">
      <c r="C163"/>
      <c r="D163"/>
      <c r="E163"/>
      <c r="F163"/>
      <c r="G163"/>
      <c r="H163"/>
      <c r="I163"/>
      <c r="J163"/>
      <c r="K163" s="179" t="s">
        <v>207</v>
      </c>
      <c r="L163" s="180"/>
      <c r="M163" s="180"/>
      <c r="N163"/>
      <c r="O163"/>
      <c r="P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row>
    <row r="164" spans="2:109">
      <c r="C164"/>
      <c r="D164"/>
      <c r="E164"/>
      <c r="F164"/>
      <c r="G164"/>
      <c r="H164"/>
      <c r="I164"/>
      <c r="J164"/>
      <c r="K164" s="42"/>
      <c r="L164"/>
      <c r="M164"/>
      <c r="N164"/>
      <c r="O164"/>
      <c r="P164"/>
      <c r="BW164" s="190"/>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row>
    <row r="165" spans="2:109">
      <c r="B165"/>
      <c r="C165"/>
      <c r="D165"/>
      <c r="E165"/>
      <c r="F165"/>
      <c r="G165"/>
      <c r="H165"/>
      <c r="I165"/>
      <c r="J165" s="174"/>
      <c r="K165" s="76"/>
      <c r="L165" s="76"/>
      <c r="M165" s="76"/>
      <c r="N165" s="174"/>
      <c r="O165" s="174"/>
      <c r="P165" s="174"/>
      <c r="Q165" s="76"/>
      <c r="R165" s="76"/>
      <c r="S165" s="76"/>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row>
    <row r="166" spans="2:109">
      <c r="B166"/>
      <c r="C166"/>
      <c r="D166"/>
      <c r="E166"/>
      <c r="F166"/>
      <c r="G166"/>
      <c r="H166"/>
      <c r="I166"/>
      <c r="J166"/>
      <c r="K166" s="42"/>
      <c r="L166"/>
      <c r="M166"/>
      <c r="N166"/>
      <c r="O166"/>
      <c r="P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row>
    <row r="167" spans="2:109">
      <c r="B167"/>
      <c r="C167"/>
      <c r="D167"/>
      <c r="E167"/>
      <c r="F167"/>
      <c r="G167"/>
      <c r="H167"/>
      <c r="I167"/>
      <c r="J167"/>
      <c r="K167" s="42"/>
      <c r="L167"/>
      <c r="M167"/>
      <c r="N167"/>
      <c r="O167"/>
      <c r="P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row>
    <row r="168" spans="2:109">
      <c r="B168"/>
      <c r="C168"/>
      <c r="D168"/>
      <c r="E168"/>
      <c r="F168"/>
      <c r="G168"/>
      <c r="H168"/>
      <c r="I168"/>
      <c r="J168"/>
      <c r="K168" s="42"/>
      <c r="L168"/>
      <c r="M168"/>
      <c r="N168"/>
      <c r="O168"/>
      <c r="P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row>
    <row r="169" spans="2:109">
      <c r="B169"/>
      <c r="C169"/>
      <c r="D169"/>
      <c r="E169"/>
      <c r="F169"/>
      <c r="G169"/>
      <c r="H169"/>
      <c r="I169"/>
      <c r="J169"/>
      <c r="K169" s="42"/>
      <c r="L169"/>
      <c r="M169"/>
      <c r="N169"/>
      <c r="O169"/>
      <c r="P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row>
    <row r="170" spans="2:109">
      <c r="B170"/>
      <c r="C170"/>
      <c r="D170"/>
      <c r="E170"/>
      <c r="F170"/>
      <c r="G170"/>
      <c r="H170"/>
      <c r="I170"/>
      <c r="J170"/>
      <c r="K170" s="42"/>
      <c r="L170"/>
      <c r="M170"/>
      <c r="N170"/>
      <c r="O170"/>
      <c r="P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row>
    <row r="171" spans="2:109">
      <c r="B171"/>
      <c r="C171"/>
      <c r="D171"/>
      <c r="E171"/>
      <c r="F171"/>
      <c r="G171"/>
      <c r="H171"/>
      <c r="I171"/>
      <c r="J171"/>
      <c r="K171" s="42"/>
      <c r="L171"/>
      <c r="M171"/>
      <c r="N171"/>
      <c r="O171"/>
      <c r="P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row>
    <row r="172" spans="2:109">
      <c r="B172"/>
      <c r="C172"/>
      <c r="D172"/>
      <c r="E172"/>
      <c r="F172"/>
      <c r="G172"/>
      <c r="H172"/>
      <c r="I172"/>
      <c r="J172"/>
      <c r="K172" s="42"/>
      <c r="L172"/>
      <c r="M172"/>
      <c r="N172"/>
      <c r="O172"/>
      <c r="P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row>
    <row r="173" spans="2:109">
      <c r="B173"/>
      <c r="C173"/>
      <c r="D173"/>
      <c r="E173"/>
      <c r="F173"/>
      <c r="G173"/>
      <c r="H173"/>
      <c r="I173"/>
      <c r="J173"/>
      <c r="K173"/>
      <c r="L173"/>
      <c r="M173"/>
      <c r="N173"/>
      <c r="O173"/>
      <c r="P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row>
    <row r="174" spans="2:109">
      <c r="B174"/>
      <c r="C174"/>
      <c r="D174"/>
      <c r="E174"/>
      <c r="F174"/>
      <c r="G174"/>
      <c r="H174"/>
      <c r="I174"/>
      <c r="J174"/>
      <c r="K174"/>
      <c r="L174"/>
      <c r="M174"/>
      <c r="N174"/>
      <c r="O174"/>
      <c r="P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row>
    <row r="175" spans="2:109">
      <c r="B175"/>
      <c r="C175"/>
      <c r="D175"/>
      <c r="E175"/>
      <c r="F175"/>
      <c r="G175"/>
      <c r="H175"/>
      <c r="I175"/>
      <c r="J175"/>
      <c r="K175"/>
      <c r="L175"/>
      <c r="M175"/>
      <c r="N175"/>
      <c r="O175"/>
      <c r="P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row>
    <row r="176" spans="2:109">
      <c r="B176"/>
      <c r="C176"/>
      <c r="D176"/>
      <c r="E176"/>
      <c r="F176"/>
      <c r="G176"/>
      <c r="H176"/>
      <c r="I176"/>
      <c r="J176"/>
      <c r="K176"/>
      <c r="L176"/>
      <c r="M176"/>
      <c r="N176"/>
      <c r="O176"/>
      <c r="P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row>
    <row r="177" spans="2:109">
      <c r="B177"/>
      <c r="C177"/>
      <c r="D177"/>
      <c r="E177"/>
      <c r="F177"/>
      <c r="G177"/>
      <c r="H177"/>
      <c r="I177"/>
      <c r="J177"/>
      <c r="K177"/>
      <c r="L177"/>
      <c r="M177"/>
      <c r="N177"/>
      <c r="O177"/>
      <c r="P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row>
    <row r="178" spans="2:109">
      <c r="B178"/>
      <c r="C178"/>
      <c r="D178"/>
      <c r="E178"/>
      <c r="F178"/>
      <c r="G178"/>
      <c r="H178"/>
      <c r="I178"/>
      <c r="J178"/>
      <c r="K178"/>
      <c r="L178"/>
      <c r="M178"/>
      <c r="N178"/>
      <c r="O178"/>
      <c r="P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row>
    <row r="179" spans="2:109">
      <c r="B179"/>
      <c r="C179"/>
      <c r="D179"/>
      <c r="E179"/>
      <c r="F179"/>
      <c r="G179"/>
      <c r="H179"/>
      <c r="I179"/>
      <c r="J179"/>
      <c r="K179"/>
      <c r="L179"/>
      <c r="M179"/>
      <c r="N179"/>
      <c r="O179"/>
      <c r="P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row>
    <row r="180" spans="2:109">
      <c r="B180"/>
      <c r="C180"/>
      <c r="D180"/>
      <c r="E180"/>
      <c r="F180"/>
      <c r="G180"/>
      <c r="H180"/>
      <c r="I180"/>
      <c r="J180"/>
      <c r="K180"/>
      <c r="L180"/>
      <c r="M180"/>
      <c r="N180"/>
      <c r="O180"/>
      <c r="P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row>
    <row r="181" spans="2:109">
      <c r="B181"/>
      <c r="C181"/>
      <c r="D181"/>
      <c r="E181"/>
      <c r="F181"/>
      <c r="G181"/>
      <c r="H181"/>
      <c r="I181"/>
      <c r="J181"/>
      <c r="K181"/>
      <c r="L181"/>
      <c r="M181"/>
      <c r="N181"/>
      <c r="O181"/>
      <c r="P181"/>
      <c r="V181" s="158" t="s">
        <v>277</v>
      </c>
      <c r="W181" s="158"/>
      <c r="X181" s="158"/>
      <c r="BX181"/>
      <c r="BY181"/>
      <c r="BZ181"/>
    </row>
    <row r="182" spans="2:109">
      <c r="V182" s="158"/>
      <c r="W182" s="158"/>
      <c r="X182" s="158"/>
      <c r="BX182"/>
      <c r="BY182"/>
      <c r="BZ182"/>
    </row>
    <row r="183" spans="2:109" ht="28.8">
      <c r="W183" s="231" t="s">
        <v>279</v>
      </c>
      <c r="X183" s="172" t="s">
        <v>278</v>
      </c>
    </row>
    <row r="184" spans="2:109">
      <c r="W184" s="159" t="s">
        <v>227</v>
      </c>
      <c r="X184" s="22">
        <v>-0.01</v>
      </c>
    </row>
    <row r="185" spans="2:109">
      <c r="W185" s="159" t="s">
        <v>245</v>
      </c>
      <c r="X185" s="22">
        <v>-0.01</v>
      </c>
    </row>
    <row r="186" spans="2:109">
      <c r="W186" s="159" t="s">
        <v>246</v>
      </c>
      <c r="X186" s="22">
        <v>-0.01</v>
      </c>
    </row>
    <row r="187" spans="2:109">
      <c r="W187" s="159" t="s">
        <v>247</v>
      </c>
      <c r="X187" s="22">
        <v>-0.01</v>
      </c>
    </row>
    <row r="188" spans="2:109">
      <c r="W188" s="159" t="s">
        <v>226</v>
      </c>
      <c r="X188" s="22">
        <v>-1.0999999999999999E-2</v>
      </c>
    </row>
    <row r="189" spans="2:109">
      <c r="W189" s="159" t="s">
        <v>195</v>
      </c>
      <c r="X189" s="22">
        <v>-1.2E-2</v>
      </c>
    </row>
    <row r="190" spans="2:109">
      <c r="W190" s="159" t="s">
        <v>218</v>
      </c>
      <c r="X190" s="22">
        <v>-1.2E-2</v>
      </c>
    </row>
    <row r="191" spans="2:109">
      <c r="W191" s="159" t="s">
        <v>228</v>
      </c>
      <c r="X191" s="22">
        <v>-1.2E-2</v>
      </c>
    </row>
    <row r="192" spans="2:109">
      <c r="W192" s="159" t="s">
        <v>229</v>
      </c>
      <c r="X192" s="22">
        <v>-1.2E-2</v>
      </c>
    </row>
    <row r="193" spans="23:24">
      <c r="W193" s="159" t="s">
        <v>230</v>
      </c>
      <c r="X193" s="22">
        <v>-1.2E-2</v>
      </c>
    </row>
    <row r="194" spans="23:24">
      <c r="W194" s="159" t="s">
        <v>231</v>
      </c>
      <c r="X194" s="22">
        <v>-1.2E-2</v>
      </c>
    </row>
    <row r="195" spans="23:24">
      <c r="W195" s="159" t="s">
        <v>232</v>
      </c>
      <c r="X195" s="22">
        <v>-1.2E-2</v>
      </c>
    </row>
    <row r="196" spans="23:24">
      <c r="W196" s="159" t="s">
        <v>258</v>
      </c>
      <c r="X196" s="22">
        <v>-1.2E-2</v>
      </c>
    </row>
    <row r="197" spans="23:24">
      <c r="W197" s="159" t="s">
        <v>258</v>
      </c>
      <c r="X197" s="22">
        <v>-1.2E-2</v>
      </c>
    </row>
    <row r="198" spans="23:24">
      <c r="W198" s="159" t="s">
        <v>259</v>
      </c>
      <c r="X198" s="22">
        <v>-1.2E-2</v>
      </c>
    </row>
    <row r="199" spans="23:24">
      <c r="W199" s="159" t="s">
        <v>259</v>
      </c>
      <c r="X199" s="22">
        <v>-1.2E-2</v>
      </c>
    </row>
    <row r="200" spans="23:24">
      <c r="W200" s="159" t="s">
        <v>260</v>
      </c>
      <c r="X200" s="22">
        <v>-1.2E-2</v>
      </c>
    </row>
    <row r="201" spans="23:24">
      <c r="W201" s="159" t="s">
        <v>260</v>
      </c>
      <c r="X201" s="22">
        <v>-1.2E-2</v>
      </c>
    </row>
    <row r="202" spans="23:24">
      <c r="W202" s="159" t="s">
        <v>261</v>
      </c>
      <c r="X202" s="22">
        <v>-1.2E-2</v>
      </c>
    </row>
    <row r="203" spans="23:24">
      <c r="W203" s="159" t="s">
        <v>261</v>
      </c>
      <c r="X203" s="22">
        <v>-1.2E-2</v>
      </c>
    </row>
    <row r="204" spans="23:24">
      <c r="W204" s="159" t="s">
        <v>241</v>
      </c>
      <c r="X204" s="22">
        <v>-1.4E-2</v>
      </c>
    </row>
    <row r="205" spans="23:24">
      <c r="W205" s="159" t="s">
        <v>263</v>
      </c>
      <c r="X205" s="22">
        <v>-1.4E-2</v>
      </c>
    </row>
    <row r="206" spans="23:24">
      <c r="W206" s="159" t="s">
        <v>263</v>
      </c>
      <c r="X206" s="22">
        <v>-1.4E-2</v>
      </c>
    </row>
    <row r="207" spans="23:24">
      <c r="W207" s="159" t="s">
        <v>264</v>
      </c>
      <c r="X207" s="22">
        <v>-1.4E-2</v>
      </c>
    </row>
    <row r="208" spans="23:24">
      <c r="W208" s="159" t="s">
        <v>264</v>
      </c>
      <c r="X208" s="22">
        <v>-1.4E-2</v>
      </c>
    </row>
    <row r="209" spans="23:24">
      <c r="W209" s="159" t="s">
        <v>265</v>
      </c>
      <c r="X209" s="22">
        <v>-1.4E-2</v>
      </c>
    </row>
    <row r="210" spans="23:24">
      <c r="W210" s="159" t="s">
        <v>265</v>
      </c>
      <c r="X210" s="22">
        <v>-1.4E-2</v>
      </c>
    </row>
    <row r="211" spans="23:24">
      <c r="W211" s="159" t="s">
        <v>266</v>
      </c>
      <c r="X211" s="22">
        <v>-1.4E-2</v>
      </c>
    </row>
    <row r="212" spans="23:24">
      <c r="W212" s="159" t="s">
        <v>266</v>
      </c>
      <c r="X212" s="22">
        <v>-1.4E-2</v>
      </c>
    </row>
    <row r="213" spans="23:24">
      <c r="W213" s="159" t="s">
        <v>267</v>
      </c>
      <c r="X213" s="22">
        <v>-1.4E-2</v>
      </c>
    </row>
    <row r="214" spans="23:24">
      <c r="W214" s="159" t="s">
        <v>267</v>
      </c>
      <c r="X214" s="22">
        <v>-1.4E-2</v>
      </c>
    </row>
    <row r="215" spans="23:24">
      <c r="W215" s="159" t="s">
        <v>268</v>
      </c>
      <c r="X215" s="22">
        <v>-1.4E-2</v>
      </c>
    </row>
    <row r="216" spans="23:24">
      <c r="W216" s="159" t="s">
        <v>268</v>
      </c>
      <c r="X216" s="22">
        <v>-1.4E-2</v>
      </c>
    </row>
    <row r="217" spans="23:24">
      <c r="W217" s="159" t="s">
        <v>223</v>
      </c>
      <c r="X217" s="22">
        <v>-1.6E-2</v>
      </c>
    </row>
    <row r="218" spans="23:24">
      <c r="W218" s="159" t="s">
        <v>224</v>
      </c>
      <c r="X218" s="22">
        <v>-1.6E-2</v>
      </c>
    </row>
    <row r="219" spans="23:24">
      <c r="W219" s="159" t="s">
        <v>219</v>
      </c>
      <c r="X219" s="22">
        <v>-1.6E-2</v>
      </c>
    </row>
    <row r="220" spans="23:24">
      <c r="W220" s="159" t="s">
        <v>225</v>
      </c>
      <c r="X220" s="22">
        <v>-1.6E-2</v>
      </c>
    </row>
    <row r="221" spans="23:24">
      <c r="W221" s="159" t="s">
        <v>242</v>
      </c>
      <c r="X221" s="22">
        <v>-1.6E-2</v>
      </c>
    </row>
    <row r="222" spans="23:24">
      <c r="W222" s="159" t="s">
        <v>243</v>
      </c>
      <c r="X222" s="22">
        <v>-1.6E-2</v>
      </c>
    </row>
    <row r="223" spans="23:24">
      <c r="W223" s="159" t="s">
        <v>244</v>
      </c>
      <c r="X223" s="22">
        <v>-1.6E-2</v>
      </c>
    </row>
    <row r="224" spans="23:24">
      <c r="W224" s="159" t="s">
        <v>262</v>
      </c>
      <c r="X224" s="22">
        <v>-1.7999999999999999E-2</v>
      </c>
    </row>
    <row r="225" spans="23:24">
      <c r="W225" s="159" t="s">
        <v>262</v>
      </c>
      <c r="X225" s="22">
        <v>-1.7999999999999999E-2</v>
      </c>
    </row>
    <row r="226" spans="23:24">
      <c r="W226" s="159" t="s">
        <v>269</v>
      </c>
      <c r="X226" s="22">
        <v>-1.7999999999999999E-2</v>
      </c>
    </row>
    <row r="227" spans="23:24">
      <c r="W227" s="159" t="s">
        <v>269</v>
      </c>
      <c r="X227" s="22">
        <v>-1.7999999999999999E-2</v>
      </c>
    </row>
    <row r="228" spans="23:24">
      <c r="W228"/>
      <c r="X228"/>
    </row>
    <row r="229" spans="23:24">
      <c r="W229"/>
      <c r="X229"/>
    </row>
    <row r="230" spans="23:24">
      <c r="W230"/>
      <c r="X230"/>
    </row>
    <row r="231" spans="23:24">
      <c r="W231"/>
      <c r="X231"/>
    </row>
    <row r="232" spans="23:24">
      <c r="W232"/>
      <c r="X232"/>
    </row>
  </sheetData>
  <conditionalFormatting sqref="BU38:BU53">
    <cfRule type="expression" dxfId="174" priority="1299">
      <formula>ISBLANK(BU$21)=FALSE</formula>
    </cfRule>
  </conditionalFormatting>
  <conditionalFormatting sqref="BU28:BU33 BU23:BU26">
    <cfRule type="expression" dxfId="173" priority="358">
      <formula>ISBLANK(BU$21)=FALSE</formula>
    </cfRule>
  </conditionalFormatting>
  <conditionalFormatting sqref="BU27">
    <cfRule type="expression" dxfId="172" priority="357">
      <formula>ISBLANK(BU$20)=FALSE</formula>
    </cfRule>
  </conditionalFormatting>
  <conditionalFormatting sqref="BU97 BU78:BU79 BU86 BU90">
    <cfRule type="expression" dxfId="171" priority="480">
      <formula>ISBLANK(BU$20)=FALSE</formula>
    </cfRule>
  </conditionalFormatting>
  <conditionalFormatting sqref="BV16">
    <cfRule type="expression" dxfId="170" priority="344">
      <formula>ISBLANK(BV$21)=FALSE</formula>
    </cfRule>
  </conditionalFormatting>
  <conditionalFormatting sqref="BV56:DI70">
    <cfRule type="expression" dxfId="169" priority="332">
      <formula>ISBLANK(BV$21)=FALSE</formula>
    </cfRule>
  </conditionalFormatting>
  <conditionalFormatting sqref="BV20:DI20">
    <cfRule type="expression" dxfId="168" priority="341">
      <formula>ISBLANK(BV$21)=FALSE</formula>
    </cfRule>
  </conditionalFormatting>
  <conditionalFormatting sqref="BU34">
    <cfRule type="expression" dxfId="167" priority="356">
      <formula>ISBLANK(BU$21)=FALSE</formula>
    </cfRule>
  </conditionalFormatting>
  <conditionalFormatting sqref="BU56:BU70">
    <cfRule type="expression" dxfId="166" priority="371">
      <formula>ISBLANK(BU$21)=FALSE</formula>
    </cfRule>
  </conditionalFormatting>
  <conditionalFormatting sqref="BU13">
    <cfRule type="expression" dxfId="165" priority="370">
      <formula>ISBLANK(BU$21)=FALSE</formula>
    </cfRule>
  </conditionalFormatting>
  <conditionalFormatting sqref="BU15">
    <cfRule type="expression" dxfId="164" priority="369">
      <formula>ISBLANK(BU$21)=FALSE</formula>
    </cfRule>
  </conditionalFormatting>
  <conditionalFormatting sqref="BU14">
    <cfRule type="expression" dxfId="163" priority="368">
      <formula>ISBLANK(BU$21)=FALSE</formula>
    </cfRule>
  </conditionalFormatting>
  <conditionalFormatting sqref="BU17">
    <cfRule type="expression" dxfId="162" priority="366">
      <formula>ISBLANK(BU$21)=FALSE</formula>
    </cfRule>
  </conditionalFormatting>
  <conditionalFormatting sqref="BU16">
    <cfRule type="expression" dxfId="161" priority="365">
      <formula>ISBLANK(BU$21)=FALSE</formula>
    </cfRule>
  </conditionalFormatting>
  <conditionalFormatting sqref="BW17:DI17">
    <cfRule type="expression" dxfId="160" priority="330">
      <formula>ISBLANK(BW$21)=FALSE</formula>
    </cfRule>
  </conditionalFormatting>
  <conditionalFormatting sqref="BV44:DI53 BY39:DI43">
    <cfRule type="expression" dxfId="159" priority="331">
      <formula>ISBLANK(BV$21)=FALSE</formula>
    </cfRule>
  </conditionalFormatting>
  <conditionalFormatting sqref="BU18">
    <cfRule type="expression" dxfId="158" priority="364">
      <formula>ISBLANK(BU$21)=FALSE</formula>
    </cfRule>
  </conditionalFormatting>
  <conditionalFormatting sqref="BU18">
    <cfRule type="expression" dxfId="157" priority="363">
      <formula>BU18&lt;&gt;BU16</formula>
    </cfRule>
  </conditionalFormatting>
  <conditionalFormatting sqref="BU20">
    <cfRule type="expression" dxfId="156" priority="362">
      <formula>ISBLANK(BU$21)=FALSE</formula>
    </cfRule>
  </conditionalFormatting>
  <conditionalFormatting sqref="BU21">
    <cfRule type="expression" dxfId="155" priority="361">
      <formula>ISBLANK(BU$20)=FALSE</formula>
    </cfRule>
  </conditionalFormatting>
  <conditionalFormatting sqref="BU19">
    <cfRule type="expression" dxfId="154" priority="360">
      <formula>ISBLANK(BU$21)=FALSE</formula>
    </cfRule>
  </conditionalFormatting>
  <conditionalFormatting sqref="BU35">
    <cfRule type="expression" dxfId="153" priority="355">
      <formula>ISBLANK(BU$21)=FALSE</formula>
    </cfRule>
  </conditionalFormatting>
  <conditionalFormatting sqref="BU22">
    <cfRule type="colorScale" priority="350">
      <colorScale>
        <cfvo type="min"/>
        <cfvo type="max"/>
        <color rgb="FFF8696B"/>
        <color rgb="FFFCFCFF"/>
      </colorScale>
    </cfRule>
  </conditionalFormatting>
  <conditionalFormatting sqref="BV14:DI14">
    <cfRule type="expression" dxfId="152" priority="349">
      <formula>ISBLANK(BV$21)=FALSE</formula>
    </cfRule>
  </conditionalFormatting>
  <conditionalFormatting sqref="BV13:DI13">
    <cfRule type="expression" dxfId="151" priority="348">
      <formula>ISBLANK(BV$21)=FALSE</formula>
    </cfRule>
  </conditionalFormatting>
  <conditionalFormatting sqref="BV15:DI15">
    <cfRule type="expression" dxfId="150" priority="347">
      <formula>ISBLANK(BV$21)=FALSE</formula>
    </cfRule>
  </conditionalFormatting>
  <conditionalFormatting sqref="BV34:DI34">
    <cfRule type="expression" dxfId="149" priority="336">
      <formula>ISBLANK(BV$21)=FALSE</formula>
    </cfRule>
  </conditionalFormatting>
  <conditionalFormatting sqref="BV38:DI38 BV39:BX43">
    <cfRule type="expression" dxfId="148" priority="346">
      <formula>ISBLANK(BV$21)=FALSE</formula>
    </cfRule>
  </conditionalFormatting>
  <conditionalFormatting sqref="BV17">
    <cfRule type="expression" dxfId="147" priority="345">
      <formula>ISBLANK(BV$21)=FALSE</formula>
    </cfRule>
  </conditionalFormatting>
  <conditionalFormatting sqref="BV18">
    <cfRule type="expression" dxfId="146" priority="343">
      <formula>ISBLANK(BV$21)=FALSE</formula>
    </cfRule>
  </conditionalFormatting>
  <conditionalFormatting sqref="BV18">
    <cfRule type="expression" dxfId="145" priority="342">
      <formula>BV18&lt;&gt;BV16</formula>
    </cfRule>
  </conditionalFormatting>
  <conditionalFormatting sqref="BV21:DI21">
    <cfRule type="expression" dxfId="144" priority="340">
      <formula>ISBLANK(BV$20)=FALSE</formula>
    </cfRule>
  </conditionalFormatting>
  <conditionalFormatting sqref="BV19:DI19">
    <cfRule type="expression" dxfId="143" priority="339">
      <formula>ISBLANK(BV$21)=FALSE</formula>
    </cfRule>
  </conditionalFormatting>
  <conditionalFormatting sqref="BV28:DI33 BV23:DI26">
    <cfRule type="expression" dxfId="142" priority="338">
      <formula>ISBLANK(BV$21)=FALSE</formula>
    </cfRule>
  </conditionalFormatting>
  <conditionalFormatting sqref="BV27:DI27">
    <cfRule type="expression" dxfId="141" priority="337">
      <formula>ISBLANK(BV$20)=FALSE</formula>
    </cfRule>
  </conditionalFormatting>
  <conditionalFormatting sqref="BV35:DI35">
    <cfRule type="expression" dxfId="140" priority="335">
      <formula>ISBLANK(BV$21)=FALSE</formula>
    </cfRule>
  </conditionalFormatting>
  <conditionalFormatting sqref="BV22:DI22">
    <cfRule type="colorScale" priority="334">
      <colorScale>
        <cfvo type="min"/>
        <cfvo type="max"/>
        <color rgb="FFF8696B"/>
        <color rgb="FFFCFCFF"/>
      </colorScale>
    </cfRule>
  </conditionalFormatting>
  <conditionalFormatting sqref="BV97:DI97 BV78:DI79 BV86:DI86 BV90:DI90">
    <cfRule type="expression" dxfId="139" priority="333">
      <formula>ISBLANK(BV$20)=FALSE</formula>
    </cfRule>
  </conditionalFormatting>
  <conditionalFormatting sqref="BW16:DI16">
    <cfRule type="expression" dxfId="138" priority="329">
      <formula>ISBLANK(BW$21)=FALSE</formula>
    </cfRule>
  </conditionalFormatting>
  <conditionalFormatting sqref="BW18:DI18">
    <cfRule type="expression" dxfId="137" priority="328">
      <formula>ISBLANK(BW$21)=FALSE</formula>
    </cfRule>
  </conditionalFormatting>
  <conditionalFormatting sqref="BW18:DI18">
    <cfRule type="expression" dxfId="136" priority="327">
      <formula>BW18&lt;&gt;BW16</formula>
    </cfRule>
  </conditionalFormatting>
  <conditionalFormatting sqref="X184:X227">
    <cfRule type="colorScale" priority="311">
      <colorScale>
        <cfvo type="min"/>
        <cfvo type="percentile" val="50"/>
        <cfvo type="max"/>
        <color rgb="FFF8696B"/>
        <color rgb="FFFFEB84"/>
        <color rgb="FF63BE7B"/>
      </colorScale>
    </cfRule>
  </conditionalFormatting>
  <conditionalFormatting sqref="V19 V17 V23:V26 W24">
    <cfRule type="expression" dxfId="135" priority="73">
      <formula>ISBLANK(V$21)=FALSE</formula>
    </cfRule>
  </conditionalFormatting>
  <conditionalFormatting sqref="Y18">
    <cfRule type="expression" dxfId="134" priority="62">
      <formula>ISBLANK(Y$21)=FALSE</formula>
    </cfRule>
  </conditionalFormatting>
  <conditionalFormatting sqref="L56:L70 L38:L53">
    <cfRule type="expression" dxfId="133" priority="119">
      <formula>ISBLANK(L$21)=FALSE</formula>
    </cfRule>
  </conditionalFormatting>
  <conditionalFormatting sqref="O38:AB53 AM38:BT53">
    <cfRule type="expression" dxfId="132" priority="121">
      <formula>ISBLANK(O$21)=FALSE</formula>
    </cfRule>
  </conditionalFormatting>
  <conditionalFormatting sqref="J13:J15 J19:J20 K19 J23:K26 K14:K15 J28:K32 M28:M32 M19:U19 M15:N15 M17:U17 J17:K17 AP24:BT25 M23:U26 W17:X17 W19:X19 W23:X23 Z19:AB19 Z17:AB17 Z25:AB25 Z23:AB23 W25:X25 AM26:AY26 W26 X24:AB24 AM24:AO24 AM23:BT23 AM25:AN25 AM17:AU17 AM19:BT19">
    <cfRule type="expression" dxfId="131" priority="115">
      <formula>ISBLANK(J$21)=FALSE</formula>
    </cfRule>
  </conditionalFormatting>
  <conditionalFormatting sqref="AI17 AI19 AI23 AI25">
    <cfRule type="expression" dxfId="130" priority="11">
      <formula>ISBLANK(AI$21)=FALSE</formula>
    </cfRule>
  </conditionalFormatting>
  <conditionalFormatting sqref="AI18">
    <cfRule type="expression" dxfId="129" priority="8">
      <formula>ISBLANK(AI$21)=FALSE</formula>
    </cfRule>
  </conditionalFormatting>
  <conditionalFormatting sqref="AZ26">
    <cfRule type="expression" dxfId="128" priority="91">
      <formula>ISBLANK(AZ$21)=FALSE</formula>
    </cfRule>
  </conditionalFormatting>
  <conditionalFormatting sqref="L27">
    <cfRule type="expression" dxfId="127" priority="86">
      <formula>ISBLANK(L$20)=FALSE</formula>
    </cfRule>
  </conditionalFormatting>
  <conditionalFormatting sqref="L13">
    <cfRule type="expression" dxfId="126" priority="85">
      <formula>ISBLANK(L$18)=FALSE</formula>
    </cfRule>
  </conditionalFormatting>
  <conditionalFormatting sqref="BA14">
    <cfRule type="expression" dxfId="125" priority="82">
      <formula>ISBLANK(BA$18)=FALSE</formula>
    </cfRule>
  </conditionalFormatting>
  <conditionalFormatting sqref="AV17:BT17">
    <cfRule type="expression" dxfId="124" priority="78">
      <formula>ISBLANK(AV$21)=FALSE</formula>
    </cfRule>
  </conditionalFormatting>
  <conditionalFormatting sqref="AV18:BT18">
    <cfRule type="expression" dxfId="123" priority="76">
      <formula>ISBLANK(AV$21)=FALSE</formula>
    </cfRule>
  </conditionalFormatting>
  <conditionalFormatting sqref="AO25">
    <cfRule type="expression" dxfId="122" priority="74">
      <formula>ISBLANK(AO$21)=FALSE</formula>
    </cfRule>
  </conditionalFormatting>
  <conditionalFormatting sqref="V18">
    <cfRule type="expression" dxfId="121" priority="71">
      <formula>ISBLANK(V$21)=FALSE</formula>
    </cfRule>
  </conditionalFormatting>
  <conditionalFormatting sqref="V27">
    <cfRule type="expression" dxfId="120" priority="66">
      <formula>ISBLANK(V$20)=FALSE</formula>
    </cfRule>
  </conditionalFormatting>
  <conditionalFormatting sqref="Y16">
    <cfRule type="expression" dxfId="119" priority="64">
      <formula>ISBLANK(Y$21)=FALSE</formula>
    </cfRule>
  </conditionalFormatting>
  <conditionalFormatting sqref="AV14">
    <cfRule type="expression" dxfId="118" priority="54">
      <formula>ISBLANK(AV$18)=FALSE</formula>
    </cfRule>
  </conditionalFormatting>
  <conditionalFormatting sqref="AC17 AC19 AC23 AE19:AG19 AE17:AG17 AE25:AG25 AE23:AG23 AC25 AC24:AG24">
    <cfRule type="expression" dxfId="117" priority="48">
      <formula>ISBLANK(AC$21)=FALSE</formula>
    </cfRule>
  </conditionalFormatting>
  <conditionalFormatting sqref="AC15:AG15 AC16 AE16:AG16 AC20:AG20">
    <cfRule type="expression" dxfId="116" priority="46">
      <formula>ISBLANK(AC$21)=FALSE</formula>
    </cfRule>
  </conditionalFormatting>
  <conditionalFormatting sqref="AC28:AC29 AE28:AG29 AE31:AG32 AC31:AC32 AC30:AG30">
    <cfRule type="expression" dxfId="115" priority="38">
      <formula>ISBLANK(AC$21)=FALSE</formula>
    </cfRule>
  </conditionalFormatting>
  <conditionalFormatting sqref="AD28:AD29 AD31:AD32">
    <cfRule type="expression" dxfId="114" priority="30">
      <formula>ISBLANK(AD$21)=FALSE</formula>
    </cfRule>
  </conditionalFormatting>
  <conditionalFormatting sqref="AD27">
    <cfRule type="expression" dxfId="113" priority="29">
      <formula>ISBLANK(AD$20)=FALSE</formula>
    </cfRule>
  </conditionalFormatting>
  <conditionalFormatting sqref="AH38:AL53">
    <cfRule type="expression" dxfId="112" priority="26">
      <formula>ISBLANK(AH$21)=FALSE</formula>
    </cfRule>
  </conditionalFormatting>
  <conditionalFormatting sqref="AH97:AL97 AH86:AL86 AH90:AL90 AH78:AL79">
    <cfRule type="expression" dxfId="111" priority="25">
      <formula>ISBLANK(AH$20)=FALSE</formula>
    </cfRule>
  </conditionalFormatting>
  <conditionalFormatting sqref="AH17 AH19 AH23 AJ19:AL19 AJ17:AL17 AJ25:AL25 AJ23:AL23 AH25 AH24:AL24">
    <cfRule type="expression" dxfId="110" priority="23">
      <formula>ISBLANK(AH$21)=FALSE</formula>
    </cfRule>
  </conditionalFormatting>
  <conditionalFormatting sqref="AH15:AL15 AH16 AJ16:AL16 AH20:AL20">
    <cfRule type="expression" dxfId="109" priority="21">
      <formula>ISBLANK(AH$21)=FALSE</formula>
    </cfRule>
  </conditionalFormatting>
  <conditionalFormatting sqref="K38:K53 J56:K70 M38:N53 M56:AB70 J33:AB35 AM33:BT35 AM56:BT70">
    <cfRule type="expression" dxfId="108" priority="129">
      <formula>ISBLANK(J$21)=FALSE</formula>
    </cfRule>
  </conditionalFormatting>
  <conditionalFormatting sqref="J39:J53">
    <cfRule type="expression" dxfId="107" priority="128">
      <formula>ISBLANK(J$21)=FALSE</formula>
    </cfRule>
  </conditionalFormatting>
  <conditionalFormatting sqref="K97:N97 K78:K79 K86:N86 K90:N90 M78:N79">
    <cfRule type="expression" dxfId="106" priority="127">
      <formula>ISBLANK(K$20)=FALSE</formula>
    </cfRule>
  </conditionalFormatting>
  <conditionalFormatting sqref="J97">
    <cfRule type="expression" dxfId="105" priority="123">
      <formula>ISBLANK(J$20)=FALSE</formula>
    </cfRule>
  </conditionalFormatting>
  <conditionalFormatting sqref="J78:J79">
    <cfRule type="expression" dxfId="104" priority="126">
      <formula>ISBLANK(J$20)=FALSE</formula>
    </cfRule>
  </conditionalFormatting>
  <conditionalFormatting sqref="J86">
    <cfRule type="expression" dxfId="103" priority="125">
      <formula>ISBLANK(J$20)=FALSE</formula>
    </cfRule>
  </conditionalFormatting>
  <conditionalFormatting sqref="J90">
    <cfRule type="expression" dxfId="102" priority="124">
      <formula>ISBLANK(J$20)=FALSE</formula>
    </cfRule>
  </conditionalFormatting>
  <conditionalFormatting sqref="J38">
    <cfRule type="expression" dxfId="101" priority="122">
      <formula>ISBLANK(J$21)=FALSE</formula>
    </cfRule>
  </conditionalFormatting>
  <conditionalFormatting sqref="O97:AB97 O86:AB86 O90:AB90 AM90:BT90 AM86:BT86 AM78:BT79 AM97:BT97 O78:AB79">
    <cfRule type="expression" dxfId="100" priority="120">
      <formula>ISBLANK(O$20)=FALSE</formula>
    </cfRule>
  </conditionalFormatting>
  <conditionalFormatting sqref="L78:L79">
    <cfRule type="expression" dxfId="99" priority="118">
      <formula>ISBLANK(L$20)=FALSE</formula>
    </cfRule>
  </conditionalFormatting>
  <conditionalFormatting sqref="K20 M20">
    <cfRule type="expression" dxfId="98" priority="98">
      <formula>ISBLANK(K$21)=FALSE</formula>
    </cfRule>
  </conditionalFormatting>
  <conditionalFormatting sqref="AT16:AU16">
    <cfRule type="expression" dxfId="97" priority="100">
      <formula>ISBLANK(AT$21)=FALSE</formula>
    </cfRule>
  </conditionalFormatting>
  <conditionalFormatting sqref="X26:AB26">
    <cfRule type="expression" dxfId="96" priority="92">
      <formula>ISBLANK(X$21)=FALSE</formula>
    </cfRule>
  </conditionalFormatting>
  <conditionalFormatting sqref="Y28:Y29 Y31:Y32">
    <cfRule type="expression" dxfId="95" priority="59">
      <formula>ISBLANK(Y$21)=FALSE</formula>
    </cfRule>
  </conditionalFormatting>
  <conditionalFormatting sqref="J21">
    <cfRule type="expression" dxfId="94" priority="114">
      <formula>ISBLANK(J$20)=FALSE</formula>
    </cfRule>
  </conditionalFormatting>
  <conditionalFormatting sqref="J27:K27 M27">
    <cfRule type="expression" dxfId="93" priority="113">
      <formula>ISBLANK(J$20)=FALSE</formula>
    </cfRule>
  </conditionalFormatting>
  <conditionalFormatting sqref="K13 O14:W14">
    <cfRule type="expression" dxfId="92" priority="112">
      <formula>ISBLANK(K$18)=FALSE</formula>
    </cfRule>
  </conditionalFormatting>
  <conditionalFormatting sqref="M13">
    <cfRule type="expression" dxfId="91" priority="111">
      <formula>ISBLANK(M$18)=FALSE</formula>
    </cfRule>
  </conditionalFormatting>
  <conditionalFormatting sqref="M14:N14">
    <cfRule type="expression" dxfId="90" priority="110">
      <formula>ISBLANK(M$18)=FALSE</formula>
    </cfRule>
  </conditionalFormatting>
  <conditionalFormatting sqref="M13:N14">
    <cfRule type="expression" dxfId="89" priority="109">
      <formula>ISBLANK(M$18)=FALSE</formula>
    </cfRule>
  </conditionalFormatting>
  <conditionalFormatting sqref="O13:AB13 AM13:AU13">
    <cfRule type="expression" dxfId="88" priority="108">
      <formula>ISBLANK(O$18)=FALSE</formula>
    </cfRule>
  </conditionalFormatting>
  <conditionalFormatting sqref="AM14:AS14">
    <cfRule type="expression" dxfId="87" priority="116">
      <formula>ISBLANK(AN$18)=FALSE</formula>
    </cfRule>
  </conditionalFormatting>
  <conditionalFormatting sqref="BB14:BT14">
    <cfRule type="expression" dxfId="86" priority="107">
      <formula>ISBLANK(BC$18)=FALSE</formula>
    </cfRule>
  </conditionalFormatting>
  <conditionalFormatting sqref="AV13:BT13">
    <cfRule type="expression" dxfId="85" priority="106">
      <formula>ISBLANK(AV$18)=FALSE</formula>
    </cfRule>
  </conditionalFormatting>
  <conditionalFormatting sqref="O15:AB15 AR16 J16:U16 W16:X16 Z16:AB16 W20:AB20 AM20:BT20 AM16 AM15:BT15">
    <cfRule type="expression" dxfId="84" priority="105">
      <formula>ISBLANK(J$21)=FALSE</formula>
    </cfRule>
  </conditionalFormatting>
  <conditionalFormatting sqref="X21 Z21:AB21 AM21:AZ21">
    <cfRule type="expression" dxfId="83" priority="104">
      <formula>ISBLANK(X$20)=FALSE</formula>
    </cfRule>
  </conditionalFormatting>
  <conditionalFormatting sqref="AN16:AQ16">
    <cfRule type="expression" dxfId="82" priority="103">
      <formula>ISBLANK(AN$21)=FALSE</formula>
    </cfRule>
  </conditionalFormatting>
  <conditionalFormatting sqref="AS16">
    <cfRule type="expression" dxfId="81" priority="101">
      <formula>ISBLANK(AS$21)=FALSE</formula>
    </cfRule>
  </conditionalFormatting>
  <conditionalFormatting sqref="J18:U18 W18:X18 Z18">
    <cfRule type="expression" dxfId="80" priority="99">
      <formula>ISBLANK(J$21)=FALSE</formula>
    </cfRule>
  </conditionalFormatting>
  <conditionalFormatting sqref="AY14:AZ14">
    <cfRule type="expression" dxfId="79" priority="102">
      <formula>ISBLANK(AY$18)=FALSE</formula>
    </cfRule>
  </conditionalFormatting>
  <conditionalFormatting sqref="K21 M21:R21">
    <cfRule type="expression" dxfId="78" priority="97">
      <formula>ISBLANK(K$20)=FALSE</formula>
    </cfRule>
  </conditionalFormatting>
  <conditionalFormatting sqref="S21:U21 W21">
    <cfRule type="expression" dxfId="77" priority="96">
      <formula>ISBLANK(S$20)=FALSE</formula>
    </cfRule>
  </conditionalFormatting>
  <conditionalFormatting sqref="J18:U18 W18:X18 Z18">
    <cfRule type="expression" dxfId="76" priority="95">
      <formula>J18&lt;&gt;J16</formula>
    </cfRule>
  </conditionalFormatting>
  <conditionalFormatting sqref="AA18:AB18 AM18:AU18">
    <cfRule type="expression" dxfId="75" priority="94">
      <formula>ISBLANK(AA$21)=FALSE</formula>
    </cfRule>
  </conditionalFormatting>
  <conditionalFormatting sqref="AA18:AB18 AM18:AU18">
    <cfRule type="expression" dxfId="74" priority="93">
      <formula>AA18&lt;&gt;AA16</formula>
    </cfRule>
  </conditionalFormatting>
  <conditionalFormatting sqref="BA26:BT26">
    <cfRule type="expression" dxfId="73" priority="89">
      <formula>ISBLANK(BA$21)=FALSE</formula>
    </cfRule>
  </conditionalFormatting>
  <conditionalFormatting sqref="L20">
    <cfRule type="expression" dxfId="72" priority="84">
      <formula>ISBLANK(L$21)=FALSE</formula>
    </cfRule>
  </conditionalFormatting>
  <conditionalFormatting sqref="BA21:BT21">
    <cfRule type="expression" dxfId="71" priority="90">
      <formula>ISBLANK(BA$20)=FALSE</formula>
    </cfRule>
  </conditionalFormatting>
  <conditionalFormatting sqref="L19 L23:L26 L14:L15 L28:L32 L17">
    <cfRule type="expression" dxfId="70" priority="87">
      <formula>ISBLANK(L$21)=FALSE</formula>
    </cfRule>
  </conditionalFormatting>
  <conditionalFormatting sqref="J22:U22 W22:X22 AM22:BT22 Z22:AB22">
    <cfRule type="colorScale" priority="88">
      <colorScale>
        <cfvo type="min"/>
        <cfvo type="max"/>
        <color rgb="FFF8696B"/>
        <color rgb="FFFCFCFF"/>
      </colorScale>
    </cfRule>
  </conditionalFormatting>
  <conditionalFormatting sqref="L21">
    <cfRule type="expression" dxfId="69" priority="83">
      <formula>ISBLANK(L$20)=FALSE</formula>
    </cfRule>
  </conditionalFormatting>
  <conditionalFormatting sqref="N28:U32 W28:X29 Z28:AB29 Z31:AB32 W31:X32 W30:AB30 AM28:BT32">
    <cfRule type="expression" dxfId="68" priority="81">
      <formula>ISBLANK(N$21)=FALSE</formula>
    </cfRule>
  </conditionalFormatting>
  <conditionalFormatting sqref="N27:U27 W27:X27 Z27:AB27 AM27:BT27">
    <cfRule type="expression" dxfId="67" priority="80">
      <formula>ISBLANK(N$20)=FALSE</formula>
    </cfRule>
  </conditionalFormatting>
  <conditionalFormatting sqref="N20:V20">
    <cfRule type="expression" dxfId="66" priority="79">
      <formula>ISBLANK(N$21)=FALSE</formula>
    </cfRule>
  </conditionalFormatting>
  <conditionalFormatting sqref="AV16:BT16">
    <cfRule type="expression" dxfId="65" priority="77">
      <formula>ISBLANK(AV$21)=FALSE</formula>
    </cfRule>
  </conditionalFormatting>
  <conditionalFormatting sqref="AV18:BT18">
    <cfRule type="expression" dxfId="64" priority="75">
      <formula>AV18&lt;&gt;AV16</formula>
    </cfRule>
  </conditionalFormatting>
  <conditionalFormatting sqref="AA14:AB14">
    <cfRule type="expression" dxfId="63" priority="117">
      <formula>ISBLANK(Y$18)=FALSE</formula>
    </cfRule>
  </conditionalFormatting>
  <conditionalFormatting sqref="V16">
    <cfRule type="expression" dxfId="62" priority="72">
      <formula>ISBLANK(V$21)=FALSE</formula>
    </cfRule>
  </conditionalFormatting>
  <conditionalFormatting sqref="V21">
    <cfRule type="expression" dxfId="61" priority="70">
      <formula>ISBLANK(V$20)=FALSE</formula>
    </cfRule>
  </conditionalFormatting>
  <conditionalFormatting sqref="V18">
    <cfRule type="expression" dxfId="60" priority="69">
      <formula>V18&lt;&gt;V16</formula>
    </cfRule>
  </conditionalFormatting>
  <conditionalFormatting sqref="V22">
    <cfRule type="colorScale" priority="68">
      <colorScale>
        <cfvo type="min"/>
        <cfvo type="max"/>
        <color rgb="FFF8696B"/>
        <color rgb="FFFCFCFF"/>
      </colorScale>
    </cfRule>
  </conditionalFormatting>
  <conditionalFormatting sqref="V28:V32">
    <cfRule type="expression" dxfId="59" priority="67">
      <formula>ISBLANK(V$21)=FALSE</formula>
    </cfRule>
  </conditionalFormatting>
  <conditionalFormatting sqref="Y17 Y19 Y23 Y25">
    <cfRule type="expression" dxfId="58" priority="65">
      <formula>ISBLANK(Y$21)=FALSE</formula>
    </cfRule>
  </conditionalFormatting>
  <conditionalFormatting sqref="Y21">
    <cfRule type="expression" dxfId="57" priority="63">
      <formula>ISBLANK(Y$20)=FALSE</formula>
    </cfRule>
  </conditionalFormatting>
  <conditionalFormatting sqref="Y18">
    <cfRule type="expression" dxfId="56" priority="61">
      <formula>Y18&lt;&gt;Y16</formula>
    </cfRule>
  </conditionalFormatting>
  <conditionalFormatting sqref="Y22">
    <cfRule type="colorScale" priority="60">
      <colorScale>
        <cfvo type="min"/>
        <cfvo type="max"/>
        <color rgb="FFF8696B"/>
        <color rgb="FFFCFCFF"/>
      </colorScale>
    </cfRule>
  </conditionalFormatting>
  <conditionalFormatting sqref="Y27">
    <cfRule type="expression" dxfId="55" priority="58">
      <formula>ISBLANK(Y$20)=FALSE</formula>
    </cfRule>
  </conditionalFormatting>
  <conditionalFormatting sqref="X14:Z14">
    <cfRule type="expression" dxfId="54" priority="57">
      <formula>ISBLANK(V$18)=FALSE</formula>
    </cfRule>
  </conditionalFormatting>
  <conditionalFormatting sqref="AT14">
    <cfRule type="expression" dxfId="53" priority="56">
      <formula>ISBLANK(AU$18)=FALSE</formula>
    </cfRule>
  </conditionalFormatting>
  <conditionalFormatting sqref="AU14">
    <cfRule type="expression" dxfId="52" priority="55">
      <formula>ISBLANK(AV$18)=FALSE</formula>
    </cfRule>
  </conditionalFormatting>
  <conditionalFormatting sqref="AW14:AX14">
    <cfRule type="expression" dxfId="51" priority="53">
      <formula>ISBLANK(AW$18)=FALSE</formula>
    </cfRule>
  </conditionalFormatting>
  <conditionalFormatting sqref="AC56:AG70 AC33:AG35">
    <cfRule type="expression" dxfId="50" priority="52">
      <formula>ISBLANK(AC$21)=FALSE</formula>
    </cfRule>
  </conditionalFormatting>
  <conditionalFormatting sqref="AC38:AG53">
    <cfRule type="expression" dxfId="49" priority="51">
      <formula>ISBLANK(AC$21)=FALSE</formula>
    </cfRule>
  </conditionalFormatting>
  <conditionalFormatting sqref="AC97:AG97 AC86:AG86 AC90:AG90 AC78:AG79">
    <cfRule type="expression" dxfId="48" priority="50">
      <formula>ISBLANK(AC$20)=FALSE</formula>
    </cfRule>
  </conditionalFormatting>
  <conditionalFormatting sqref="AC26:AG26">
    <cfRule type="expression" dxfId="47" priority="40">
      <formula>ISBLANK(AC$21)=FALSE</formula>
    </cfRule>
  </conditionalFormatting>
  <conditionalFormatting sqref="AC13:AG13">
    <cfRule type="expression" dxfId="46" priority="47">
      <formula>ISBLANK(AC$18)=FALSE</formula>
    </cfRule>
  </conditionalFormatting>
  <conditionalFormatting sqref="AC21 AE21:AG21">
    <cfRule type="expression" dxfId="45" priority="45">
      <formula>ISBLANK(AC$20)=FALSE</formula>
    </cfRule>
  </conditionalFormatting>
  <conditionalFormatting sqref="AC18 AE18">
    <cfRule type="expression" dxfId="44" priority="44">
      <formula>ISBLANK(AC$21)=FALSE</formula>
    </cfRule>
  </conditionalFormatting>
  <conditionalFormatting sqref="AC18 AE18">
    <cfRule type="expression" dxfId="43" priority="43">
      <formula>AC18&lt;&gt;AC16</formula>
    </cfRule>
  </conditionalFormatting>
  <conditionalFormatting sqref="AF18:AG18">
    <cfRule type="expression" dxfId="42" priority="42">
      <formula>ISBLANK(AF$21)=FALSE</formula>
    </cfRule>
  </conditionalFormatting>
  <conditionalFormatting sqref="AF18:AG18">
    <cfRule type="expression" dxfId="41" priority="41">
      <formula>AF18&lt;&gt;AF16</formula>
    </cfRule>
  </conditionalFormatting>
  <conditionalFormatting sqref="AC22 AE22">
    <cfRule type="colorScale" priority="39">
      <colorScale>
        <cfvo type="min"/>
        <cfvo type="max"/>
        <color rgb="FFF8696B"/>
        <color rgb="FFFCFCFF"/>
      </colorScale>
    </cfRule>
  </conditionalFormatting>
  <conditionalFormatting sqref="AC27 AE27:AG27">
    <cfRule type="expression" dxfId="40" priority="37">
      <formula>ISBLANK(AC$20)=FALSE</formula>
    </cfRule>
  </conditionalFormatting>
  <conditionalFormatting sqref="AF14:AG14">
    <cfRule type="expression" dxfId="39" priority="49">
      <formula>ISBLANK(AD$18)=FALSE</formula>
    </cfRule>
  </conditionalFormatting>
  <conditionalFormatting sqref="AD17 AD19 AD23 AD25">
    <cfRule type="expression" dxfId="38" priority="36">
      <formula>ISBLANK(AD$21)=FALSE</formula>
    </cfRule>
  </conditionalFormatting>
  <conditionalFormatting sqref="AD16">
    <cfRule type="expression" dxfId="37" priority="35">
      <formula>ISBLANK(AD$21)=FALSE</formula>
    </cfRule>
  </conditionalFormatting>
  <conditionalFormatting sqref="AD21">
    <cfRule type="expression" dxfId="36" priority="34">
      <formula>ISBLANK(AD$20)=FALSE</formula>
    </cfRule>
  </conditionalFormatting>
  <conditionalFormatting sqref="AD18">
    <cfRule type="expression" dxfId="35" priority="33">
      <formula>ISBLANK(AD$21)=FALSE</formula>
    </cfRule>
  </conditionalFormatting>
  <conditionalFormatting sqref="AD18">
    <cfRule type="expression" dxfId="34" priority="32">
      <formula>AD18&lt;&gt;AD16</formula>
    </cfRule>
  </conditionalFormatting>
  <conditionalFormatting sqref="AD22">
    <cfRule type="colorScale" priority="31">
      <colorScale>
        <cfvo type="min"/>
        <cfvo type="max"/>
        <color rgb="FFF8696B"/>
        <color rgb="FFFCFCFF"/>
      </colorScale>
    </cfRule>
  </conditionalFormatting>
  <conditionalFormatting sqref="AC14:AE14">
    <cfRule type="expression" dxfId="33" priority="28">
      <formula>ISBLANK(AA$18)=FALSE</formula>
    </cfRule>
  </conditionalFormatting>
  <conditionalFormatting sqref="AH56:AL70 AH33:AL35">
    <cfRule type="expression" dxfId="32" priority="27">
      <formula>ISBLANK(AH$21)=FALSE</formula>
    </cfRule>
  </conditionalFormatting>
  <conditionalFormatting sqref="AH26:AL26">
    <cfRule type="expression" dxfId="31" priority="15">
      <formula>ISBLANK(AH$21)=FALSE</formula>
    </cfRule>
  </conditionalFormatting>
  <conditionalFormatting sqref="AI28:AI29 AI31:AI32">
    <cfRule type="expression" dxfId="30" priority="5">
      <formula>ISBLANK(AI$21)=FALSE</formula>
    </cfRule>
  </conditionalFormatting>
  <conditionalFormatting sqref="AH13:AL13">
    <cfRule type="expression" dxfId="29" priority="22">
      <formula>ISBLANK(AH$18)=FALSE</formula>
    </cfRule>
  </conditionalFormatting>
  <conditionalFormatting sqref="AH21 AJ21:AL21">
    <cfRule type="expression" dxfId="28" priority="20">
      <formula>ISBLANK(AH$20)=FALSE</formula>
    </cfRule>
  </conditionalFormatting>
  <conditionalFormatting sqref="AH18 AJ18">
    <cfRule type="expression" dxfId="27" priority="19">
      <formula>ISBLANK(AH$21)=FALSE</formula>
    </cfRule>
  </conditionalFormatting>
  <conditionalFormatting sqref="AH18 AJ18">
    <cfRule type="expression" dxfId="26" priority="18">
      <formula>AH18&lt;&gt;AH16</formula>
    </cfRule>
  </conditionalFormatting>
  <conditionalFormatting sqref="AK18:AL18">
    <cfRule type="expression" dxfId="25" priority="17">
      <formula>ISBLANK(AK$21)=FALSE</formula>
    </cfRule>
  </conditionalFormatting>
  <conditionalFormatting sqref="AK18:AL18">
    <cfRule type="expression" dxfId="24" priority="16">
      <formula>AK18&lt;&gt;AK16</formula>
    </cfRule>
  </conditionalFormatting>
  <conditionalFormatting sqref="AH22 AJ22">
    <cfRule type="colorScale" priority="14">
      <colorScale>
        <cfvo type="min"/>
        <cfvo type="max"/>
        <color rgb="FFF8696B"/>
        <color rgb="FFFCFCFF"/>
      </colorScale>
    </cfRule>
  </conditionalFormatting>
  <conditionalFormatting sqref="AH28:AH29 AJ28:AL29 AJ31:AL32 AH31:AH32 AH30:AL30">
    <cfRule type="expression" dxfId="23" priority="13">
      <formula>ISBLANK(AH$21)=FALSE</formula>
    </cfRule>
  </conditionalFormatting>
  <conditionalFormatting sqref="AH27 AJ27:AL27">
    <cfRule type="expression" dxfId="22" priority="12">
      <formula>ISBLANK(AH$20)=FALSE</formula>
    </cfRule>
  </conditionalFormatting>
  <conditionalFormatting sqref="AK14:AL14">
    <cfRule type="expression" dxfId="21" priority="24">
      <formula>ISBLANK(AI$18)=FALSE</formula>
    </cfRule>
  </conditionalFormatting>
  <conditionalFormatting sqref="AI16">
    <cfRule type="expression" dxfId="20" priority="10">
      <formula>ISBLANK(AI$21)=FALSE</formula>
    </cfRule>
  </conditionalFormatting>
  <conditionalFormatting sqref="AI21">
    <cfRule type="expression" dxfId="19" priority="9">
      <formula>ISBLANK(AI$20)=FALSE</formula>
    </cfRule>
  </conditionalFormatting>
  <conditionalFormatting sqref="AI18">
    <cfRule type="expression" dxfId="18" priority="7">
      <formula>AI18&lt;&gt;AI16</formula>
    </cfRule>
  </conditionalFormatting>
  <conditionalFormatting sqref="AI22">
    <cfRule type="colorScale" priority="6">
      <colorScale>
        <cfvo type="min"/>
        <cfvo type="max"/>
        <color rgb="FFF8696B"/>
        <color rgb="FFFCFCFF"/>
      </colorScale>
    </cfRule>
  </conditionalFormatting>
  <conditionalFormatting sqref="AI27">
    <cfRule type="expression" dxfId="17" priority="4">
      <formula>ISBLANK(AI$20)=FALSE</formula>
    </cfRule>
  </conditionalFormatting>
  <conditionalFormatting sqref="AH14:AJ14">
    <cfRule type="expression" dxfId="16" priority="3">
      <formula>ISBLANK(AF$18)=FALSE</formula>
    </cfRule>
  </conditionalFormatting>
  <conditionalFormatting sqref="AF22:AG22">
    <cfRule type="colorScale" priority="2">
      <colorScale>
        <cfvo type="min"/>
        <cfvo type="max"/>
        <color rgb="FFF8696B"/>
        <color rgb="FFFCFCFF"/>
      </colorScale>
    </cfRule>
  </conditionalFormatting>
  <conditionalFormatting sqref="AK22:AL22">
    <cfRule type="colorScale" priority="1">
      <colorScale>
        <cfvo type="min"/>
        <cfvo type="max"/>
        <color rgb="FFF8696B"/>
        <color rgb="FFFCFCFF"/>
      </colorScale>
    </cfRule>
  </conditionalFormatting>
  <pageMargins left="0.7" right="0.7" top="0.89583333333333337" bottom="0.75" header="0.3" footer="0.3"/>
  <pageSetup scale="13" fitToWidth="0" orientation="landscape" r:id="rId1"/>
  <headerFooter>
    <oddHeader>&amp;R&amp;"Times New Roman,Bold"&amp;10KyPSC Case No. 2021-00245
STAFF-PHDR-01-006 Attachment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Button 1">
              <controlPr defaultSize="0" print="0" autoFill="0" autoPict="0" macro="[0]!FCR">
                <anchor moveWithCells="1" sizeWithCells="1">
                  <from>
                    <xdr:col>7</xdr:col>
                    <xdr:colOff>441960</xdr:colOff>
                    <xdr:row>71</xdr:row>
                    <xdr:rowOff>60960</xdr:rowOff>
                  </from>
                  <to>
                    <xdr:col>10</xdr:col>
                    <xdr:colOff>0</xdr:colOff>
                    <xdr:row>73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5" tint="0.39997558519241921"/>
    <pageSetUpPr fitToPage="1"/>
  </sheetPr>
  <dimension ref="A1:BX228"/>
  <sheetViews>
    <sheetView view="pageLayout" zoomScaleNormal="100" workbookViewId="0">
      <selection activeCell="F30" sqref="F30"/>
    </sheetView>
  </sheetViews>
  <sheetFormatPr defaultColWidth="9.109375" defaultRowHeight="14.4"/>
  <cols>
    <col min="1" max="1" width="11" style="39" customWidth="1"/>
    <col min="2" max="2" width="21.88671875" style="39" customWidth="1"/>
    <col min="3" max="6" width="9.109375" style="39"/>
    <col min="7" max="7" width="13" style="39" customWidth="1"/>
    <col min="8" max="8" width="12.6640625" style="39" customWidth="1"/>
    <col min="9" max="9" width="3.44140625" style="39" customWidth="1"/>
    <col min="10" max="10" width="10.6640625" style="39" customWidth="1"/>
    <col min="11" max="11" width="10.33203125" style="39" bestFit="1" customWidth="1"/>
    <col min="12" max="13" width="10.5546875" style="39" bestFit="1" customWidth="1"/>
    <col min="14" max="14" width="11.33203125" style="39" bestFit="1" customWidth="1"/>
    <col min="15" max="15" width="10.5546875" style="39" bestFit="1" customWidth="1"/>
    <col min="16" max="17" width="11.6640625" style="39" bestFit="1" customWidth="1"/>
    <col min="18" max="48" width="9.5546875" style="39" bestFit="1" customWidth="1"/>
    <col min="49" max="49" width="11.109375" style="39" customWidth="1"/>
    <col min="50" max="16384" width="9.109375" style="39"/>
  </cols>
  <sheetData>
    <row r="1" spans="1:51">
      <c r="B1" s="39" t="str">
        <f ca="1">CELL("filename",B2)</f>
        <v>https://team.duke-energy.com/sites/OHKYRegDiscovery/KY/2021 IRP/Discovery/STAFF POST HEARING DR/[STAFF-PHDR-01-006 Attachment.xlsx]Analysis_w AFUDC</v>
      </c>
    </row>
    <row r="3" spans="1:51">
      <c r="AV3" s="201"/>
      <c r="AW3" s="201"/>
      <c r="AX3" s="201"/>
      <c r="AY3" s="201"/>
    </row>
    <row r="4" spans="1:51">
      <c r="B4"/>
      <c r="C4"/>
      <c r="D4"/>
      <c r="E4"/>
      <c r="F4"/>
      <c r="G4"/>
      <c r="H4"/>
      <c r="I4"/>
      <c r="J4"/>
      <c r="K4"/>
      <c r="AV4" s="201"/>
      <c r="AW4" s="201"/>
      <c r="AX4" s="201"/>
      <c r="AY4" s="201"/>
    </row>
    <row r="5" spans="1:51">
      <c r="B5" s="40" t="s">
        <v>10</v>
      </c>
      <c r="C5" s="39" t="s">
        <v>75</v>
      </c>
      <c r="AV5" s="201"/>
      <c r="AW5" s="201"/>
      <c r="AX5" s="201"/>
      <c r="AY5" s="201"/>
    </row>
    <row r="6" spans="1:51">
      <c r="B6" s="40" t="s">
        <v>10</v>
      </c>
      <c r="C6" s="39" t="s">
        <v>97</v>
      </c>
    </row>
    <row r="7" spans="1:51">
      <c r="C7" s="39" t="s">
        <v>98</v>
      </c>
    </row>
    <row r="8" spans="1:51">
      <c r="C8" s="39" t="s">
        <v>99</v>
      </c>
    </row>
    <row r="9" spans="1:51">
      <c r="C9" s="39" t="s">
        <v>100</v>
      </c>
    </row>
    <row r="11" spans="1:51" ht="18">
      <c r="C11" s="41" t="s">
        <v>101</v>
      </c>
      <c r="G11" s="39" t="s">
        <v>126</v>
      </c>
      <c r="L11" s="42"/>
      <c r="M11" s="42"/>
      <c r="N11" s="42"/>
    </row>
    <row r="12" spans="1:51" ht="18">
      <c r="C12" s="41"/>
      <c r="L12" s="42"/>
      <c r="M12" s="42"/>
      <c r="N12" s="42"/>
    </row>
    <row r="13" spans="1:51" ht="18">
      <c r="C13" s="41"/>
      <c r="L13" s="42"/>
      <c r="M13" s="42"/>
      <c r="N13" s="42"/>
    </row>
    <row r="14" spans="1:51">
      <c r="C14" s="40"/>
      <c r="F14" s="40" t="s">
        <v>130</v>
      </c>
      <c r="G14" s="106" t="str">
        <f ca="1">'Asset Specific Inputs'!I14</f>
        <v>NG Fuel, No Evaps</v>
      </c>
      <c r="H14" s="43"/>
      <c r="I14" s="43"/>
      <c r="J14" s="43"/>
    </row>
    <row r="15" spans="1:51">
      <c r="A15" s="44">
        <f>ROW()</f>
        <v>15</v>
      </c>
      <c r="F15" s="40" t="s">
        <v>78</v>
      </c>
      <c r="G15" s="107">
        <f ca="1">'Asset Specific Inputs'!I15</f>
        <v>784.77</v>
      </c>
      <c r="I15" s="205"/>
    </row>
    <row r="16" spans="1:51">
      <c r="A16" s="216">
        <f>ROW()</f>
        <v>16</v>
      </c>
      <c r="F16" s="40" t="s">
        <v>201</v>
      </c>
      <c r="G16" s="108">
        <f ca="1">'Asset Specific Inputs'!I16</f>
        <v>-1.7000000000000001E-2</v>
      </c>
      <c r="Y16" s="202"/>
      <c r="Z16" s="202"/>
      <c r="AA16" s="202"/>
      <c r="AF16" s="203"/>
    </row>
    <row r="17" spans="1:66">
      <c r="A17" s="216">
        <f>ROW()</f>
        <v>17</v>
      </c>
      <c r="F17" s="40" t="s">
        <v>202</v>
      </c>
      <c r="G17" s="107">
        <f ca="1">'Asset Specific Inputs'!I17</f>
        <v>10</v>
      </c>
    </row>
    <row r="18" spans="1:66">
      <c r="A18" s="216">
        <f>ROW()</f>
        <v>18</v>
      </c>
      <c r="F18" s="40" t="s">
        <v>203</v>
      </c>
      <c r="G18" s="108">
        <f ca="1">'Asset Specific Inputs'!I18</f>
        <v>-1.7000000000000001E-2</v>
      </c>
      <c r="AF18" s="203"/>
    </row>
    <row r="19" spans="1:66">
      <c r="A19" s="44">
        <f>ROW()</f>
        <v>19</v>
      </c>
      <c r="F19" s="40" t="s">
        <v>38</v>
      </c>
      <c r="G19" s="108">
        <f ca="1">'Asset Specific Inputs'!I19</f>
        <v>1</v>
      </c>
      <c r="H19" s="39" t="s">
        <v>37</v>
      </c>
    </row>
    <row r="20" spans="1:66">
      <c r="A20" s="44">
        <f>ROW()</f>
        <v>20</v>
      </c>
      <c r="F20" s="40" t="s">
        <v>42</v>
      </c>
      <c r="G20" s="107">
        <f ca="1">'Asset Specific Inputs'!I20</f>
        <v>20</v>
      </c>
      <c r="H20" s="39" t="s">
        <v>118</v>
      </c>
      <c r="J20" s="39">
        <v>15</v>
      </c>
      <c r="K20" s="39">
        <v>15</v>
      </c>
      <c r="L20" s="39">
        <v>15</v>
      </c>
      <c r="M20" s="39">
        <v>15</v>
      </c>
      <c r="N20" s="39">
        <v>15</v>
      </c>
      <c r="O20" s="39">
        <v>15</v>
      </c>
      <c r="P20" s="39">
        <v>15</v>
      </c>
      <c r="Q20" s="39">
        <v>20</v>
      </c>
      <c r="R20" s="39">
        <v>20</v>
      </c>
      <c r="S20" s="39">
        <v>20</v>
      </c>
      <c r="T20" s="39">
        <v>20</v>
      </c>
      <c r="U20" s="39">
        <v>15</v>
      </c>
      <c r="V20" s="39">
        <v>5</v>
      </c>
      <c r="W20" s="39">
        <v>5</v>
      </c>
      <c r="X20" s="39">
        <v>5</v>
      </c>
      <c r="Y20" s="39">
        <v>5</v>
      </c>
      <c r="Z20" s="39">
        <v>5</v>
      </c>
      <c r="AA20" s="39">
        <v>5</v>
      </c>
      <c r="AB20" s="39">
        <v>5</v>
      </c>
      <c r="AC20" s="39">
        <v>5</v>
      </c>
      <c r="AD20" s="39">
        <v>5</v>
      </c>
      <c r="AE20" s="39">
        <v>7</v>
      </c>
      <c r="AF20" s="39">
        <v>5</v>
      </c>
      <c r="AG20" s="39">
        <v>15</v>
      </c>
      <c r="AH20" s="39">
        <v>20</v>
      </c>
      <c r="AI20" s="39">
        <v>20</v>
      </c>
      <c r="AJ20" s="39">
        <v>20</v>
      </c>
      <c r="AK20" s="39">
        <v>20</v>
      </c>
      <c r="AL20" s="39">
        <v>20</v>
      </c>
      <c r="AM20" s="39">
        <v>20</v>
      </c>
      <c r="AN20" s="39">
        <v>20</v>
      </c>
      <c r="AO20" s="39">
        <v>20</v>
      </c>
      <c r="AP20" s="39">
        <v>20</v>
      </c>
      <c r="AQ20" s="39">
        <v>20</v>
      </c>
      <c r="AR20" s="39">
        <v>20</v>
      </c>
      <c r="AS20" s="39">
        <v>20</v>
      </c>
      <c r="AT20" s="39">
        <v>20</v>
      </c>
      <c r="AU20" s="39">
        <v>20</v>
      </c>
      <c r="AV20" s="39">
        <v>20</v>
      </c>
      <c r="AW20" s="39">
        <v>20</v>
      </c>
      <c r="AX20" s="39">
        <v>20</v>
      </c>
      <c r="AY20" s="39">
        <v>20</v>
      </c>
      <c r="AZ20" s="39">
        <v>20</v>
      </c>
      <c r="BA20" s="39">
        <v>20</v>
      </c>
      <c r="BB20" s="39">
        <v>20</v>
      </c>
      <c r="BC20" s="39">
        <v>20</v>
      </c>
      <c r="BD20" s="39">
        <v>20</v>
      </c>
      <c r="BE20" s="39">
        <v>20</v>
      </c>
      <c r="BF20" s="39">
        <v>20</v>
      </c>
      <c r="BG20" s="39">
        <v>20</v>
      </c>
      <c r="BH20" s="39">
        <v>20</v>
      </c>
      <c r="BI20" s="39">
        <v>20</v>
      </c>
      <c r="BJ20" s="39">
        <v>20</v>
      </c>
      <c r="BK20" s="39">
        <v>20</v>
      </c>
      <c r="BL20" s="39">
        <v>20</v>
      </c>
      <c r="BM20" s="39">
        <v>20</v>
      </c>
      <c r="BN20" s="39">
        <v>20</v>
      </c>
    </row>
    <row r="21" spans="1:66">
      <c r="A21" s="44">
        <f>ROW()</f>
        <v>21</v>
      </c>
      <c r="C21" s="45"/>
      <c r="F21" s="40" t="s">
        <v>47</v>
      </c>
      <c r="G21" s="107">
        <f ca="1">'Asset Specific Inputs'!I21</f>
        <v>35</v>
      </c>
    </row>
    <row r="22" spans="1:66">
      <c r="A22" s="44">
        <f>ROW()</f>
        <v>22</v>
      </c>
      <c r="F22" s="40" t="s">
        <v>51</v>
      </c>
      <c r="G22" s="108">
        <f ca="1">'Asset Specific Inputs'!I22</f>
        <v>-0.09</v>
      </c>
      <c r="H22" s="39" t="s">
        <v>52</v>
      </c>
    </row>
    <row r="23" spans="1:66">
      <c r="A23" s="44">
        <f>ROW()</f>
        <v>23</v>
      </c>
      <c r="F23" s="40" t="s">
        <v>49</v>
      </c>
      <c r="G23" s="108">
        <f ca="1">'Asset Specific Inputs'!I23</f>
        <v>0</v>
      </c>
      <c r="H23" s="39" t="s">
        <v>50</v>
      </c>
    </row>
    <row r="24" spans="1:66">
      <c r="A24" s="44">
        <f>ROW()</f>
        <v>24</v>
      </c>
      <c r="F24" s="40" t="s">
        <v>85</v>
      </c>
      <c r="G24" s="108">
        <f ca="1">'Asset Specific Inputs'!I24</f>
        <v>0</v>
      </c>
    </row>
    <row r="25" spans="1:66">
      <c r="A25" s="44">
        <f>ROW()</f>
        <v>25</v>
      </c>
      <c r="F25" s="40" t="s">
        <v>132</v>
      </c>
      <c r="G25" s="107">
        <f ca="1">'Asset Specific Inputs'!I25</f>
        <v>0</v>
      </c>
    </row>
    <row r="26" spans="1:66">
      <c r="A26" s="44">
        <f>ROW()</f>
        <v>26</v>
      </c>
      <c r="F26" s="46" t="s">
        <v>127</v>
      </c>
      <c r="G26" s="109">
        <f ca="1">'Asset Specific Inputs'!I26</f>
        <v>0</v>
      </c>
      <c r="H26" s="39" t="s">
        <v>124</v>
      </c>
    </row>
    <row r="27" spans="1:66">
      <c r="A27" s="44">
        <f>ROW()</f>
        <v>27</v>
      </c>
      <c r="F27" s="40" t="s">
        <v>120</v>
      </c>
      <c r="G27" s="108">
        <f ca="1">'Asset Specific Inputs'!I27</f>
        <v>0</v>
      </c>
      <c r="H27" s="48"/>
    </row>
    <row r="28" spans="1:66">
      <c r="A28" s="44">
        <f>ROW()</f>
        <v>28</v>
      </c>
      <c r="F28" s="40" t="s">
        <v>128</v>
      </c>
      <c r="G28" s="107">
        <f ca="1">'Asset Specific Inputs'!I28</f>
        <v>0</v>
      </c>
      <c r="H28" s="39" t="s">
        <v>129</v>
      </c>
    </row>
    <row r="29" spans="1:66">
      <c r="A29" s="44"/>
      <c r="F29" s="40" t="s">
        <v>131</v>
      </c>
      <c r="G29" s="107">
        <f ca="1">'Asset Specific Inputs'!I29</f>
        <v>0</v>
      </c>
    </row>
    <row r="30" spans="1:66">
      <c r="A30" s="44">
        <f>ROW()</f>
        <v>30</v>
      </c>
      <c r="F30" s="40" t="s">
        <v>86</v>
      </c>
      <c r="G30" s="108">
        <f ca="1">'Asset Specific Inputs'!I30</f>
        <v>0</v>
      </c>
    </row>
    <row r="31" spans="1:66">
      <c r="A31" s="44">
        <f>ROW()</f>
        <v>31</v>
      </c>
      <c r="F31" s="40" t="s">
        <v>93</v>
      </c>
      <c r="G31" s="108">
        <f ca="1">'Asset Specific Inputs'!I31</f>
        <v>0</v>
      </c>
    </row>
    <row r="32" spans="1:66">
      <c r="A32" s="44">
        <f>ROW()</f>
        <v>32</v>
      </c>
      <c r="F32" s="40" t="s">
        <v>102</v>
      </c>
      <c r="G32" s="110">
        <f ca="1">'Asset Specific Inputs'!I32</f>
        <v>0</v>
      </c>
      <c r="H32" s="39" t="s">
        <v>103</v>
      </c>
    </row>
    <row r="33" spans="1:25">
      <c r="A33" s="44">
        <f>ROW()</f>
        <v>33</v>
      </c>
      <c r="F33" s="40" t="s">
        <v>179</v>
      </c>
      <c r="G33" s="150">
        <f ca="1">'Asset Specific Inputs'!I33</f>
        <v>3</v>
      </c>
      <c r="H33" s="39" t="s">
        <v>180</v>
      </c>
    </row>
    <row r="34" spans="1:25">
      <c r="A34" s="44">
        <f>ROW()</f>
        <v>34</v>
      </c>
      <c r="F34" s="40" t="s">
        <v>174</v>
      </c>
      <c r="G34" s="151">
        <f ca="1">'Asset Specific Inputs'!I34</f>
        <v>1.5E-3</v>
      </c>
    </row>
    <row r="35" spans="1:25">
      <c r="A35" s="44">
        <f>ROW()</f>
        <v>35</v>
      </c>
      <c r="F35" s="40" t="s">
        <v>175</v>
      </c>
      <c r="G35" s="151">
        <f ca="1">'Asset Specific Inputs'!I35</f>
        <v>3.0519999999999999E-4</v>
      </c>
    </row>
    <row r="36" spans="1:25">
      <c r="A36" s="44">
        <f>ROW()</f>
        <v>36</v>
      </c>
      <c r="F36" s="40"/>
      <c r="G36" s="40"/>
      <c r="K36" s="42"/>
    </row>
    <row r="37" spans="1:25">
      <c r="A37" s="44">
        <f>ROW()</f>
        <v>37</v>
      </c>
      <c r="K37" s="39">
        <v>1</v>
      </c>
      <c r="L37" s="39">
        <v>2</v>
      </c>
      <c r="M37" s="39">
        <v>3</v>
      </c>
      <c r="N37" s="39">
        <v>4</v>
      </c>
      <c r="O37" s="39">
        <v>5</v>
      </c>
      <c r="P37" s="39">
        <v>6</v>
      </c>
      <c r="Q37" s="39">
        <v>7</v>
      </c>
      <c r="R37" s="39">
        <v>8</v>
      </c>
      <c r="S37" s="39">
        <v>9</v>
      </c>
      <c r="T37" s="39">
        <v>10</v>
      </c>
      <c r="U37" s="39">
        <v>11</v>
      </c>
      <c r="V37" s="39">
        <v>12</v>
      </c>
      <c r="W37" s="39">
        <v>13</v>
      </c>
      <c r="X37" s="39">
        <v>14</v>
      </c>
      <c r="Y37" s="39">
        <v>15</v>
      </c>
    </row>
    <row r="38" spans="1:25">
      <c r="A38" s="44">
        <f>ROW()</f>
        <v>38</v>
      </c>
      <c r="G38" s="49"/>
      <c r="H38" s="50"/>
      <c r="I38" s="51" t="s">
        <v>74</v>
      </c>
      <c r="J38" s="52">
        <f>base_year</f>
        <v>2021</v>
      </c>
      <c r="K38" s="53">
        <f>base_year</f>
        <v>2021</v>
      </c>
      <c r="L38" s="53">
        <f>K38+1</f>
        <v>2022</v>
      </c>
      <c r="M38" s="53">
        <f t="shared" ref="M38:Y38" si="0">L38+1</f>
        <v>2023</v>
      </c>
      <c r="N38" s="53">
        <f t="shared" si="0"/>
        <v>2024</v>
      </c>
      <c r="O38" s="53">
        <f t="shared" si="0"/>
        <v>2025</v>
      </c>
      <c r="P38" s="53">
        <f t="shared" si="0"/>
        <v>2026</v>
      </c>
      <c r="Q38" s="53">
        <f t="shared" si="0"/>
        <v>2027</v>
      </c>
      <c r="R38" s="53">
        <f t="shared" si="0"/>
        <v>2028</v>
      </c>
      <c r="S38" s="53">
        <f t="shared" si="0"/>
        <v>2029</v>
      </c>
      <c r="T38" s="53">
        <f t="shared" si="0"/>
        <v>2030</v>
      </c>
      <c r="U38" s="53">
        <f t="shared" si="0"/>
        <v>2031</v>
      </c>
      <c r="V38" s="53">
        <f t="shared" si="0"/>
        <v>2032</v>
      </c>
      <c r="W38" s="53">
        <f t="shared" si="0"/>
        <v>2033</v>
      </c>
      <c r="X38" s="53">
        <f t="shared" si="0"/>
        <v>2034</v>
      </c>
      <c r="Y38" s="53">
        <f t="shared" si="0"/>
        <v>2035</v>
      </c>
    </row>
    <row r="39" spans="1:25">
      <c r="A39" s="44">
        <f>ROW()</f>
        <v>39</v>
      </c>
      <c r="F39" s="40" t="s">
        <v>43</v>
      </c>
      <c r="K39" s="86">
        <f ca="1">OFFSET('Asset Specific Inputs'!$I$38,K37,0,1,1)</f>
        <v>98874.316874519995</v>
      </c>
      <c r="L39" s="86">
        <f ca="1">OFFSET('Asset Specific Inputs'!$I$38,L37,0,1,1)</f>
        <v>431218.05963653239</v>
      </c>
      <c r="M39" s="86">
        <f ca="1">OFFSET('Asset Specific Inputs'!$I$38,M37,0,1,1)</f>
        <v>1116883.4557296822</v>
      </c>
      <c r="N39" s="86">
        <f ca="1">OFFSET('Asset Specific Inputs'!$I$38,N37,0,1,1)</f>
        <v>876353.52254208736</v>
      </c>
      <c r="O39" s="86">
        <f ca="1">OFFSET('Asset Specific Inputs'!$I$38,O37,0,1,1)</f>
        <v>233069.5585421774</v>
      </c>
      <c r="P39" s="86">
        <f ca="1">OFFSET('Asset Specific Inputs'!$I$38,P37,0,1,1)</f>
        <v>0</v>
      </c>
      <c r="Q39" s="86">
        <f ca="1">OFFSET('Asset Specific Inputs'!$I$38,Q37,0,1,1)</f>
        <v>0</v>
      </c>
      <c r="R39" s="86">
        <f ca="1">OFFSET('Asset Specific Inputs'!$I$38,R37,0,1,1)</f>
        <v>0</v>
      </c>
      <c r="S39" s="86">
        <f ca="1">OFFSET('Asset Specific Inputs'!$I$38,S37,0,1,1)</f>
        <v>0</v>
      </c>
      <c r="T39" s="86">
        <f ca="1">OFFSET('Asset Specific Inputs'!$I$38,T37,0,1,1)</f>
        <v>0</v>
      </c>
      <c r="U39" s="86">
        <f ca="1">OFFSET('Asset Specific Inputs'!$I$38,U37,0,1,1)</f>
        <v>0</v>
      </c>
      <c r="V39" s="86">
        <f ca="1">OFFSET('Asset Specific Inputs'!$I$38,V37,0,1,1)</f>
        <v>0</v>
      </c>
      <c r="W39" s="86">
        <f ca="1">OFFSET('Asset Specific Inputs'!$I$38,W37,0,1,1)</f>
        <v>0</v>
      </c>
      <c r="X39" s="86">
        <f ca="1">OFFSET('Asset Specific Inputs'!$I$38,X37,0,1,1)</f>
        <v>0</v>
      </c>
      <c r="Y39" s="86">
        <f ca="1">OFFSET('Asset Specific Inputs'!$I$38,Y37,0,1,1)</f>
        <v>0</v>
      </c>
    </row>
    <row r="40" spans="1:25">
      <c r="A40" s="44">
        <f>ROW()</f>
        <v>40</v>
      </c>
      <c r="D40" s="42"/>
      <c r="E40" s="42"/>
      <c r="F40" s="40" t="s">
        <v>104</v>
      </c>
      <c r="G40" s="42"/>
      <c r="H40" s="42"/>
      <c r="I40" s="42"/>
      <c r="J40" s="54">
        <f ca="1">IF(J110=base_year+COUNTIF($K$39:$AF$39,"&gt;0")-1,1,0)</f>
        <v>0</v>
      </c>
      <c r="K40" s="54">
        <f ca="1">OFFSET('Asset Specific Inputs'!$I$55,K37,0,1,1)</f>
        <v>0</v>
      </c>
      <c r="L40" s="54">
        <f ca="1">OFFSET('Asset Specific Inputs'!$I$55,L37,0,1,1)</f>
        <v>0</v>
      </c>
      <c r="M40" s="54">
        <f ca="1">OFFSET('Asset Specific Inputs'!$I$55,M37,0,1,1)</f>
        <v>0</v>
      </c>
      <c r="N40" s="54">
        <f ca="1">OFFSET('Asset Specific Inputs'!$I$55,N37,0,1,1)</f>
        <v>0</v>
      </c>
      <c r="O40" s="54">
        <f ca="1">OFFSET('Asset Specific Inputs'!$I$55,O37,0,1,1)</f>
        <v>1</v>
      </c>
      <c r="P40" s="54">
        <f ca="1">OFFSET('Asset Specific Inputs'!$I$55,P37,0,1,1)</f>
        <v>0</v>
      </c>
      <c r="Q40" s="54">
        <f ca="1">OFFSET('Asset Specific Inputs'!$I$55,Q37,0,1,1)</f>
        <v>0</v>
      </c>
      <c r="R40" s="54">
        <f ca="1">OFFSET('Asset Specific Inputs'!$I$55,R37,0,1,1)</f>
        <v>0</v>
      </c>
      <c r="S40" s="54">
        <f ca="1">OFFSET('Asset Specific Inputs'!$I$55,S37,0,1,1)</f>
        <v>0</v>
      </c>
      <c r="T40" s="54">
        <f ca="1">OFFSET('Asset Specific Inputs'!$I$55,T37,0,1,1)</f>
        <v>0</v>
      </c>
      <c r="U40" s="54">
        <f ca="1">OFFSET('Asset Specific Inputs'!$I$55,U37,0,1,1)</f>
        <v>0</v>
      </c>
      <c r="V40" s="54">
        <f ca="1">OFFSET('Asset Specific Inputs'!$I$55,V37,0,1,1)</f>
        <v>0</v>
      </c>
      <c r="W40" s="54">
        <f ca="1">OFFSET('Asset Specific Inputs'!$I$55,W37,0,1,1)</f>
        <v>0</v>
      </c>
      <c r="X40" s="54">
        <f ca="1">OFFSET('Asset Specific Inputs'!$I$55,X37,0,1,1)</f>
        <v>0</v>
      </c>
      <c r="Y40" s="54">
        <f ca="1">OFFSET('Asset Specific Inputs'!$I$55,Y37,0,1,1)</f>
        <v>0</v>
      </c>
    </row>
    <row r="41" spans="1:25">
      <c r="A41" s="44">
        <f>ROW()</f>
        <v>41</v>
      </c>
      <c r="F41" s="40"/>
      <c r="G41" s="40" t="s">
        <v>181</v>
      </c>
      <c r="H41" s="154">
        <f ca="1">MATCH(TRUE,INDEX(ISNUMBER(K41:Y41),0),0)</f>
        <v>1</v>
      </c>
      <c r="I41" s="97"/>
      <c r="J41" s="97"/>
      <c r="K41" s="96">
        <f ca="1">IF(K39&gt;0,K39," ")</f>
        <v>98874.316874519995</v>
      </c>
      <c r="L41" s="96">
        <f t="shared" ref="L41:Y41" ca="1" si="1">IF(L39&gt;0,L39," ")</f>
        <v>431218.05963653239</v>
      </c>
      <c r="M41" s="96">
        <f t="shared" ca="1" si="1"/>
        <v>1116883.4557296822</v>
      </c>
      <c r="N41" s="96">
        <f t="shared" ca="1" si="1"/>
        <v>876353.52254208736</v>
      </c>
      <c r="O41" s="96">
        <f t="shared" ca="1" si="1"/>
        <v>233069.5585421774</v>
      </c>
      <c r="P41" s="96" t="str">
        <f t="shared" ca="1" si="1"/>
        <v xml:space="preserve"> </v>
      </c>
      <c r="Q41" s="96" t="str">
        <f t="shared" ca="1" si="1"/>
        <v xml:space="preserve"> </v>
      </c>
      <c r="R41" s="96" t="str">
        <f t="shared" ca="1" si="1"/>
        <v xml:space="preserve"> </v>
      </c>
      <c r="S41" s="96" t="str">
        <f t="shared" ca="1" si="1"/>
        <v xml:space="preserve"> </v>
      </c>
      <c r="T41" s="96" t="str">
        <f t="shared" ca="1" si="1"/>
        <v xml:space="preserve"> </v>
      </c>
      <c r="U41" s="96" t="str">
        <f t="shared" ca="1" si="1"/>
        <v xml:space="preserve"> </v>
      </c>
      <c r="V41" s="96" t="str">
        <f t="shared" ca="1" si="1"/>
        <v xml:space="preserve"> </v>
      </c>
      <c r="W41" s="96" t="str">
        <f t="shared" ca="1" si="1"/>
        <v xml:space="preserve"> </v>
      </c>
      <c r="X41" s="96" t="str">
        <f t="shared" ca="1" si="1"/>
        <v xml:space="preserve"> </v>
      </c>
      <c r="Y41" s="96" t="str">
        <f t="shared" ca="1" si="1"/>
        <v xml:space="preserve"> </v>
      </c>
    </row>
    <row r="42" spans="1:25">
      <c r="A42" s="44">
        <f>ROW()</f>
        <v>42</v>
      </c>
      <c r="F42" s="40"/>
      <c r="G42" s="40"/>
    </row>
    <row r="43" spans="1:25" ht="18">
      <c r="A43" s="44">
        <f>ROW()</f>
        <v>43</v>
      </c>
      <c r="F43" s="187"/>
      <c r="G43" s="40"/>
      <c r="H43" s="80"/>
    </row>
    <row r="44" spans="1:25">
      <c r="A44" s="44">
        <f>ROW()</f>
        <v>44</v>
      </c>
      <c r="F44" s="45"/>
      <c r="G44" s="40"/>
    </row>
    <row r="45" spans="1:25">
      <c r="A45" s="44">
        <f>ROW()</f>
        <v>45</v>
      </c>
      <c r="F45" s="40"/>
      <c r="G45" s="40"/>
      <c r="J45" s="55" t="s">
        <v>113</v>
      </c>
      <c r="K45" s="56"/>
    </row>
    <row r="46" spans="1:25" ht="18">
      <c r="A46" s="44">
        <f>ROW()</f>
        <v>46</v>
      </c>
      <c r="C46" s="57" t="s">
        <v>105</v>
      </c>
      <c r="H46" s="58"/>
      <c r="J46" s="59" t="str">
        <f ca="1">IF(ROUND(G182,0)&lt;&gt;0,"NO!!!", "Yes ")</f>
        <v xml:space="preserve">Yes </v>
      </c>
      <c r="K46" s="60"/>
    </row>
    <row r="47" spans="1:25">
      <c r="A47" s="44">
        <f>ROW()</f>
        <v>47</v>
      </c>
      <c r="C47" s="49"/>
      <c r="D47" s="50"/>
      <c r="E47" s="51" t="s">
        <v>74</v>
      </c>
      <c r="F47" s="188">
        <f>base_year</f>
        <v>2021</v>
      </c>
      <c r="G47" s="42"/>
    </row>
    <row r="48" spans="1:25">
      <c r="A48" s="44">
        <f>ROW()</f>
        <v>48</v>
      </c>
      <c r="C48" s="213" t="s">
        <v>221</v>
      </c>
      <c r="I48" s="62"/>
      <c r="J48" s="213" t="s">
        <v>73</v>
      </c>
    </row>
    <row r="49" spans="1:16">
      <c r="A49" s="44">
        <f>ROW()</f>
        <v>49</v>
      </c>
      <c r="B49" s="42"/>
      <c r="C49" s="39" t="s">
        <v>70</v>
      </c>
      <c r="H49" s="129">
        <f ca="1">G112/(1+$M$60)^(COUNTIF(K$39:AF$39,"&gt;0")+$H$41-1-0.5)</f>
        <v>2818176.6638527643</v>
      </c>
      <c r="I49" s="64"/>
      <c r="J49" s="39" t="s">
        <v>70</v>
      </c>
      <c r="O49" s="63">
        <f ca="1">H49/$H$53</f>
        <v>3591.0861320549516</v>
      </c>
      <c r="P49" s="64"/>
    </row>
    <row r="50" spans="1:16" ht="16.2">
      <c r="A50" s="44">
        <f>ROW()</f>
        <v>50</v>
      </c>
      <c r="B50" s="42"/>
      <c r="C50" s="39" t="s">
        <v>71</v>
      </c>
      <c r="H50" s="214">
        <f ca="1">SUM(G118:G119)/(1+$M$60)^(COUNTIF(K$39:AF$39,"&gt;0")+$H$41-1-0.5)</f>
        <v>425481.79077546496</v>
      </c>
      <c r="I50" s="66"/>
      <c r="J50" s="39" t="s">
        <v>16</v>
      </c>
      <c r="O50" s="65">
        <f ca="1">H50/$H$53</f>
        <v>542.17387358775818</v>
      </c>
      <c r="P50" s="66"/>
    </row>
    <row r="51" spans="1:16">
      <c r="A51" s="44">
        <f>ROW()</f>
        <v>51</v>
      </c>
      <c r="C51" s="39" t="s">
        <v>72</v>
      </c>
      <c r="D51" s="67"/>
      <c r="E51" s="67"/>
      <c r="F51" s="67"/>
      <c r="H51" s="68">
        <f ca="1">SUM(H49:H50)</f>
        <v>3243658.4546282291</v>
      </c>
      <c r="I51" s="64"/>
      <c r="J51" s="39" t="s">
        <v>72</v>
      </c>
      <c r="O51" s="63">
        <f ca="1">SUM(O49:O50)</f>
        <v>4133.26000564271</v>
      </c>
      <c r="P51" s="64"/>
    </row>
    <row r="52" spans="1:16">
      <c r="A52" s="44">
        <f>ROW()</f>
        <v>52</v>
      </c>
      <c r="H52" s="69"/>
      <c r="I52" s="70"/>
      <c r="P52" s="71"/>
    </row>
    <row r="53" spans="1:16">
      <c r="A53" s="44">
        <f>ROW()</f>
        <v>53</v>
      </c>
      <c r="C53" s="39" t="s">
        <v>106</v>
      </c>
      <c r="H53" s="72">
        <f ca="1">G15</f>
        <v>784.77</v>
      </c>
      <c r="I53" s="73"/>
      <c r="J53" s="39" t="s">
        <v>158</v>
      </c>
      <c r="O53" s="74">
        <f ca="1">G176/G125</f>
        <v>8.1335854622205203E-2</v>
      </c>
      <c r="P53" s="75"/>
    </row>
    <row r="54" spans="1:16">
      <c r="A54" s="44">
        <f>ROW()</f>
        <v>54</v>
      </c>
      <c r="I54" s="71"/>
      <c r="J54" s="39" t="s">
        <v>157</v>
      </c>
      <c r="O54" s="74">
        <f ca="1">PMT(O57,G21,PV(disc_rate,G21,O53))</f>
        <v>7.3853445449135552E-2</v>
      </c>
      <c r="P54" s="75"/>
    </row>
    <row r="55" spans="1:16">
      <c r="A55" s="44">
        <f>ROW()</f>
        <v>55</v>
      </c>
      <c r="I55" s="71"/>
      <c r="J55" s="39" t="s">
        <v>159</v>
      </c>
      <c r="O55" s="74">
        <f ca="1">O54/(1+$O$57)</f>
        <v>7.0229312001824043E-2</v>
      </c>
    </row>
    <row r="56" spans="1:16">
      <c r="A56" s="44">
        <f>ROW()</f>
        <v>56</v>
      </c>
      <c r="I56" s="71"/>
      <c r="J56" s="39" t="s">
        <v>150</v>
      </c>
      <c r="O56" s="76">
        <f ca="1">-PV(disc_rate,G21,O53)</f>
        <v>1.1851960627822953</v>
      </c>
    </row>
    <row r="57" spans="1:16">
      <c r="A57" s="44">
        <f>ROW()</f>
        <v>57</v>
      </c>
      <c r="I57" s="71"/>
      <c r="J57" s="215" t="s">
        <v>213</v>
      </c>
      <c r="O57" s="74">
        <f ca="1">(1+disc_rate)/(1+$M$62)-1</f>
        <v>5.1604285219501778E-2</v>
      </c>
    </row>
    <row r="58" spans="1:16">
      <c r="A58" s="44"/>
      <c r="I58" s="71"/>
      <c r="J58" s="40"/>
    </row>
    <row r="59" spans="1:16">
      <c r="A59" s="44">
        <f>ROW()</f>
        <v>59</v>
      </c>
      <c r="I59" s="71"/>
      <c r="K59" s="42"/>
      <c r="L59" s="40" t="s">
        <v>209</v>
      </c>
      <c r="M59" s="40" t="s">
        <v>208</v>
      </c>
      <c r="O59" s="76"/>
    </row>
    <row r="60" spans="1:16">
      <c r="A60" s="44">
        <f>ROW()</f>
        <v>60</v>
      </c>
      <c r="I60" s="71"/>
      <c r="K60" s="40" t="s">
        <v>210</v>
      </c>
      <c r="L60" s="181">
        <f ca="1">G16</f>
        <v>-1.7000000000000001E-2</v>
      </c>
      <c r="M60" s="74">
        <f ca="1">(1+L60)*(1+infl)-1</f>
        <v>7.5749999999998874E-3</v>
      </c>
      <c r="O60" s="76"/>
    </row>
    <row r="61" spans="1:16">
      <c r="A61" s="44">
        <f>ROW()</f>
        <v>61</v>
      </c>
      <c r="I61" s="71"/>
      <c r="K61" s="40" t="s">
        <v>202</v>
      </c>
      <c r="L61" s="58">
        <f ca="1">G17</f>
        <v>10</v>
      </c>
      <c r="O61" s="76"/>
    </row>
    <row r="62" spans="1:16">
      <c r="A62" s="44">
        <f>ROW()</f>
        <v>62</v>
      </c>
      <c r="I62" s="71"/>
      <c r="K62" s="40" t="s">
        <v>211</v>
      </c>
      <c r="L62" s="181">
        <f ca="1">G18</f>
        <v>-1.7000000000000001E-2</v>
      </c>
      <c r="M62" s="74">
        <f ca="1">(1+L62)*(1+infl)-1</f>
        <v>7.5749999999998874E-3</v>
      </c>
      <c r="O62" s="76"/>
    </row>
    <row r="63" spans="1:16">
      <c r="A63" s="44"/>
      <c r="I63" s="71"/>
      <c r="L63" s="181"/>
      <c r="M63" s="74"/>
      <c r="O63" s="76"/>
    </row>
    <row r="64" spans="1:16">
      <c r="A64" s="44">
        <f>ROW()</f>
        <v>64</v>
      </c>
      <c r="I64" s="71"/>
      <c r="K64" s="193">
        <v>85</v>
      </c>
      <c r="O64" s="76"/>
    </row>
    <row r="65" spans="1:30">
      <c r="A65" s="44">
        <f>ROW()</f>
        <v>65</v>
      </c>
      <c r="I65" s="71"/>
      <c r="L65" s="42"/>
      <c r="M65" s="39" t="s">
        <v>200</v>
      </c>
      <c r="O65" s="76"/>
    </row>
    <row r="66" spans="1:30">
      <c r="A66" s="44">
        <f>ROW()</f>
        <v>66</v>
      </c>
      <c r="I66" s="71"/>
      <c r="O66" s="76"/>
      <c r="S66"/>
      <c r="T66"/>
      <c r="U66"/>
      <c r="V66"/>
      <c r="W66"/>
      <c r="X66"/>
      <c r="Y66"/>
      <c r="Z66"/>
      <c r="AA66"/>
      <c r="AB66"/>
      <c r="AC66"/>
      <c r="AD66"/>
    </row>
    <row r="67" spans="1:30" ht="43.2">
      <c r="A67" s="44">
        <f>ROW()</f>
        <v>67</v>
      </c>
      <c r="I67" s="71"/>
      <c r="M67" s="178" t="s">
        <v>199</v>
      </c>
      <c r="N67" s="178" t="s">
        <v>198</v>
      </c>
      <c r="O67" s="172" t="s">
        <v>197</v>
      </c>
      <c r="S67"/>
      <c r="T67"/>
      <c r="U67"/>
      <c r="V67"/>
      <c r="W67"/>
      <c r="X67"/>
      <c r="Y67"/>
      <c r="Z67"/>
      <c r="AA67"/>
      <c r="AB67"/>
      <c r="AC67"/>
      <c r="AD67"/>
    </row>
    <row r="68" spans="1:30">
      <c r="A68" s="44">
        <f>ROW()</f>
        <v>68</v>
      </c>
      <c r="I68" s="71"/>
      <c r="K68" s="39">
        <v>0</v>
      </c>
      <c r="L68" s="42">
        <f>base_year</f>
        <v>2021</v>
      </c>
      <c r="M68" s="189">
        <f t="shared" ref="M68:M83" ca="1" si="2">IF(L68&lt;=base_year+$G$17,$O$51*(1+$M$60)^(L68-$F$47),IF(L68&gt;=$F$47,M67*(1+$M$62)))</f>
        <v>4133.26000564271</v>
      </c>
      <c r="N68" s="189">
        <f ca="1">OFFSET($M$68,$G$17,0,1,1)*(1+$M$62)^(L68-$L$68-$G$17)</f>
        <v>4133.26000564271</v>
      </c>
      <c r="O68" s="189">
        <f ca="1">ROUND(M68-N68,4)</f>
        <v>0</v>
      </c>
      <c r="S68"/>
      <c r="T68"/>
      <c r="U68"/>
      <c r="V68"/>
      <c r="W68"/>
      <c r="X68"/>
      <c r="Y68"/>
      <c r="Z68"/>
      <c r="AA68"/>
      <c r="AB68"/>
      <c r="AC68"/>
      <c r="AD68"/>
    </row>
    <row r="69" spans="1:30">
      <c r="A69" s="44">
        <f>ROW()</f>
        <v>69</v>
      </c>
      <c r="I69" s="71"/>
      <c r="K69" s="39">
        <v>1</v>
      </c>
      <c r="L69" s="39">
        <f>L68+1</f>
        <v>2022</v>
      </c>
      <c r="M69" s="189">
        <f t="shared" ca="1" si="2"/>
        <v>4164.5694501854532</v>
      </c>
      <c r="N69" s="189">
        <f ca="1">OFFSET($M$68,$G$17,0,1,1)*(1+$M$62)^(L69-$L$68-$G$17)</f>
        <v>4164.5694501854514</v>
      </c>
      <c r="O69" s="189">
        <f t="shared" ref="O69:O83" ca="1" si="3">ROUND(M69-N69,4)</f>
        <v>0</v>
      </c>
      <c r="S69"/>
      <c r="T69"/>
      <c r="U69"/>
      <c r="V69"/>
      <c r="W69"/>
      <c r="X69"/>
      <c r="Y69"/>
      <c r="Z69"/>
      <c r="AA69"/>
      <c r="AB69"/>
      <c r="AC69"/>
      <c r="AD69"/>
    </row>
    <row r="70" spans="1:30">
      <c r="A70" s="44">
        <f>ROW()</f>
        <v>70</v>
      </c>
      <c r="I70" s="71"/>
      <c r="K70" s="39">
        <v>2</v>
      </c>
      <c r="L70" s="39">
        <f t="shared" ref="L70:L83" si="4">L69+1</f>
        <v>2023</v>
      </c>
      <c r="M70" s="189">
        <f t="shared" ca="1" si="2"/>
        <v>4196.1160637706071</v>
      </c>
      <c r="N70" s="189">
        <f t="shared" ref="N70:N83" ca="1" si="5">OFFSET($M$68,$G$17,0,1,1)*(1+$M$62)^(L70-$L$68-$G$17)</f>
        <v>4196.1160637706062</v>
      </c>
      <c r="O70" s="189">
        <f t="shared" ca="1" si="3"/>
        <v>0</v>
      </c>
      <c r="S70"/>
      <c r="T70"/>
      <c r="U70"/>
      <c r="V70"/>
      <c r="W70"/>
      <c r="X70"/>
      <c r="Y70"/>
      <c r="Z70"/>
      <c r="AA70"/>
      <c r="AB70"/>
      <c r="AC70"/>
      <c r="AD70"/>
    </row>
    <row r="71" spans="1:30">
      <c r="A71" s="44">
        <f>ROW()</f>
        <v>71</v>
      </c>
      <c r="I71" s="71"/>
      <c r="K71" s="39">
        <v>3</v>
      </c>
      <c r="L71" s="39">
        <f t="shared" si="4"/>
        <v>2024</v>
      </c>
      <c r="M71" s="189">
        <f t="shared" ca="1" si="2"/>
        <v>4227.9016429536687</v>
      </c>
      <c r="N71" s="189">
        <f t="shared" ca="1" si="5"/>
        <v>4227.9016429536678</v>
      </c>
      <c r="O71" s="189">
        <f t="shared" ca="1" si="3"/>
        <v>0</v>
      </c>
      <c r="S71"/>
      <c r="T71"/>
      <c r="U71"/>
      <c r="V71"/>
      <c r="W71"/>
      <c r="X71"/>
      <c r="Y71"/>
      <c r="Z71"/>
      <c r="AA71"/>
      <c r="AB71"/>
      <c r="AC71"/>
      <c r="AD71"/>
    </row>
    <row r="72" spans="1:30">
      <c r="A72" s="44">
        <f>ROW()</f>
        <v>72</v>
      </c>
      <c r="I72" s="71"/>
      <c r="K72" s="39">
        <v>4</v>
      </c>
      <c r="L72" s="39">
        <f t="shared" si="4"/>
        <v>2025</v>
      </c>
      <c r="M72" s="189">
        <f t="shared" ca="1" si="2"/>
        <v>4259.9279978990426</v>
      </c>
      <c r="N72" s="189">
        <f t="shared" ca="1" si="5"/>
        <v>4259.9279978990417</v>
      </c>
      <c r="O72" s="189">
        <f t="shared" ca="1" si="3"/>
        <v>0</v>
      </c>
      <c r="S72"/>
      <c r="T72"/>
      <c r="U72"/>
      <c r="V72"/>
      <c r="W72"/>
      <c r="X72"/>
      <c r="Y72"/>
      <c r="Z72"/>
      <c r="AA72"/>
      <c r="AB72"/>
      <c r="AC72"/>
      <c r="AD72"/>
    </row>
    <row r="73" spans="1:30">
      <c r="A73" s="44">
        <f>ROW()</f>
        <v>73</v>
      </c>
      <c r="I73" s="71"/>
      <c r="K73" s="39">
        <v>5</v>
      </c>
      <c r="L73" s="39">
        <f t="shared" si="4"/>
        <v>2026</v>
      </c>
      <c r="M73" s="189">
        <f t="shared" ca="1" si="2"/>
        <v>4292.1969524831266</v>
      </c>
      <c r="N73" s="189">
        <f t="shared" ca="1" si="5"/>
        <v>4292.1969524831266</v>
      </c>
      <c r="O73" s="189">
        <f t="shared" ca="1" si="3"/>
        <v>0</v>
      </c>
      <c r="S73"/>
      <c r="T73"/>
      <c r="U73"/>
      <c r="V73"/>
      <c r="W73"/>
      <c r="X73"/>
      <c r="Y73"/>
      <c r="Z73"/>
      <c r="AA73"/>
      <c r="AB73"/>
      <c r="AC73"/>
      <c r="AD73"/>
    </row>
    <row r="74" spans="1:30">
      <c r="A74" s="44">
        <f>ROW()</f>
        <v>74</v>
      </c>
      <c r="I74" s="71"/>
      <c r="K74" s="39">
        <v>6</v>
      </c>
      <c r="L74" s="39">
        <f t="shared" si="4"/>
        <v>2027</v>
      </c>
      <c r="M74" s="189">
        <f t="shared" ca="1" si="2"/>
        <v>4324.710344398186</v>
      </c>
      <c r="N74" s="189">
        <f t="shared" ca="1" si="5"/>
        <v>4324.710344398185</v>
      </c>
      <c r="O74" s="189">
        <f t="shared" ca="1" si="3"/>
        <v>0</v>
      </c>
      <c r="S74"/>
      <c r="T74"/>
      <c r="U74"/>
      <c r="V74"/>
      <c r="W74"/>
      <c r="X74"/>
      <c r="Y74"/>
      <c r="Z74"/>
      <c r="AA74"/>
      <c r="AB74"/>
      <c r="AC74"/>
      <c r="AD74"/>
    </row>
    <row r="75" spans="1:30">
      <c r="A75" s="44">
        <f>ROW()</f>
        <v>75</v>
      </c>
      <c r="I75" s="71"/>
      <c r="K75" s="39">
        <v>7</v>
      </c>
      <c r="L75" s="39">
        <f t="shared" si="4"/>
        <v>2028</v>
      </c>
      <c r="M75" s="189">
        <f t="shared" ca="1" si="2"/>
        <v>4357.4700252570019</v>
      </c>
      <c r="N75" s="189">
        <f t="shared" ca="1" si="5"/>
        <v>4357.470025257001</v>
      </c>
      <c r="O75" s="189">
        <f t="shared" ca="1" si="3"/>
        <v>0</v>
      </c>
      <c r="S75"/>
      <c r="T75"/>
      <c r="U75"/>
      <c r="V75"/>
      <c r="W75"/>
      <c r="X75"/>
      <c r="Y75"/>
      <c r="Z75"/>
      <c r="AA75"/>
      <c r="AB75"/>
      <c r="AC75"/>
      <c r="AD75"/>
    </row>
    <row r="76" spans="1:30">
      <c r="A76" s="44">
        <f>ROW()</f>
        <v>76</v>
      </c>
      <c r="I76" s="71"/>
      <c r="K76" s="39">
        <v>8</v>
      </c>
      <c r="L76" s="39">
        <f t="shared" si="4"/>
        <v>2029</v>
      </c>
      <c r="M76" s="189">
        <f t="shared" ca="1" si="2"/>
        <v>4390.4778606983227</v>
      </c>
      <c r="N76" s="189">
        <f t="shared" ca="1" si="5"/>
        <v>4390.4778606983218</v>
      </c>
      <c r="O76" s="189">
        <f t="shared" ca="1" si="3"/>
        <v>0</v>
      </c>
      <c r="S76"/>
      <c r="T76"/>
      <c r="U76"/>
      <c r="V76"/>
      <c r="W76"/>
      <c r="X76"/>
      <c r="Y76"/>
      <c r="Z76"/>
      <c r="AA76"/>
      <c r="AB76"/>
      <c r="AC76"/>
      <c r="AD76"/>
    </row>
    <row r="77" spans="1:30">
      <c r="A77" s="44">
        <f>ROW()</f>
        <v>77</v>
      </c>
      <c r="I77" s="71"/>
      <c r="K77" s="39">
        <v>9</v>
      </c>
      <c r="L77" s="39">
        <f t="shared" si="4"/>
        <v>2030</v>
      </c>
      <c r="M77" s="189">
        <f t="shared" ca="1" si="2"/>
        <v>4423.735730493112</v>
      </c>
      <c r="N77" s="189">
        <f t="shared" ca="1" si="5"/>
        <v>4423.7357304931111</v>
      </c>
      <c r="O77" s="189">
        <f t="shared" ca="1" si="3"/>
        <v>0</v>
      </c>
      <c r="S77"/>
      <c r="T77"/>
      <c r="U77"/>
      <c r="V77"/>
      <c r="W77"/>
      <c r="X77"/>
      <c r="Y77"/>
      <c r="Z77"/>
      <c r="AA77"/>
      <c r="AB77"/>
      <c r="AC77"/>
      <c r="AD77"/>
    </row>
    <row r="78" spans="1:30">
      <c r="A78" s="44">
        <f>ROW()</f>
        <v>78</v>
      </c>
      <c r="I78" s="71"/>
      <c r="K78" s="39">
        <v>10</v>
      </c>
      <c r="L78" s="39">
        <f t="shared" si="4"/>
        <v>2031</v>
      </c>
      <c r="M78" s="189">
        <f t="shared" ca="1" si="2"/>
        <v>4457.245528651596</v>
      </c>
      <c r="N78" s="189">
        <f t="shared" ca="1" si="5"/>
        <v>4457.245528651596</v>
      </c>
      <c r="O78" s="189">
        <f t="shared" ca="1" si="3"/>
        <v>0</v>
      </c>
      <c r="S78"/>
      <c r="T78"/>
      <c r="U78"/>
      <c r="V78"/>
      <c r="W78"/>
      <c r="X78"/>
      <c r="Y78"/>
      <c r="Z78"/>
      <c r="AA78"/>
      <c r="AB78"/>
      <c r="AC78"/>
      <c r="AD78"/>
    </row>
    <row r="79" spans="1:30">
      <c r="A79" s="44">
        <f>ROW()</f>
        <v>79</v>
      </c>
      <c r="I79" s="71"/>
      <c r="K79" s="39">
        <v>11</v>
      </c>
      <c r="L79" s="39">
        <f t="shared" si="4"/>
        <v>2032</v>
      </c>
      <c r="M79" s="189">
        <f t="shared" ca="1" si="2"/>
        <v>4491.009163531131</v>
      </c>
      <c r="N79" s="189">
        <f t="shared" ca="1" si="5"/>
        <v>4491.009163531131</v>
      </c>
      <c r="O79" s="189">
        <f t="shared" ca="1" si="3"/>
        <v>0</v>
      </c>
      <c r="S79"/>
      <c r="T79"/>
      <c r="U79"/>
      <c r="V79"/>
      <c r="W79"/>
      <c r="X79"/>
      <c r="Y79"/>
      <c r="Z79"/>
      <c r="AA79"/>
      <c r="AB79"/>
      <c r="AC79"/>
      <c r="AD79"/>
    </row>
    <row r="80" spans="1:30">
      <c r="A80" s="44">
        <f>ROW()</f>
        <v>80</v>
      </c>
      <c r="I80" s="71"/>
      <c r="K80" s="39">
        <v>12</v>
      </c>
      <c r="L80" s="39">
        <f t="shared" si="4"/>
        <v>2033</v>
      </c>
      <c r="M80" s="189">
        <f t="shared" ca="1" si="2"/>
        <v>4525.0285579448791</v>
      </c>
      <c r="N80" s="189">
        <f t="shared" ca="1" si="5"/>
        <v>4525.0285579448791</v>
      </c>
      <c r="O80" s="189">
        <f t="shared" ca="1" si="3"/>
        <v>0</v>
      </c>
      <c r="S80"/>
      <c r="T80"/>
      <c r="U80"/>
      <c r="V80"/>
      <c r="W80"/>
      <c r="X80"/>
      <c r="Y80"/>
      <c r="Z80"/>
      <c r="AA80"/>
      <c r="AB80"/>
      <c r="AC80"/>
      <c r="AD80"/>
    </row>
    <row r="81" spans="1:30">
      <c r="A81" s="44">
        <f>ROW()</f>
        <v>81</v>
      </c>
      <c r="I81" s="71"/>
      <c r="K81" s="39">
        <v>13</v>
      </c>
      <c r="L81" s="39">
        <f t="shared" si="4"/>
        <v>2034</v>
      </c>
      <c r="M81" s="189">
        <f t="shared" ca="1" si="2"/>
        <v>4559.3056492713113</v>
      </c>
      <c r="N81" s="189">
        <f t="shared" ca="1" si="5"/>
        <v>4559.3056492713113</v>
      </c>
      <c r="O81" s="189">
        <f t="shared" ca="1" si="3"/>
        <v>0</v>
      </c>
      <c r="S81"/>
      <c r="T81"/>
      <c r="U81"/>
      <c r="V81"/>
      <c r="W81"/>
      <c r="X81"/>
      <c r="Y81"/>
      <c r="Z81"/>
      <c r="AA81"/>
      <c r="AB81"/>
      <c r="AC81"/>
      <c r="AD81"/>
    </row>
    <row r="82" spans="1:30">
      <c r="A82" s="44">
        <f>ROW()</f>
        <v>82</v>
      </c>
      <c r="I82" s="71"/>
      <c r="K82" s="39">
        <v>14</v>
      </c>
      <c r="L82" s="39">
        <f t="shared" si="4"/>
        <v>2035</v>
      </c>
      <c r="M82" s="189">
        <f t="shared" ca="1" si="2"/>
        <v>4593.842389564541</v>
      </c>
      <c r="N82" s="189">
        <f t="shared" ca="1" si="5"/>
        <v>4593.8423895645401</v>
      </c>
      <c r="O82" s="189">
        <f t="shared" ca="1" si="3"/>
        <v>0</v>
      </c>
      <c r="S82"/>
      <c r="T82"/>
      <c r="U82"/>
      <c r="V82"/>
      <c r="W82"/>
      <c r="X82"/>
      <c r="Y82"/>
      <c r="Z82"/>
      <c r="AA82"/>
      <c r="AB82"/>
      <c r="AC82"/>
      <c r="AD82"/>
    </row>
    <row r="83" spans="1:30">
      <c r="A83" s="44">
        <f>ROW()</f>
        <v>83</v>
      </c>
      <c r="I83" s="71"/>
      <c r="K83" s="39">
        <v>15</v>
      </c>
      <c r="L83" s="39">
        <f t="shared" si="4"/>
        <v>2036</v>
      </c>
      <c r="M83" s="189">
        <f t="shared" ca="1" si="2"/>
        <v>4628.6407456654915</v>
      </c>
      <c r="N83" s="189">
        <f t="shared" ca="1" si="5"/>
        <v>4628.6407456654906</v>
      </c>
      <c r="O83" s="189">
        <f t="shared" ca="1" si="3"/>
        <v>0</v>
      </c>
      <c r="S83"/>
      <c r="T83"/>
      <c r="U83"/>
      <c r="V83"/>
      <c r="W83"/>
      <c r="X83"/>
      <c r="Y83"/>
      <c r="Z83"/>
      <c r="AA83"/>
      <c r="AB83"/>
      <c r="AC83"/>
      <c r="AD83"/>
    </row>
    <row r="84" spans="1:30">
      <c r="A84" s="44">
        <f>ROW()</f>
        <v>84</v>
      </c>
      <c r="I84" s="71"/>
      <c r="O84" s="76"/>
      <c r="S84"/>
      <c r="T84"/>
      <c r="U84"/>
      <c r="V84"/>
      <c r="W84"/>
      <c r="X84"/>
      <c r="Y84"/>
      <c r="Z84"/>
      <c r="AA84"/>
      <c r="AB84"/>
      <c r="AC84"/>
      <c r="AD84"/>
    </row>
    <row r="85" spans="1:30">
      <c r="A85" s="44">
        <f>ROW()</f>
        <v>85</v>
      </c>
      <c r="I85" s="71"/>
      <c r="S85"/>
      <c r="T85"/>
      <c r="U85"/>
      <c r="V85"/>
      <c r="W85"/>
      <c r="X85"/>
      <c r="Y85"/>
      <c r="Z85"/>
      <c r="AA85"/>
      <c r="AB85"/>
      <c r="AC85"/>
      <c r="AD85"/>
    </row>
    <row r="86" spans="1:30">
      <c r="A86" s="44">
        <f>ROW()</f>
        <v>86</v>
      </c>
      <c r="I86" s="71"/>
      <c r="S86"/>
      <c r="T86"/>
      <c r="U86"/>
      <c r="V86"/>
      <c r="W86"/>
      <c r="X86"/>
      <c r="Y86"/>
      <c r="Z86"/>
      <c r="AA86"/>
      <c r="AB86"/>
      <c r="AC86"/>
      <c r="AD86"/>
    </row>
    <row r="87" spans="1:30">
      <c r="A87" s="44">
        <f>ROW()</f>
        <v>87</v>
      </c>
      <c r="I87" s="71"/>
      <c r="S87"/>
      <c r="T87"/>
      <c r="U87"/>
      <c r="V87"/>
      <c r="W87"/>
      <c r="X87"/>
      <c r="Y87"/>
      <c r="Z87"/>
      <c r="AA87"/>
      <c r="AB87"/>
      <c r="AC87"/>
      <c r="AD87"/>
    </row>
    <row r="88" spans="1:30">
      <c r="A88" s="44">
        <f>ROW()</f>
        <v>88</v>
      </c>
      <c r="C88" s="40" t="s">
        <v>111</v>
      </c>
      <c r="I88" s="64"/>
      <c r="S88"/>
      <c r="T88"/>
      <c r="U88"/>
      <c r="V88"/>
      <c r="W88"/>
      <c r="X88"/>
      <c r="Y88"/>
      <c r="Z88"/>
      <c r="AA88"/>
      <c r="AB88"/>
      <c r="AC88"/>
      <c r="AD88"/>
    </row>
    <row r="89" spans="1:30" ht="16.2">
      <c r="A89" s="44">
        <f>ROW()</f>
        <v>89</v>
      </c>
      <c r="C89" s="40" t="s">
        <v>10</v>
      </c>
      <c r="D89" s="39" t="s">
        <v>107</v>
      </c>
      <c r="I89" s="66"/>
      <c r="S89"/>
      <c r="T89"/>
      <c r="U89"/>
      <c r="V89"/>
      <c r="W89"/>
      <c r="X89"/>
      <c r="Y89"/>
      <c r="Z89"/>
      <c r="AA89"/>
      <c r="AB89"/>
      <c r="AC89"/>
      <c r="AD89"/>
    </row>
    <row r="90" spans="1:30">
      <c r="A90" s="44">
        <f>ROW()</f>
        <v>90</v>
      </c>
      <c r="C90" s="40" t="s">
        <v>10</v>
      </c>
      <c r="D90" s="39" t="s">
        <v>108</v>
      </c>
      <c r="I90" s="64"/>
      <c r="S90"/>
      <c r="T90"/>
      <c r="U90"/>
      <c r="V90"/>
      <c r="W90"/>
      <c r="X90"/>
      <c r="Y90"/>
      <c r="Z90"/>
      <c r="AA90"/>
      <c r="AB90"/>
      <c r="AC90"/>
      <c r="AD90"/>
    </row>
    <row r="91" spans="1:30">
      <c r="A91" s="44">
        <f>ROW()</f>
        <v>91</v>
      </c>
      <c r="D91" s="39" t="s">
        <v>109</v>
      </c>
      <c r="I91" s="71"/>
      <c r="S91"/>
      <c r="T91"/>
      <c r="U91"/>
      <c r="V91"/>
      <c r="W91"/>
      <c r="X91"/>
      <c r="Y91"/>
      <c r="Z91"/>
      <c r="AA91"/>
      <c r="AB91"/>
      <c r="AC91"/>
      <c r="AD91"/>
    </row>
    <row r="92" spans="1:30">
      <c r="A92" s="44">
        <f>ROW()</f>
        <v>92</v>
      </c>
      <c r="D92" s="39" t="s">
        <v>110</v>
      </c>
      <c r="I92" s="75"/>
      <c r="S92"/>
      <c r="T92"/>
      <c r="U92"/>
      <c r="V92"/>
      <c r="W92"/>
      <c r="X92"/>
      <c r="Y92"/>
      <c r="Z92"/>
      <c r="AA92"/>
      <c r="AB92"/>
      <c r="AC92"/>
      <c r="AD92"/>
    </row>
    <row r="93" spans="1:30">
      <c r="A93" s="44">
        <f>ROW()</f>
        <v>93</v>
      </c>
      <c r="C93" s="40"/>
      <c r="F93" s="40"/>
      <c r="G93" s="40"/>
    </row>
    <row r="94" spans="1:30">
      <c r="A94" s="44">
        <f>ROW()</f>
        <v>94</v>
      </c>
      <c r="F94" s="40"/>
      <c r="G94" s="40"/>
    </row>
    <row r="95" spans="1:30">
      <c r="A95" s="44">
        <f>ROW()</f>
        <v>95</v>
      </c>
      <c r="F95" s="40"/>
      <c r="G95" s="40"/>
    </row>
    <row r="96" spans="1:30">
      <c r="A96" s="44">
        <f>ROW()</f>
        <v>96</v>
      </c>
      <c r="F96" s="40"/>
      <c r="G96" s="40"/>
    </row>
    <row r="97" spans="1:32">
      <c r="A97" s="44">
        <f>ROW()</f>
        <v>97</v>
      </c>
      <c r="F97" s="40"/>
      <c r="G97" s="77"/>
    </row>
    <row r="98" spans="1:32">
      <c r="A98" s="44">
        <f>ROW()</f>
        <v>98</v>
      </c>
      <c r="F98" s="40"/>
      <c r="G98" s="77"/>
    </row>
    <row r="99" spans="1:32" ht="18">
      <c r="A99" s="44">
        <f>ROW()</f>
        <v>99</v>
      </c>
      <c r="B99" s="41" t="s">
        <v>112</v>
      </c>
    </row>
    <row r="100" spans="1:32">
      <c r="A100" s="44">
        <f>ROW()</f>
        <v>100</v>
      </c>
    </row>
    <row r="101" spans="1:32" ht="15.6">
      <c r="A101" s="44">
        <f>ROW()</f>
        <v>101</v>
      </c>
      <c r="B101" s="57" t="s">
        <v>46</v>
      </c>
    </row>
    <row r="102" spans="1:32">
      <c r="A102" s="44">
        <f>ROW()</f>
        <v>102</v>
      </c>
      <c r="J102" s="39">
        <v>0</v>
      </c>
      <c r="K102" s="39">
        <v>1</v>
      </c>
      <c r="L102" s="39">
        <v>2</v>
      </c>
      <c r="M102" s="39">
        <v>3</v>
      </c>
      <c r="N102" s="39">
        <v>4</v>
      </c>
      <c r="O102" s="39">
        <v>5</v>
      </c>
      <c r="P102" s="39">
        <v>6</v>
      </c>
      <c r="Q102" s="39">
        <v>7</v>
      </c>
      <c r="R102" s="39">
        <v>8</v>
      </c>
      <c r="S102" s="39">
        <v>9</v>
      </c>
      <c r="T102" s="39">
        <v>10</v>
      </c>
      <c r="U102" s="39">
        <v>11</v>
      </c>
      <c r="V102" s="39">
        <v>12</v>
      </c>
      <c r="W102" s="39">
        <v>13</v>
      </c>
      <c r="X102" s="39">
        <v>14</v>
      </c>
      <c r="Y102" s="39">
        <v>15</v>
      </c>
      <c r="Z102" s="39">
        <v>16</v>
      </c>
      <c r="AA102" s="39">
        <v>17</v>
      </c>
      <c r="AB102" s="39">
        <v>18</v>
      </c>
      <c r="AC102" s="39">
        <v>19</v>
      </c>
      <c r="AD102" s="39">
        <v>20</v>
      </c>
      <c r="AE102" s="39">
        <v>21</v>
      </c>
      <c r="AF102" s="39">
        <v>22</v>
      </c>
    </row>
    <row r="103" spans="1:32">
      <c r="A103" s="44">
        <f>ROW()</f>
        <v>103</v>
      </c>
      <c r="J103" s="157">
        <f>K38-1</f>
        <v>2020</v>
      </c>
      <c r="K103" s="157">
        <f>J103+1</f>
        <v>2021</v>
      </c>
      <c r="L103" s="53">
        <f>K103+1</f>
        <v>2022</v>
      </c>
      <c r="M103" s="53">
        <f>L103+1</f>
        <v>2023</v>
      </c>
      <c r="N103" s="53">
        <f>M103+1</f>
        <v>2024</v>
      </c>
      <c r="O103" s="53">
        <f t="shared" ref="O103:AF103" si="6">N103+1</f>
        <v>2025</v>
      </c>
      <c r="P103" s="53">
        <f t="shared" si="6"/>
        <v>2026</v>
      </c>
      <c r="Q103" s="53">
        <f t="shared" si="6"/>
        <v>2027</v>
      </c>
      <c r="R103" s="53">
        <f t="shared" si="6"/>
        <v>2028</v>
      </c>
      <c r="S103" s="53">
        <f t="shared" si="6"/>
        <v>2029</v>
      </c>
      <c r="T103" s="53">
        <f t="shared" si="6"/>
        <v>2030</v>
      </c>
      <c r="U103" s="53">
        <f t="shared" si="6"/>
        <v>2031</v>
      </c>
      <c r="V103" s="53">
        <f t="shared" si="6"/>
        <v>2032</v>
      </c>
      <c r="W103" s="53">
        <f t="shared" si="6"/>
        <v>2033</v>
      </c>
      <c r="X103" s="53">
        <f t="shared" si="6"/>
        <v>2034</v>
      </c>
      <c r="Y103" s="53">
        <f t="shared" si="6"/>
        <v>2035</v>
      </c>
      <c r="Z103" s="53">
        <f t="shared" si="6"/>
        <v>2036</v>
      </c>
      <c r="AA103" s="53">
        <f t="shared" si="6"/>
        <v>2037</v>
      </c>
      <c r="AB103" s="53">
        <f t="shared" si="6"/>
        <v>2038</v>
      </c>
      <c r="AC103" s="53">
        <f t="shared" si="6"/>
        <v>2039</v>
      </c>
      <c r="AD103" s="53">
        <f t="shared" si="6"/>
        <v>2040</v>
      </c>
      <c r="AE103" s="53">
        <f t="shared" si="6"/>
        <v>2041</v>
      </c>
      <c r="AF103" s="53">
        <f t="shared" si="6"/>
        <v>2042</v>
      </c>
    </row>
    <row r="104" spans="1:32">
      <c r="A104" s="44">
        <f>ROW()</f>
        <v>104</v>
      </c>
      <c r="B104" s="39" t="s">
        <v>76</v>
      </c>
      <c r="J104" s="78">
        <f t="shared" ref="J104:AF104" ca="1" si="7">0.5*J39+0.5*K39</f>
        <v>49437.158437259997</v>
      </c>
      <c r="K104" s="78">
        <f t="shared" ca="1" si="7"/>
        <v>265046.18825552618</v>
      </c>
      <c r="L104" s="78">
        <f t="shared" ca="1" si="7"/>
        <v>774050.75768310728</v>
      </c>
      <c r="M104" s="78">
        <f t="shared" ca="1" si="7"/>
        <v>996618.4891358848</v>
      </c>
      <c r="N104" s="78">
        <f t="shared" ca="1" si="7"/>
        <v>554711.54054213234</v>
      </c>
      <c r="O104" s="78">
        <f t="shared" ca="1" si="7"/>
        <v>116534.7792710887</v>
      </c>
      <c r="P104" s="78">
        <f t="shared" ca="1" si="7"/>
        <v>0</v>
      </c>
      <c r="Q104" s="78">
        <f t="shared" ca="1" si="7"/>
        <v>0</v>
      </c>
      <c r="R104" s="78">
        <f t="shared" ca="1" si="7"/>
        <v>0</v>
      </c>
      <c r="S104" s="78">
        <f t="shared" ca="1" si="7"/>
        <v>0</v>
      </c>
      <c r="T104" s="78">
        <f t="shared" ca="1" si="7"/>
        <v>0</v>
      </c>
      <c r="U104" s="78">
        <f t="shared" ca="1" si="7"/>
        <v>0</v>
      </c>
      <c r="V104" s="78">
        <f t="shared" ca="1" si="7"/>
        <v>0</v>
      </c>
      <c r="W104" s="78">
        <f t="shared" ca="1" si="7"/>
        <v>0</v>
      </c>
      <c r="X104" s="78">
        <f t="shared" ca="1" si="7"/>
        <v>0</v>
      </c>
      <c r="Y104" s="78">
        <f t="shared" ca="1" si="7"/>
        <v>0</v>
      </c>
      <c r="Z104" s="78">
        <f t="shared" si="7"/>
        <v>0</v>
      </c>
      <c r="AA104" s="78">
        <f t="shared" si="7"/>
        <v>0</v>
      </c>
      <c r="AB104" s="78">
        <f t="shared" si="7"/>
        <v>0</v>
      </c>
      <c r="AC104" s="78">
        <f t="shared" si="7"/>
        <v>0</v>
      </c>
      <c r="AD104" s="78">
        <f t="shared" si="7"/>
        <v>0</v>
      </c>
      <c r="AE104" s="78">
        <f t="shared" si="7"/>
        <v>0</v>
      </c>
      <c r="AF104" s="78">
        <f t="shared" si="7"/>
        <v>0</v>
      </c>
    </row>
    <row r="105" spans="1:32">
      <c r="A105" s="44">
        <f>ROW()</f>
        <v>105</v>
      </c>
      <c r="B105" s="39" t="s">
        <v>79</v>
      </c>
      <c r="J105" s="79">
        <f t="shared" ref="J105:AF105" si="8">J103-base_year+0.5</f>
        <v>-0.5</v>
      </c>
      <c r="K105" s="79">
        <f t="shared" si="8"/>
        <v>0.5</v>
      </c>
      <c r="L105" s="79">
        <f t="shared" si="8"/>
        <v>1.5</v>
      </c>
      <c r="M105" s="79">
        <f t="shared" si="8"/>
        <v>2.5</v>
      </c>
      <c r="N105" s="79">
        <f t="shared" si="8"/>
        <v>3.5</v>
      </c>
      <c r="O105" s="79">
        <f t="shared" si="8"/>
        <v>4.5</v>
      </c>
      <c r="P105" s="79">
        <f t="shared" si="8"/>
        <v>5.5</v>
      </c>
      <c r="Q105" s="79">
        <f t="shared" si="8"/>
        <v>6.5</v>
      </c>
      <c r="R105" s="79">
        <f t="shared" si="8"/>
        <v>7.5</v>
      </c>
      <c r="S105" s="79">
        <f t="shared" si="8"/>
        <v>8.5</v>
      </c>
      <c r="T105" s="79">
        <f t="shared" si="8"/>
        <v>9.5</v>
      </c>
      <c r="U105" s="79">
        <f t="shared" si="8"/>
        <v>10.5</v>
      </c>
      <c r="V105" s="79">
        <f t="shared" si="8"/>
        <v>11.5</v>
      </c>
      <c r="W105" s="79">
        <f t="shared" si="8"/>
        <v>12.5</v>
      </c>
      <c r="X105" s="79">
        <f t="shared" si="8"/>
        <v>13.5</v>
      </c>
      <c r="Y105" s="79">
        <f t="shared" si="8"/>
        <v>14.5</v>
      </c>
      <c r="Z105" s="79">
        <f t="shared" si="8"/>
        <v>15.5</v>
      </c>
      <c r="AA105" s="79">
        <f t="shared" si="8"/>
        <v>16.5</v>
      </c>
      <c r="AB105" s="79">
        <f t="shared" si="8"/>
        <v>17.5</v>
      </c>
      <c r="AC105" s="79">
        <f t="shared" si="8"/>
        <v>18.5</v>
      </c>
      <c r="AD105" s="79">
        <f t="shared" si="8"/>
        <v>19.5</v>
      </c>
      <c r="AE105" s="79">
        <f t="shared" si="8"/>
        <v>20.5</v>
      </c>
      <c r="AF105" s="79">
        <f t="shared" si="8"/>
        <v>21.5</v>
      </c>
    </row>
    <row r="106" spans="1:32">
      <c r="A106" s="44">
        <f>ROW()</f>
        <v>106</v>
      </c>
      <c r="B106" s="39" t="s">
        <v>77</v>
      </c>
      <c r="J106" s="78">
        <f t="shared" ref="J106:AF106" ca="1" si="9">J104*(1+infl)^J105</f>
        <v>48830.544562736679</v>
      </c>
      <c r="K106" s="78">
        <f t="shared" ca="1" si="9"/>
        <v>268338.81373462058</v>
      </c>
      <c r="L106" s="78">
        <f t="shared" ca="1" si="9"/>
        <v>803258.33033294731</v>
      </c>
      <c r="M106" s="78">
        <f t="shared" ca="1" si="9"/>
        <v>1060079.9082057392</v>
      </c>
      <c r="N106" s="78">
        <f t="shared" ca="1" si="9"/>
        <v>604784.60867772542</v>
      </c>
      <c r="O106" s="78">
        <f t="shared" ca="1" si="9"/>
        <v>130230.5732276248</v>
      </c>
      <c r="P106" s="78">
        <f t="shared" ca="1" si="9"/>
        <v>0</v>
      </c>
      <c r="Q106" s="78">
        <f t="shared" ca="1" si="9"/>
        <v>0</v>
      </c>
      <c r="R106" s="78">
        <f t="shared" ca="1" si="9"/>
        <v>0</v>
      </c>
      <c r="S106" s="78">
        <f t="shared" ca="1" si="9"/>
        <v>0</v>
      </c>
      <c r="T106" s="78">
        <f t="shared" ca="1" si="9"/>
        <v>0</v>
      </c>
      <c r="U106" s="78">
        <f t="shared" ca="1" si="9"/>
        <v>0</v>
      </c>
      <c r="V106" s="78">
        <f t="shared" ca="1" si="9"/>
        <v>0</v>
      </c>
      <c r="W106" s="78">
        <f t="shared" ca="1" si="9"/>
        <v>0</v>
      </c>
      <c r="X106" s="78">
        <f t="shared" ca="1" si="9"/>
        <v>0</v>
      </c>
      <c r="Y106" s="78">
        <f t="shared" ca="1" si="9"/>
        <v>0</v>
      </c>
      <c r="Z106" s="78">
        <f t="shared" si="9"/>
        <v>0</v>
      </c>
      <c r="AA106" s="78">
        <f t="shared" si="9"/>
        <v>0</v>
      </c>
      <c r="AB106" s="78">
        <f t="shared" si="9"/>
        <v>0</v>
      </c>
      <c r="AC106" s="78">
        <f t="shared" si="9"/>
        <v>0</v>
      </c>
      <c r="AD106" s="78">
        <f t="shared" si="9"/>
        <v>0</v>
      </c>
      <c r="AE106" s="78">
        <f t="shared" si="9"/>
        <v>0</v>
      </c>
      <c r="AF106" s="78">
        <f t="shared" si="9"/>
        <v>0</v>
      </c>
    </row>
    <row r="107" spans="1:32">
      <c r="A107" s="44">
        <f>ROW()</f>
        <v>107</v>
      </c>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row>
    <row r="108" spans="1:32">
      <c r="A108" s="44">
        <f>ROW()</f>
        <v>108</v>
      </c>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row>
    <row r="109" spans="1:32">
      <c r="A109" s="44">
        <f>ROW()</f>
        <v>109</v>
      </c>
      <c r="G109" s="81"/>
    </row>
    <row r="110" spans="1:32">
      <c r="A110" s="44">
        <f>ROW()</f>
        <v>110</v>
      </c>
      <c r="G110" s="44" t="s">
        <v>28</v>
      </c>
      <c r="H110" s="82"/>
      <c r="J110" s="53">
        <f t="shared" ref="J110:AF110" si="10">J$103</f>
        <v>2020</v>
      </c>
      <c r="K110" s="53">
        <f t="shared" si="10"/>
        <v>2021</v>
      </c>
      <c r="L110" s="53">
        <f t="shared" si="10"/>
        <v>2022</v>
      </c>
      <c r="M110" s="53">
        <f t="shared" si="10"/>
        <v>2023</v>
      </c>
      <c r="N110" s="53">
        <f t="shared" si="10"/>
        <v>2024</v>
      </c>
      <c r="O110" s="53">
        <f t="shared" si="10"/>
        <v>2025</v>
      </c>
      <c r="P110" s="53">
        <f t="shared" si="10"/>
        <v>2026</v>
      </c>
      <c r="Q110" s="53">
        <f t="shared" si="10"/>
        <v>2027</v>
      </c>
      <c r="R110" s="53">
        <f t="shared" si="10"/>
        <v>2028</v>
      </c>
      <c r="S110" s="53">
        <f t="shared" si="10"/>
        <v>2029</v>
      </c>
      <c r="T110" s="53">
        <f t="shared" si="10"/>
        <v>2030</v>
      </c>
      <c r="U110" s="53">
        <f t="shared" si="10"/>
        <v>2031</v>
      </c>
      <c r="V110" s="53">
        <f t="shared" si="10"/>
        <v>2032</v>
      </c>
      <c r="W110" s="53">
        <f t="shared" si="10"/>
        <v>2033</v>
      </c>
      <c r="X110" s="53">
        <f t="shared" si="10"/>
        <v>2034</v>
      </c>
      <c r="Y110" s="53">
        <f t="shared" si="10"/>
        <v>2035</v>
      </c>
      <c r="Z110" s="53">
        <f t="shared" si="10"/>
        <v>2036</v>
      </c>
      <c r="AA110" s="53">
        <f t="shared" si="10"/>
        <v>2037</v>
      </c>
      <c r="AB110" s="53">
        <f t="shared" si="10"/>
        <v>2038</v>
      </c>
      <c r="AC110" s="53">
        <f t="shared" si="10"/>
        <v>2039</v>
      </c>
      <c r="AD110" s="53">
        <f t="shared" si="10"/>
        <v>2040</v>
      </c>
      <c r="AE110" s="53">
        <f t="shared" si="10"/>
        <v>2041</v>
      </c>
      <c r="AF110" s="53">
        <f t="shared" si="10"/>
        <v>2042</v>
      </c>
    </row>
    <row r="111" spans="1:32">
      <c r="A111" s="44">
        <f>ROW()</f>
        <v>111</v>
      </c>
      <c r="B111" s="39" t="s">
        <v>87</v>
      </c>
    </row>
    <row r="112" spans="1:32">
      <c r="A112" s="44">
        <f>ROW()</f>
        <v>112</v>
      </c>
      <c r="B112" s="39" t="s">
        <v>88</v>
      </c>
      <c r="G112" s="83">
        <f ca="1">SUM(J112:AF112)</f>
        <v>2915522.7787413937</v>
      </c>
      <c r="H112" s="21"/>
      <c r="J112" s="84">
        <f ca="1">J106</f>
        <v>48830.544562736679</v>
      </c>
      <c r="K112" s="84">
        <f t="shared" ref="K112:AF112" ca="1" si="11">K106</f>
        <v>268338.81373462058</v>
      </c>
      <c r="L112" s="84">
        <f t="shared" ca="1" si="11"/>
        <v>803258.33033294731</v>
      </c>
      <c r="M112" s="84">
        <f t="shared" ca="1" si="11"/>
        <v>1060079.9082057392</v>
      </c>
      <c r="N112" s="84">
        <f t="shared" ca="1" si="11"/>
        <v>604784.60867772542</v>
      </c>
      <c r="O112" s="84">
        <f t="shared" ca="1" si="11"/>
        <v>130230.5732276248</v>
      </c>
      <c r="P112" s="84">
        <f t="shared" ca="1" si="11"/>
        <v>0</v>
      </c>
      <c r="Q112" s="84">
        <f t="shared" ca="1" si="11"/>
        <v>0</v>
      </c>
      <c r="R112" s="84">
        <f t="shared" ca="1" si="11"/>
        <v>0</v>
      </c>
      <c r="S112" s="84">
        <f t="shared" ca="1" si="11"/>
        <v>0</v>
      </c>
      <c r="T112" s="84">
        <f t="shared" ca="1" si="11"/>
        <v>0</v>
      </c>
      <c r="U112" s="84">
        <f t="shared" ca="1" si="11"/>
        <v>0</v>
      </c>
      <c r="V112" s="84">
        <f t="shared" ca="1" si="11"/>
        <v>0</v>
      </c>
      <c r="W112" s="84">
        <f t="shared" ca="1" si="11"/>
        <v>0</v>
      </c>
      <c r="X112" s="84">
        <f t="shared" ca="1" si="11"/>
        <v>0</v>
      </c>
      <c r="Y112" s="84">
        <f t="shared" ca="1" si="11"/>
        <v>0</v>
      </c>
      <c r="Z112" s="84">
        <f t="shared" si="11"/>
        <v>0</v>
      </c>
      <c r="AA112" s="84">
        <f t="shared" si="11"/>
        <v>0</v>
      </c>
      <c r="AB112" s="84">
        <f t="shared" si="11"/>
        <v>0</v>
      </c>
      <c r="AC112" s="84">
        <f t="shared" si="11"/>
        <v>0</v>
      </c>
      <c r="AD112" s="84">
        <f t="shared" si="11"/>
        <v>0</v>
      </c>
      <c r="AE112" s="84">
        <f t="shared" si="11"/>
        <v>0</v>
      </c>
      <c r="AF112" s="84">
        <f t="shared" si="11"/>
        <v>0</v>
      </c>
    </row>
    <row r="113" spans="1:32">
      <c r="A113" s="44">
        <f>ROW()</f>
        <v>113</v>
      </c>
      <c r="B113" s="39" t="s">
        <v>17</v>
      </c>
      <c r="H113" s="155"/>
      <c r="J113" s="58">
        <f t="shared" ref="J113:AF113" ca="1" si="12">J112*$G$32+I116</f>
        <v>0</v>
      </c>
      <c r="K113" s="58">
        <f t="shared" ca="1" si="12"/>
        <v>0</v>
      </c>
      <c r="L113" s="58">
        <f t="shared" ca="1" si="12"/>
        <v>0</v>
      </c>
      <c r="M113" s="58">
        <f t="shared" ca="1" si="12"/>
        <v>0</v>
      </c>
      <c r="N113" s="58">
        <f t="shared" ca="1" si="12"/>
        <v>0</v>
      </c>
      <c r="O113" s="58">
        <f t="shared" ca="1" si="12"/>
        <v>0</v>
      </c>
      <c r="P113" s="58">
        <f t="shared" ca="1" si="12"/>
        <v>0</v>
      </c>
      <c r="Q113" s="58">
        <f t="shared" ca="1" si="12"/>
        <v>0</v>
      </c>
      <c r="R113" s="58">
        <f t="shared" ca="1" si="12"/>
        <v>0</v>
      </c>
      <c r="S113" s="58">
        <f t="shared" ca="1" si="12"/>
        <v>0</v>
      </c>
      <c r="T113" s="58">
        <f t="shared" ca="1" si="12"/>
        <v>0</v>
      </c>
      <c r="U113" s="58">
        <f t="shared" ca="1" si="12"/>
        <v>0</v>
      </c>
      <c r="V113" s="58">
        <f t="shared" ca="1" si="12"/>
        <v>0</v>
      </c>
      <c r="W113" s="58">
        <f t="shared" ca="1" si="12"/>
        <v>0</v>
      </c>
      <c r="X113" s="58">
        <f t="shared" ca="1" si="12"/>
        <v>0</v>
      </c>
      <c r="Y113" s="58">
        <f t="shared" ca="1" si="12"/>
        <v>0</v>
      </c>
      <c r="Z113" s="58">
        <f t="shared" ca="1" si="12"/>
        <v>0</v>
      </c>
      <c r="AA113" s="58">
        <f t="shared" ca="1" si="12"/>
        <v>0</v>
      </c>
      <c r="AB113" s="58">
        <f t="shared" ca="1" si="12"/>
        <v>0</v>
      </c>
      <c r="AC113" s="58">
        <f t="shared" ca="1" si="12"/>
        <v>0</v>
      </c>
      <c r="AD113" s="58">
        <f t="shared" ca="1" si="12"/>
        <v>0</v>
      </c>
      <c r="AE113" s="58">
        <f t="shared" ca="1" si="12"/>
        <v>0</v>
      </c>
      <c r="AF113" s="58">
        <f t="shared" ca="1" si="12"/>
        <v>0</v>
      </c>
    </row>
    <row r="114" spans="1:32">
      <c r="A114" s="44">
        <f>ROW()</f>
        <v>114</v>
      </c>
    </row>
    <row r="115" spans="1:32">
      <c r="A115" s="44">
        <f>ROW()</f>
        <v>115</v>
      </c>
      <c r="B115" s="39" t="s">
        <v>18</v>
      </c>
      <c r="J115" s="78">
        <f t="shared" ref="J115:AF115" ca="1" si="13">-J113*J40</f>
        <v>0</v>
      </c>
      <c r="K115" s="78">
        <f t="shared" ca="1" si="13"/>
        <v>0</v>
      </c>
      <c r="L115" s="78">
        <f t="shared" ca="1" si="13"/>
        <v>0</v>
      </c>
      <c r="M115" s="78">
        <f t="shared" ca="1" si="13"/>
        <v>0</v>
      </c>
      <c r="N115" s="78">
        <f t="shared" ca="1" si="13"/>
        <v>0</v>
      </c>
      <c r="O115" s="78">
        <f t="shared" ca="1" si="13"/>
        <v>0</v>
      </c>
      <c r="P115" s="78">
        <f t="shared" ca="1" si="13"/>
        <v>0</v>
      </c>
      <c r="Q115" s="78">
        <f t="shared" ca="1" si="13"/>
        <v>0</v>
      </c>
      <c r="R115" s="78">
        <f t="shared" ca="1" si="13"/>
        <v>0</v>
      </c>
      <c r="S115" s="78">
        <f t="shared" ca="1" si="13"/>
        <v>0</v>
      </c>
      <c r="T115" s="78">
        <f t="shared" ca="1" si="13"/>
        <v>0</v>
      </c>
      <c r="U115" s="78">
        <f t="shared" ca="1" si="13"/>
        <v>0</v>
      </c>
      <c r="V115" s="78">
        <f t="shared" ca="1" si="13"/>
        <v>0</v>
      </c>
      <c r="W115" s="78">
        <f t="shared" ca="1" si="13"/>
        <v>0</v>
      </c>
      <c r="X115" s="78">
        <f t="shared" ca="1" si="13"/>
        <v>0</v>
      </c>
      <c r="Y115" s="78">
        <f t="shared" ca="1" si="13"/>
        <v>0</v>
      </c>
      <c r="Z115" s="78">
        <f t="shared" ca="1" si="13"/>
        <v>0</v>
      </c>
      <c r="AA115" s="78">
        <f t="shared" ca="1" si="13"/>
        <v>0</v>
      </c>
      <c r="AB115" s="78">
        <f t="shared" ca="1" si="13"/>
        <v>0</v>
      </c>
      <c r="AC115" s="78">
        <f t="shared" ca="1" si="13"/>
        <v>0</v>
      </c>
      <c r="AD115" s="78">
        <f t="shared" ca="1" si="13"/>
        <v>0</v>
      </c>
      <c r="AE115" s="78">
        <f t="shared" ca="1" si="13"/>
        <v>0</v>
      </c>
      <c r="AF115" s="78">
        <f t="shared" ca="1" si="13"/>
        <v>0</v>
      </c>
    </row>
    <row r="116" spans="1:32">
      <c r="A116" s="44">
        <f>ROW()</f>
        <v>116</v>
      </c>
      <c r="B116" s="39" t="s">
        <v>19</v>
      </c>
      <c r="J116" s="58">
        <f ca="1">J113+J115</f>
        <v>0</v>
      </c>
      <c r="K116" s="58">
        <f t="shared" ref="K116:AF116" ca="1" si="14">K113+K115</f>
        <v>0</v>
      </c>
      <c r="L116" s="58">
        <f t="shared" ca="1" si="14"/>
        <v>0</v>
      </c>
      <c r="M116" s="58">
        <f t="shared" ca="1" si="14"/>
        <v>0</v>
      </c>
      <c r="N116" s="58">
        <f t="shared" ca="1" si="14"/>
        <v>0</v>
      </c>
      <c r="O116" s="58">
        <f t="shared" ca="1" si="14"/>
        <v>0</v>
      </c>
      <c r="P116" s="58">
        <f t="shared" ca="1" si="14"/>
        <v>0</v>
      </c>
      <c r="Q116" s="58">
        <f t="shared" ca="1" si="14"/>
        <v>0</v>
      </c>
      <c r="R116" s="58">
        <f t="shared" ca="1" si="14"/>
        <v>0</v>
      </c>
      <c r="S116" s="58">
        <f t="shared" ca="1" si="14"/>
        <v>0</v>
      </c>
      <c r="T116" s="58">
        <f t="shared" ca="1" si="14"/>
        <v>0</v>
      </c>
      <c r="U116" s="58">
        <f t="shared" ca="1" si="14"/>
        <v>0</v>
      </c>
      <c r="V116" s="58">
        <f t="shared" ca="1" si="14"/>
        <v>0</v>
      </c>
      <c r="W116" s="58">
        <f t="shared" ca="1" si="14"/>
        <v>0</v>
      </c>
      <c r="X116" s="58">
        <f t="shared" ca="1" si="14"/>
        <v>0</v>
      </c>
      <c r="Y116" s="58">
        <f t="shared" ca="1" si="14"/>
        <v>0</v>
      </c>
      <c r="Z116" s="58">
        <f t="shared" ca="1" si="14"/>
        <v>0</v>
      </c>
      <c r="AA116" s="58">
        <f t="shared" ca="1" si="14"/>
        <v>0</v>
      </c>
      <c r="AB116" s="58">
        <f t="shared" ca="1" si="14"/>
        <v>0</v>
      </c>
      <c r="AC116" s="58">
        <f t="shared" ca="1" si="14"/>
        <v>0</v>
      </c>
      <c r="AD116" s="58">
        <f t="shared" ca="1" si="14"/>
        <v>0</v>
      </c>
      <c r="AE116" s="58">
        <f t="shared" ca="1" si="14"/>
        <v>0</v>
      </c>
      <c r="AF116" s="58">
        <f t="shared" ca="1" si="14"/>
        <v>0</v>
      </c>
    </row>
    <row r="117" spans="1:32">
      <c r="A117" s="44">
        <f>ROW()</f>
        <v>117</v>
      </c>
      <c r="B117" s="39" t="s">
        <v>20</v>
      </c>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c r="A118" s="44">
        <f>ROW()</f>
        <v>118</v>
      </c>
      <c r="B118" s="39" t="s">
        <v>90</v>
      </c>
      <c r="G118" s="83">
        <f ca="1">SUM(J118:AF118)</f>
        <v>136041.52371241956</v>
      </c>
      <c r="J118" s="58">
        <f t="shared" ref="J118:AF118" si="15">(I122)*afudc_debt</f>
        <v>0</v>
      </c>
      <c r="K118" s="58">
        <f t="shared" ca="1" si="15"/>
        <v>973.82755021465755</v>
      </c>
      <c r="L118" s="58">
        <f t="shared" ca="1" si="15"/>
        <v>6388.1476566844467</v>
      </c>
      <c r="M118" s="58">
        <f t="shared" ca="1" si="15"/>
        <v>22819.742930504952</v>
      </c>
      <c r="N118" s="58">
        <f t="shared" ca="1" si="15"/>
        <v>45433.428911671632</v>
      </c>
      <c r="O118" s="58">
        <f t="shared" ca="1" si="15"/>
        <v>60426.37666334385</v>
      </c>
      <c r="P118" s="58">
        <f t="shared" ca="1" si="15"/>
        <v>0</v>
      </c>
      <c r="Q118" s="58">
        <f t="shared" ca="1" si="15"/>
        <v>0</v>
      </c>
      <c r="R118" s="58">
        <f t="shared" ca="1" si="15"/>
        <v>0</v>
      </c>
      <c r="S118" s="58">
        <f t="shared" ca="1" si="15"/>
        <v>0</v>
      </c>
      <c r="T118" s="58">
        <f t="shared" ca="1" si="15"/>
        <v>0</v>
      </c>
      <c r="U118" s="58">
        <f t="shared" ca="1" si="15"/>
        <v>0</v>
      </c>
      <c r="V118" s="58">
        <f t="shared" ca="1" si="15"/>
        <v>0</v>
      </c>
      <c r="W118" s="58">
        <f t="shared" ca="1" si="15"/>
        <v>0</v>
      </c>
      <c r="X118" s="58">
        <f t="shared" ca="1" si="15"/>
        <v>0</v>
      </c>
      <c r="Y118" s="58">
        <f t="shared" ca="1" si="15"/>
        <v>0</v>
      </c>
      <c r="Z118" s="58">
        <f t="shared" ca="1" si="15"/>
        <v>0</v>
      </c>
      <c r="AA118" s="58">
        <f t="shared" ca="1" si="15"/>
        <v>0</v>
      </c>
      <c r="AB118" s="58">
        <f t="shared" ca="1" si="15"/>
        <v>0</v>
      </c>
      <c r="AC118" s="58">
        <f t="shared" ca="1" si="15"/>
        <v>0</v>
      </c>
      <c r="AD118" s="58">
        <f t="shared" ca="1" si="15"/>
        <v>0</v>
      </c>
      <c r="AE118" s="58">
        <f t="shared" ca="1" si="15"/>
        <v>0</v>
      </c>
      <c r="AF118" s="58">
        <f t="shared" ca="1" si="15"/>
        <v>0</v>
      </c>
    </row>
    <row r="119" spans="1:32">
      <c r="A119" s="44">
        <f>ROW()</f>
        <v>119</v>
      </c>
      <c r="B119" s="39" t="s">
        <v>89</v>
      </c>
      <c r="G119" s="83">
        <f ca="1">SUM(J119:AF119)</f>
        <v>304137.35820680065</v>
      </c>
      <c r="J119" s="58">
        <f t="shared" ref="J119:AF119" si="16">(I122)*afudc_equity</f>
        <v>0</v>
      </c>
      <c r="K119" s="58">
        <f t="shared" ca="1" si="16"/>
        <v>2177.109829329615</v>
      </c>
      <c r="L119" s="58">
        <f t="shared" ca="1" si="16"/>
        <v>14281.480382754655</v>
      </c>
      <c r="M119" s="58">
        <f t="shared" ca="1" si="16"/>
        <v>51016.30840678751</v>
      </c>
      <c r="N119" s="58">
        <f t="shared" ca="1" si="16"/>
        <v>101571.95146301358</v>
      </c>
      <c r="O119" s="58">
        <f t="shared" ca="1" si="16"/>
        <v>135090.50812491527</v>
      </c>
      <c r="P119" s="58">
        <f t="shared" ca="1" si="16"/>
        <v>0</v>
      </c>
      <c r="Q119" s="58">
        <f t="shared" ca="1" si="16"/>
        <v>0</v>
      </c>
      <c r="R119" s="58">
        <f t="shared" ca="1" si="16"/>
        <v>0</v>
      </c>
      <c r="S119" s="58">
        <f t="shared" ca="1" si="16"/>
        <v>0</v>
      </c>
      <c r="T119" s="58">
        <f t="shared" ca="1" si="16"/>
        <v>0</v>
      </c>
      <c r="U119" s="58">
        <f t="shared" ca="1" si="16"/>
        <v>0</v>
      </c>
      <c r="V119" s="58">
        <f t="shared" ca="1" si="16"/>
        <v>0</v>
      </c>
      <c r="W119" s="58">
        <f t="shared" ca="1" si="16"/>
        <v>0</v>
      </c>
      <c r="X119" s="58">
        <f t="shared" ca="1" si="16"/>
        <v>0</v>
      </c>
      <c r="Y119" s="58">
        <f t="shared" ca="1" si="16"/>
        <v>0</v>
      </c>
      <c r="Z119" s="58">
        <f t="shared" ca="1" si="16"/>
        <v>0</v>
      </c>
      <c r="AA119" s="58">
        <f t="shared" ca="1" si="16"/>
        <v>0</v>
      </c>
      <c r="AB119" s="58">
        <f t="shared" ca="1" si="16"/>
        <v>0</v>
      </c>
      <c r="AC119" s="58">
        <f t="shared" ca="1" si="16"/>
        <v>0</v>
      </c>
      <c r="AD119" s="58">
        <f t="shared" ca="1" si="16"/>
        <v>0</v>
      </c>
      <c r="AE119" s="58">
        <f t="shared" ca="1" si="16"/>
        <v>0</v>
      </c>
      <c r="AF119" s="58">
        <f t="shared" ca="1" si="16"/>
        <v>0</v>
      </c>
    </row>
    <row r="120" spans="1:32">
      <c r="A120" s="44">
        <f>ROW()</f>
        <v>120</v>
      </c>
      <c r="B120" s="39" t="s">
        <v>21</v>
      </c>
      <c r="J120" s="86">
        <f t="shared" ref="J120:AF120" ca="1" si="17">I122+J112-(J113-I113-I115)+J118+J119</f>
        <v>48830.544562736679</v>
      </c>
      <c r="K120" s="86">
        <f t="shared" ca="1" si="17"/>
        <v>320320.29567690153</v>
      </c>
      <c r="L120" s="86">
        <f t="shared" ca="1" si="17"/>
        <v>1144248.2540492881</v>
      </c>
      <c r="M120" s="86">
        <f t="shared" ca="1" si="17"/>
        <v>2278164.2135923197</v>
      </c>
      <c r="N120" s="86">
        <f t="shared" ca="1" si="17"/>
        <v>3029954.20264473</v>
      </c>
      <c r="O120" s="86">
        <f t="shared" ca="1" si="17"/>
        <v>3355701.6606606143</v>
      </c>
      <c r="P120" s="86">
        <f t="shared" ca="1" si="17"/>
        <v>0</v>
      </c>
      <c r="Q120" s="86">
        <f t="shared" ca="1" si="17"/>
        <v>0</v>
      </c>
      <c r="R120" s="86">
        <f t="shared" ca="1" si="17"/>
        <v>0</v>
      </c>
      <c r="S120" s="86">
        <f t="shared" ca="1" si="17"/>
        <v>0</v>
      </c>
      <c r="T120" s="86">
        <f t="shared" ca="1" si="17"/>
        <v>0</v>
      </c>
      <c r="U120" s="86">
        <f t="shared" ca="1" si="17"/>
        <v>0</v>
      </c>
      <c r="V120" s="86">
        <f t="shared" ca="1" si="17"/>
        <v>0</v>
      </c>
      <c r="W120" s="86">
        <f t="shared" ca="1" si="17"/>
        <v>0</v>
      </c>
      <c r="X120" s="86">
        <f t="shared" ca="1" si="17"/>
        <v>0</v>
      </c>
      <c r="Y120" s="86">
        <f t="shared" ca="1" si="17"/>
        <v>0</v>
      </c>
      <c r="Z120" s="86">
        <f t="shared" ca="1" si="17"/>
        <v>0</v>
      </c>
      <c r="AA120" s="86">
        <f t="shared" ca="1" si="17"/>
        <v>0</v>
      </c>
      <c r="AB120" s="86">
        <f t="shared" ca="1" si="17"/>
        <v>0</v>
      </c>
      <c r="AC120" s="86">
        <f t="shared" ca="1" si="17"/>
        <v>0</v>
      </c>
      <c r="AD120" s="86">
        <f t="shared" ca="1" si="17"/>
        <v>0</v>
      </c>
      <c r="AE120" s="86">
        <f t="shared" ca="1" si="17"/>
        <v>0</v>
      </c>
      <c r="AF120" s="86">
        <f t="shared" ca="1" si="17"/>
        <v>0</v>
      </c>
    </row>
    <row r="121" spans="1:32">
      <c r="A121" s="44">
        <f>ROW()</f>
        <v>121</v>
      </c>
      <c r="B121" s="39" t="s">
        <v>22</v>
      </c>
      <c r="J121" s="58">
        <f t="shared" ref="J121:AF121" ca="1" si="18">-J120*J40</f>
        <v>0</v>
      </c>
      <c r="K121" s="58">
        <f t="shared" ca="1" si="18"/>
        <v>0</v>
      </c>
      <c r="L121" s="58">
        <f t="shared" ca="1" si="18"/>
        <v>0</v>
      </c>
      <c r="M121" s="58">
        <f t="shared" ca="1" si="18"/>
        <v>0</v>
      </c>
      <c r="N121" s="58">
        <f t="shared" ca="1" si="18"/>
        <v>0</v>
      </c>
      <c r="O121" s="58">
        <f t="shared" ca="1" si="18"/>
        <v>-3355701.6606606143</v>
      </c>
      <c r="P121" s="58">
        <f t="shared" ca="1" si="18"/>
        <v>0</v>
      </c>
      <c r="Q121" s="58">
        <f t="shared" ca="1" si="18"/>
        <v>0</v>
      </c>
      <c r="R121" s="58">
        <f t="shared" ca="1" si="18"/>
        <v>0</v>
      </c>
      <c r="S121" s="58">
        <f t="shared" ca="1" si="18"/>
        <v>0</v>
      </c>
      <c r="T121" s="58">
        <f t="shared" ca="1" si="18"/>
        <v>0</v>
      </c>
      <c r="U121" s="58">
        <f t="shared" ca="1" si="18"/>
        <v>0</v>
      </c>
      <c r="V121" s="58">
        <f t="shared" ca="1" si="18"/>
        <v>0</v>
      </c>
      <c r="W121" s="58">
        <f t="shared" ca="1" si="18"/>
        <v>0</v>
      </c>
      <c r="X121" s="58">
        <f t="shared" ca="1" si="18"/>
        <v>0</v>
      </c>
      <c r="Y121" s="58">
        <f t="shared" ca="1" si="18"/>
        <v>0</v>
      </c>
      <c r="Z121" s="58">
        <f t="shared" ca="1" si="18"/>
        <v>0</v>
      </c>
      <c r="AA121" s="58">
        <f t="shared" ca="1" si="18"/>
        <v>0</v>
      </c>
      <c r="AB121" s="58">
        <f t="shared" ca="1" si="18"/>
        <v>0</v>
      </c>
      <c r="AC121" s="58">
        <f t="shared" ca="1" si="18"/>
        <v>0</v>
      </c>
      <c r="AD121" s="58">
        <f t="shared" ca="1" si="18"/>
        <v>0</v>
      </c>
      <c r="AE121" s="58">
        <f t="shared" ca="1" si="18"/>
        <v>0</v>
      </c>
      <c r="AF121" s="58">
        <f t="shared" ca="1" si="18"/>
        <v>0</v>
      </c>
    </row>
    <row r="122" spans="1:32">
      <c r="A122" s="44">
        <f>ROW()</f>
        <v>122</v>
      </c>
      <c r="B122" s="39" t="s">
        <v>23</v>
      </c>
      <c r="J122" s="78">
        <f ca="1">J120+J121</f>
        <v>48830.544562736679</v>
      </c>
      <c r="K122" s="78">
        <f t="shared" ref="K122:AF122" ca="1" si="19">K120+K121</f>
        <v>320320.29567690153</v>
      </c>
      <c r="L122" s="78">
        <f t="shared" ca="1" si="19"/>
        <v>1144248.2540492881</v>
      </c>
      <c r="M122" s="78">
        <f t="shared" ca="1" si="19"/>
        <v>2278164.2135923197</v>
      </c>
      <c r="N122" s="78">
        <f t="shared" ca="1" si="19"/>
        <v>3029954.20264473</v>
      </c>
      <c r="O122" s="78">
        <f t="shared" ca="1" si="19"/>
        <v>0</v>
      </c>
      <c r="P122" s="78">
        <f t="shared" ca="1" si="19"/>
        <v>0</v>
      </c>
      <c r="Q122" s="78">
        <f t="shared" ca="1" si="19"/>
        <v>0</v>
      </c>
      <c r="R122" s="78">
        <f t="shared" ca="1" si="19"/>
        <v>0</v>
      </c>
      <c r="S122" s="78">
        <f t="shared" ca="1" si="19"/>
        <v>0</v>
      </c>
      <c r="T122" s="78">
        <f t="shared" ca="1" si="19"/>
        <v>0</v>
      </c>
      <c r="U122" s="78">
        <f t="shared" ca="1" si="19"/>
        <v>0</v>
      </c>
      <c r="V122" s="78">
        <f t="shared" ca="1" si="19"/>
        <v>0</v>
      </c>
      <c r="W122" s="78">
        <f t="shared" ca="1" si="19"/>
        <v>0</v>
      </c>
      <c r="X122" s="78">
        <f t="shared" ca="1" si="19"/>
        <v>0</v>
      </c>
      <c r="Y122" s="78">
        <f t="shared" ca="1" si="19"/>
        <v>0</v>
      </c>
      <c r="Z122" s="78">
        <f t="shared" ca="1" si="19"/>
        <v>0</v>
      </c>
      <c r="AA122" s="78">
        <f t="shared" ca="1" si="19"/>
        <v>0</v>
      </c>
      <c r="AB122" s="78">
        <f t="shared" ca="1" si="19"/>
        <v>0</v>
      </c>
      <c r="AC122" s="78">
        <f t="shared" ca="1" si="19"/>
        <v>0</v>
      </c>
      <c r="AD122" s="78">
        <f t="shared" ca="1" si="19"/>
        <v>0</v>
      </c>
      <c r="AE122" s="78">
        <f t="shared" ca="1" si="19"/>
        <v>0</v>
      </c>
      <c r="AF122" s="78">
        <f t="shared" ca="1" si="19"/>
        <v>0</v>
      </c>
    </row>
    <row r="123" spans="1:32">
      <c r="A123" s="44">
        <f>ROW()</f>
        <v>123</v>
      </c>
      <c r="B123" s="39" t="s">
        <v>24</v>
      </c>
      <c r="J123" s="58">
        <f t="shared" ref="J123:AF123" ca="1" si="20">J116+J122</f>
        <v>48830.544562736679</v>
      </c>
      <c r="K123" s="58">
        <f t="shared" ca="1" si="20"/>
        <v>320320.29567690153</v>
      </c>
      <c r="L123" s="58">
        <f t="shared" ca="1" si="20"/>
        <v>1144248.2540492881</v>
      </c>
      <c r="M123" s="58">
        <f t="shared" ca="1" si="20"/>
        <v>2278164.2135923197</v>
      </c>
      <c r="N123" s="58">
        <f t="shared" ca="1" si="20"/>
        <v>3029954.20264473</v>
      </c>
      <c r="O123" s="58">
        <f t="shared" ca="1" si="20"/>
        <v>0</v>
      </c>
      <c r="P123" s="58">
        <f t="shared" ca="1" si="20"/>
        <v>0</v>
      </c>
      <c r="Q123" s="58">
        <f t="shared" ca="1" si="20"/>
        <v>0</v>
      </c>
      <c r="R123" s="58">
        <f t="shared" ca="1" si="20"/>
        <v>0</v>
      </c>
      <c r="S123" s="58">
        <f t="shared" ca="1" si="20"/>
        <v>0</v>
      </c>
      <c r="T123" s="58">
        <f t="shared" ca="1" si="20"/>
        <v>0</v>
      </c>
      <c r="U123" s="58">
        <f t="shared" ca="1" si="20"/>
        <v>0</v>
      </c>
      <c r="V123" s="58">
        <f t="shared" ca="1" si="20"/>
        <v>0</v>
      </c>
      <c r="W123" s="58">
        <f t="shared" ca="1" si="20"/>
        <v>0</v>
      </c>
      <c r="X123" s="58">
        <f t="shared" ca="1" si="20"/>
        <v>0</v>
      </c>
      <c r="Y123" s="58">
        <f t="shared" ca="1" si="20"/>
        <v>0</v>
      </c>
      <c r="Z123" s="58">
        <f t="shared" ca="1" si="20"/>
        <v>0</v>
      </c>
      <c r="AA123" s="58">
        <f t="shared" ca="1" si="20"/>
        <v>0</v>
      </c>
      <c r="AB123" s="58">
        <f t="shared" ca="1" si="20"/>
        <v>0</v>
      </c>
      <c r="AC123" s="58">
        <f t="shared" ca="1" si="20"/>
        <v>0</v>
      </c>
      <c r="AD123" s="58">
        <f t="shared" ca="1" si="20"/>
        <v>0</v>
      </c>
      <c r="AE123" s="58">
        <f t="shared" ca="1" si="20"/>
        <v>0</v>
      </c>
      <c r="AF123" s="58">
        <f t="shared" ca="1" si="20"/>
        <v>0</v>
      </c>
    </row>
    <row r="124" spans="1:32">
      <c r="A124" s="44">
        <f>ROW()</f>
        <v>124</v>
      </c>
      <c r="B124" s="39" t="s">
        <v>29</v>
      </c>
      <c r="G124" s="87"/>
      <c r="H124" s="44"/>
      <c r="J124" s="78">
        <f t="shared" ref="J124:AF124" ca="1" si="21">-(J115+J121)</f>
        <v>0</v>
      </c>
      <c r="K124" s="78">
        <f t="shared" ca="1" si="21"/>
        <v>0</v>
      </c>
      <c r="L124" s="78">
        <f t="shared" ca="1" si="21"/>
        <v>0</v>
      </c>
      <c r="M124" s="78">
        <f t="shared" ca="1" si="21"/>
        <v>0</v>
      </c>
      <c r="N124" s="78">
        <f t="shared" ca="1" si="21"/>
        <v>0</v>
      </c>
      <c r="O124" s="78">
        <f t="shared" ca="1" si="21"/>
        <v>3355701.6606606143</v>
      </c>
      <c r="P124" s="78">
        <f t="shared" ca="1" si="21"/>
        <v>0</v>
      </c>
      <c r="Q124" s="78">
        <f t="shared" ca="1" si="21"/>
        <v>0</v>
      </c>
      <c r="R124" s="78">
        <f t="shared" ca="1" si="21"/>
        <v>0</v>
      </c>
      <c r="S124" s="78">
        <f t="shared" ca="1" si="21"/>
        <v>0</v>
      </c>
      <c r="T124" s="78">
        <f t="shared" ca="1" si="21"/>
        <v>0</v>
      </c>
      <c r="U124" s="78">
        <f t="shared" ca="1" si="21"/>
        <v>0</v>
      </c>
      <c r="V124" s="78">
        <f t="shared" ca="1" si="21"/>
        <v>0</v>
      </c>
      <c r="W124" s="78">
        <f t="shared" ca="1" si="21"/>
        <v>0</v>
      </c>
      <c r="X124" s="78">
        <f t="shared" ca="1" si="21"/>
        <v>0</v>
      </c>
      <c r="Y124" s="78">
        <f t="shared" ca="1" si="21"/>
        <v>0</v>
      </c>
      <c r="Z124" s="78">
        <f t="shared" ca="1" si="21"/>
        <v>0</v>
      </c>
      <c r="AA124" s="78">
        <f t="shared" ca="1" si="21"/>
        <v>0</v>
      </c>
      <c r="AB124" s="78">
        <f t="shared" ca="1" si="21"/>
        <v>0</v>
      </c>
      <c r="AC124" s="78">
        <f t="shared" ca="1" si="21"/>
        <v>0</v>
      </c>
      <c r="AD124" s="78">
        <f t="shared" ca="1" si="21"/>
        <v>0</v>
      </c>
      <c r="AE124" s="78">
        <f t="shared" ca="1" si="21"/>
        <v>0</v>
      </c>
      <c r="AF124" s="78">
        <f t="shared" ca="1" si="21"/>
        <v>0</v>
      </c>
    </row>
    <row r="125" spans="1:32">
      <c r="A125" s="44">
        <f>ROW()</f>
        <v>125</v>
      </c>
      <c r="B125" s="39" t="s">
        <v>48</v>
      </c>
      <c r="G125" s="83">
        <f ca="1">SUM(G112:G119)</f>
        <v>3355701.6606606138</v>
      </c>
      <c r="J125" s="78">
        <f t="shared" ref="J125:AF125" ca="1" si="22">IF(J112&gt;0,I125+J124,0)</f>
        <v>0</v>
      </c>
      <c r="K125" s="78">
        <f t="shared" ca="1" si="22"/>
        <v>0</v>
      </c>
      <c r="L125" s="78">
        <f t="shared" ca="1" si="22"/>
        <v>0</v>
      </c>
      <c r="M125" s="78">
        <f t="shared" ca="1" si="22"/>
        <v>0</v>
      </c>
      <c r="N125" s="78">
        <f t="shared" ca="1" si="22"/>
        <v>0</v>
      </c>
      <c r="O125" s="78">
        <f t="shared" ca="1" si="22"/>
        <v>3355701.6606606143</v>
      </c>
      <c r="P125" s="78">
        <f t="shared" ca="1" si="22"/>
        <v>0</v>
      </c>
      <c r="Q125" s="78">
        <f t="shared" ca="1" si="22"/>
        <v>0</v>
      </c>
      <c r="R125" s="78">
        <f t="shared" ca="1" si="22"/>
        <v>0</v>
      </c>
      <c r="S125" s="78">
        <f t="shared" ca="1" si="22"/>
        <v>0</v>
      </c>
      <c r="T125" s="78">
        <f t="shared" ca="1" si="22"/>
        <v>0</v>
      </c>
      <c r="U125" s="78">
        <f t="shared" ca="1" si="22"/>
        <v>0</v>
      </c>
      <c r="V125" s="78">
        <f t="shared" ca="1" si="22"/>
        <v>0</v>
      </c>
      <c r="W125" s="78">
        <f t="shared" ca="1" si="22"/>
        <v>0</v>
      </c>
      <c r="X125" s="78">
        <f t="shared" ca="1" si="22"/>
        <v>0</v>
      </c>
      <c r="Y125" s="78">
        <f t="shared" ca="1" si="22"/>
        <v>0</v>
      </c>
      <c r="Z125" s="78">
        <f t="shared" si="22"/>
        <v>0</v>
      </c>
      <c r="AA125" s="78">
        <f t="shared" si="22"/>
        <v>0</v>
      </c>
      <c r="AB125" s="78">
        <f t="shared" si="22"/>
        <v>0</v>
      </c>
      <c r="AC125" s="78">
        <f t="shared" si="22"/>
        <v>0</v>
      </c>
      <c r="AD125" s="78">
        <f t="shared" si="22"/>
        <v>0</v>
      </c>
      <c r="AE125" s="78">
        <f t="shared" si="22"/>
        <v>0</v>
      </c>
      <c r="AF125" s="78">
        <f t="shared" si="22"/>
        <v>0</v>
      </c>
    </row>
    <row r="126" spans="1:32">
      <c r="A126" s="44">
        <f>ROW()</f>
        <v>126</v>
      </c>
    </row>
    <row r="127" spans="1:32">
      <c r="A127" s="44">
        <f>ROW()</f>
        <v>127</v>
      </c>
      <c r="B127" s="61" t="s">
        <v>39</v>
      </c>
      <c r="J127" s="53">
        <f>J$103</f>
        <v>2020</v>
      </c>
      <c r="K127" s="53">
        <f>K$103</f>
        <v>2021</v>
      </c>
      <c r="L127" s="53">
        <f>L$103</f>
        <v>2022</v>
      </c>
      <c r="M127" s="53">
        <f>M$103</f>
        <v>2023</v>
      </c>
      <c r="N127" s="53">
        <f>N$103</f>
        <v>2024</v>
      </c>
      <c r="O127" s="53">
        <f t="shared" ref="O127:AF127" si="23">O$105</f>
        <v>4.5</v>
      </c>
      <c r="P127" s="53">
        <f t="shared" si="23"/>
        <v>5.5</v>
      </c>
      <c r="Q127" s="53">
        <f t="shared" si="23"/>
        <v>6.5</v>
      </c>
      <c r="R127" s="53">
        <f t="shared" si="23"/>
        <v>7.5</v>
      </c>
      <c r="S127" s="53">
        <f t="shared" si="23"/>
        <v>8.5</v>
      </c>
      <c r="T127" s="53">
        <f t="shared" si="23"/>
        <v>9.5</v>
      </c>
      <c r="U127" s="53">
        <f t="shared" si="23"/>
        <v>10.5</v>
      </c>
      <c r="V127" s="53">
        <f t="shared" si="23"/>
        <v>11.5</v>
      </c>
      <c r="W127" s="53">
        <f t="shared" si="23"/>
        <v>12.5</v>
      </c>
      <c r="X127" s="53">
        <f t="shared" si="23"/>
        <v>13.5</v>
      </c>
      <c r="Y127" s="53">
        <f t="shared" si="23"/>
        <v>14.5</v>
      </c>
      <c r="Z127" s="53">
        <f t="shared" si="23"/>
        <v>15.5</v>
      </c>
      <c r="AA127" s="53">
        <f t="shared" si="23"/>
        <v>16.5</v>
      </c>
      <c r="AB127" s="53">
        <f t="shared" si="23"/>
        <v>17.5</v>
      </c>
      <c r="AC127" s="53">
        <f t="shared" si="23"/>
        <v>18.5</v>
      </c>
      <c r="AD127" s="53">
        <f t="shared" si="23"/>
        <v>19.5</v>
      </c>
      <c r="AE127" s="53">
        <f t="shared" si="23"/>
        <v>20.5</v>
      </c>
      <c r="AF127" s="53">
        <f t="shared" si="23"/>
        <v>21.5</v>
      </c>
    </row>
    <row r="128" spans="1:32">
      <c r="A128" s="44">
        <f>ROW()</f>
        <v>128</v>
      </c>
    </row>
    <row r="129" spans="1:76">
      <c r="A129" s="44">
        <f>ROW()</f>
        <v>129</v>
      </c>
      <c r="B129" s="39" t="s">
        <v>30</v>
      </c>
      <c r="J129" s="58">
        <f>I134</f>
        <v>0</v>
      </c>
      <c r="K129" s="58">
        <f t="shared" ref="K129:AF129" ca="1" si="24">J134</f>
        <v>48830.544562736679</v>
      </c>
      <c r="L129" s="58">
        <f t="shared" ca="1" si="24"/>
        <v>319049.33426302264</v>
      </c>
      <c r="M129" s="58">
        <f t="shared" ca="1" si="24"/>
        <v>1134591.0639650964</v>
      </c>
      <c r="N129" s="58">
        <f t="shared" ca="1" si="24"/>
        <v>2238352.7281334917</v>
      </c>
      <c r="O129" s="58">
        <f t="shared" ca="1" si="24"/>
        <v>2929313.9168443563</v>
      </c>
      <c r="P129" s="58">
        <f t="shared" ca="1" si="24"/>
        <v>0</v>
      </c>
      <c r="Q129" s="58">
        <f t="shared" ca="1" si="24"/>
        <v>0</v>
      </c>
      <c r="R129" s="58">
        <f t="shared" ca="1" si="24"/>
        <v>0</v>
      </c>
      <c r="S129" s="58">
        <f t="shared" ca="1" si="24"/>
        <v>0</v>
      </c>
      <c r="T129" s="58">
        <f t="shared" ca="1" si="24"/>
        <v>0</v>
      </c>
      <c r="U129" s="58">
        <f t="shared" ca="1" si="24"/>
        <v>0</v>
      </c>
      <c r="V129" s="58">
        <f t="shared" ca="1" si="24"/>
        <v>0</v>
      </c>
      <c r="W129" s="58">
        <f t="shared" ca="1" si="24"/>
        <v>0</v>
      </c>
      <c r="X129" s="58">
        <f t="shared" ca="1" si="24"/>
        <v>0</v>
      </c>
      <c r="Y129" s="58">
        <f t="shared" ca="1" si="24"/>
        <v>0</v>
      </c>
      <c r="Z129" s="58">
        <f t="shared" ca="1" si="24"/>
        <v>0</v>
      </c>
      <c r="AA129" s="58">
        <f t="shared" ca="1" si="24"/>
        <v>0</v>
      </c>
      <c r="AB129" s="58">
        <f t="shared" ca="1" si="24"/>
        <v>0</v>
      </c>
      <c r="AC129" s="58">
        <f t="shared" ca="1" si="24"/>
        <v>0</v>
      </c>
      <c r="AD129" s="58">
        <f t="shared" ca="1" si="24"/>
        <v>0</v>
      </c>
      <c r="AE129" s="58">
        <f t="shared" ca="1" si="24"/>
        <v>0</v>
      </c>
      <c r="AF129" s="58">
        <f t="shared" ca="1" si="24"/>
        <v>0</v>
      </c>
    </row>
    <row r="130" spans="1:76">
      <c r="A130" s="44">
        <f>ROW()</f>
        <v>130</v>
      </c>
      <c r="B130" s="39" t="s">
        <v>15</v>
      </c>
      <c r="J130" s="58">
        <f t="shared" ref="J130:AF130" ca="1" si="25">J112*$G$19</f>
        <v>48830.544562736679</v>
      </c>
      <c r="K130" s="58">
        <f t="shared" ca="1" si="25"/>
        <v>268338.81373462058</v>
      </c>
      <c r="L130" s="58">
        <f t="shared" ca="1" si="25"/>
        <v>803258.33033294731</v>
      </c>
      <c r="M130" s="58">
        <f t="shared" ca="1" si="25"/>
        <v>1060079.9082057392</v>
      </c>
      <c r="N130" s="58">
        <f t="shared" ca="1" si="25"/>
        <v>604784.60867772542</v>
      </c>
      <c r="O130" s="58">
        <f t="shared" ca="1" si="25"/>
        <v>130230.5732276248</v>
      </c>
      <c r="P130" s="58">
        <f t="shared" ca="1" si="25"/>
        <v>0</v>
      </c>
      <c r="Q130" s="58">
        <f t="shared" ca="1" si="25"/>
        <v>0</v>
      </c>
      <c r="R130" s="58">
        <f t="shared" ca="1" si="25"/>
        <v>0</v>
      </c>
      <c r="S130" s="58">
        <f t="shared" ca="1" si="25"/>
        <v>0</v>
      </c>
      <c r="T130" s="58">
        <f t="shared" ca="1" si="25"/>
        <v>0</v>
      </c>
      <c r="U130" s="58">
        <f t="shared" ca="1" si="25"/>
        <v>0</v>
      </c>
      <c r="V130" s="58">
        <f t="shared" ca="1" si="25"/>
        <v>0</v>
      </c>
      <c r="W130" s="58">
        <f t="shared" ca="1" si="25"/>
        <v>0</v>
      </c>
      <c r="X130" s="58">
        <f t="shared" ca="1" si="25"/>
        <v>0</v>
      </c>
      <c r="Y130" s="58">
        <f t="shared" ca="1" si="25"/>
        <v>0</v>
      </c>
      <c r="Z130" s="58">
        <f t="shared" ca="1" si="25"/>
        <v>0</v>
      </c>
      <c r="AA130" s="58">
        <f t="shared" ca="1" si="25"/>
        <v>0</v>
      </c>
      <c r="AB130" s="58">
        <f t="shared" ca="1" si="25"/>
        <v>0</v>
      </c>
      <c r="AC130" s="58">
        <f t="shared" ca="1" si="25"/>
        <v>0</v>
      </c>
      <c r="AD130" s="58">
        <f t="shared" ca="1" si="25"/>
        <v>0</v>
      </c>
      <c r="AE130" s="58">
        <f t="shared" ca="1" si="25"/>
        <v>0</v>
      </c>
      <c r="AF130" s="58">
        <f t="shared" ca="1" si="25"/>
        <v>0</v>
      </c>
    </row>
    <row r="131" spans="1:76" ht="16.2">
      <c r="A131" s="44">
        <f>ROW()</f>
        <v>131</v>
      </c>
      <c r="B131" s="39" t="s">
        <v>31</v>
      </c>
      <c r="E131" s="78"/>
      <c r="G131" s="88">
        <f ca="1">SUM(J131:AF131)</f>
        <v>256800.29712909507</v>
      </c>
      <c r="J131" s="89">
        <f t="shared" ref="J131:AF131" si="26">(J129)*cap_int</f>
        <v>0</v>
      </c>
      <c r="K131" s="89">
        <f t="shared" ca="1" si="26"/>
        <v>1879.9759656653621</v>
      </c>
      <c r="L131" s="89">
        <f t="shared" ca="1" si="26"/>
        <v>12283.399369126371</v>
      </c>
      <c r="M131" s="89">
        <f t="shared" ca="1" si="26"/>
        <v>43681.755962656207</v>
      </c>
      <c r="N131" s="89">
        <f t="shared" ca="1" si="26"/>
        <v>86176.580033139428</v>
      </c>
      <c r="O131" s="89">
        <f t="shared" ca="1" si="26"/>
        <v>112778.58579850772</v>
      </c>
      <c r="P131" s="89">
        <f t="shared" ca="1" si="26"/>
        <v>0</v>
      </c>
      <c r="Q131" s="89">
        <f t="shared" ca="1" si="26"/>
        <v>0</v>
      </c>
      <c r="R131" s="89">
        <f t="shared" ca="1" si="26"/>
        <v>0</v>
      </c>
      <c r="S131" s="89">
        <f t="shared" ca="1" si="26"/>
        <v>0</v>
      </c>
      <c r="T131" s="89">
        <f t="shared" ca="1" si="26"/>
        <v>0</v>
      </c>
      <c r="U131" s="89">
        <f t="shared" ca="1" si="26"/>
        <v>0</v>
      </c>
      <c r="V131" s="89">
        <f t="shared" ca="1" si="26"/>
        <v>0</v>
      </c>
      <c r="W131" s="89">
        <f t="shared" ca="1" si="26"/>
        <v>0</v>
      </c>
      <c r="X131" s="89">
        <f t="shared" ca="1" si="26"/>
        <v>0</v>
      </c>
      <c r="Y131" s="89">
        <f t="shared" ca="1" si="26"/>
        <v>0</v>
      </c>
      <c r="Z131" s="89">
        <f t="shared" ca="1" si="26"/>
        <v>0</v>
      </c>
      <c r="AA131" s="89">
        <f t="shared" ca="1" si="26"/>
        <v>0</v>
      </c>
      <c r="AB131" s="89">
        <f t="shared" ca="1" si="26"/>
        <v>0</v>
      </c>
      <c r="AC131" s="89">
        <f t="shared" ca="1" si="26"/>
        <v>0</v>
      </c>
      <c r="AD131" s="89">
        <f t="shared" ca="1" si="26"/>
        <v>0</v>
      </c>
      <c r="AE131" s="89">
        <f t="shared" ca="1" si="26"/>
        <v>0</v>
      </c>
      <c r="AF131" s="89">
        <f t="shared" ca="1" si="26"/>
        <v>0</v>
      </c>
    </row>
    <row r="132" spans="1:76">
      <c r="A132" s="44">
        <f>ROW()</f>
        <v>132</v>
      </c>
      <c r="B132" s="39" t="s">
        <v>32</v>
      </c>
      <c r="J132" s="58">
        <f ca="1">SUM(J129:J131)</f>
        <v>48830.544562736679</v>
      </c>
      <c r="K132" s="58">
        <f t="shared" ref="K132:AF132" ca="1" si="27">SUM(K129:K131)</f>
        <v>319049.33426302264</v>
      </c>
      <c r="L132" s="58">
        <f t="shared" ca="1" si="27"/>
        <v>1134591.0639650964</v>
      </c>
      <c r="M132" s="58">
        <f t="shared" ca="1" si="27"/>
        <v>2238352.7281334917</v>
      </c>
      <c r="N132" s="58">
        <f t="shared" ca="1" si="27"/>
        <v>2929313.9168443563</v>
      </c>
      <c r="O132" s="58">
        <f t="shared" ca="1" si="27"/>
        <v>3172323.0758704888</v>
      </c>
      <c r="P132" s="58">
        <f t="shared" ca="1" si="27"/>
        <v>0</v>
      </c>
      <c r="Q132" s="58">
        <f t="shared" ca="1" si="27"/>
        <v>0</v>
      </c>
      <c r="R132" s="58">
        <f t="shared" ca="1" si="27"/>
        <v>0</v>
      </c>
      <c r="S132" s="58">
        <f t="shared" ca="1" si="27"/>
        <v>0</v>
      </c>
      <c r="T132" s="58">
        <f t="shared" ca="1" si="27"/>
        <v>0</v>
      </c>
      <c r="U132" s="58">
        <f t="shared" ca="1" si="27"/>
        <v>0</v>
      </c>
      <c r="V132" s="58">
        <f t="shared" ca="1" si="27"/>
        <v>0</v>
      </c>
      <c r="W132" s="58">
        <f t="shared" ca="1" si="27"/>
        <v>0</v>
      </c>
      <c r="X132" s="58">
        <f t="shared" ca="1" si="27"/>
        <v>0</v>
      </c>
      <c r="Y132" s="58">
        <f t="shared" ca="1" si="27"/>
        <v>0</v>
      </c>
      <c r="Z132" s="58">
        <f t="shared" ca="1" si="27"/>
        <v>0</v>
      </c>
      <c r="AA132" s="58">
        <f t="shared" ca="1" si="27"/>
        <v>0</v>
      </c>
      <c r="AB132" s="58">
        <f t="shared" ca="1" si="27"/>
        <v>0</v>
      </c>
      <c r="AC132" s="58">
        <f t="shared" ca="1" si="27"/>
        <v>0</v>
      </c>
      <c r="AD132" s="58">
        <f t="shared" ca="1" si="27"/>
        <v>0</v>
      </c>
      <c r="AE132" s="58">
        <f t="shared" ca="1" si="27"/>
        <v>0</v>
      </c>
      <c r="AF132" s="58">
        <f t="shared" ca="1" si="27"/>
        <v>0</v>
      </c>
    </row>
    <row r="133" spans="1:76">
      <c r="A133" s="44">
        <f>ROW()</f>
        <v>133</v>
      </c>
      <c r="B133" s="39" t="s">
        <v>33</v>
      </c>
      <c r="J133" s="58">
        <f t="shared" ref="J133:AF133" ca="1" si="28">-J40*J132</f>
        <v>0</v>
      </c>
      <c r="K133" s="58">
        <f t="shared" ca="1" si="28"/>
        <v>0</v>
      </c>
      <c r="L133" s="58">
        <f t="shared" ca="1" si="28"/>
        <v>0</v>
      </c>
      <c r="M133" s="58">
        <f t="shared" ca="1" si="28"/>
        <v>0</v>
      </c>
      <c r="N133" s="58">
        <f t="shared" ca="1" si="28"/>
        <v>0</v>
      </c>
      <c r="O133" s="58">
        <f t="shared" ca="1" si="28"/>
        <v>-3172323.0758704888</v>
      </c>
      <c r="P133" s="58">
        <f t="shared" ca="1" si="28"/>
        <v>0</v>
      </c>
      <c r="Q133" s="58">
        <f t="shared" ca="1" si="28"/>
        <v>0</v>
      </c>
      <c r="R133" s="58">
        <f t="shared" ca="1" si="28"/>
        <v>0</v>
      </c>
      <c r="S133" s="58">
        <f t="shared" ca="1" si="28"/>
        <v>0</v>
      </c>
      <c r="T133" s="58">
        <f t="shared" ca="1" si="28"/>
        <v>0</v>
      </c>
      <c r="U133" s="58">
        <f t="shared" ca="1" si="28"/>
        <v>0</v>
      </c>
      <c r="V133" s="58">
        <f t="shared" ca="1" si="28"/>
        <v>0</v>
      </c>
      <c r="W133" s="58">
        <f t="shared" ca="1" si="28"/>
        <v>0</v>
      </c>
      <c r="X133" s="58">
        <f t="shared" ca="1" si="28"/>
        <v>0</v>
      </c>
      <c r="Y133" s="58">
        <f t="shared" ca="1" si="28"/>
        <v>0</v>
      </c>
      <c r="Z133" s="58">
        <f t="shared" ca="1" si="28"/>
        <v>0</v>
      </c>
      <c r="AA133" s="58">
        <f t="shared" ca="1" si="28"/>
        <v>0</v>
      </c>
      <c r="AB133" s="58">
        <f t="shared" ca="1" si="28"/>
        <v>0</v>
      </c>
      <c r="AC133" s="58">
        <f t="shared" ca="1" si="28"/>
        <v>0</v>
      </c>
      <c r="AD133" s="58">
        <f t="shared" ca="1" si="28"/>
        <v>0</v>
      </c>
      <c r="AE133" s="58">
        <f t="shared" ca="1" si="28"/>
        <v>0</v>
      </c>
      <c r="AF133" s="58">
        <f t="shared" ca="1" si="28"/>
        <v>0</v>
      </c>
    </row>
    <row r="134" spans="1:76">
      <c r="A134" s="44">
        <f>ROW()</f>
        <v>134</v>
      </c>
      <c r="B134" s="39" t="s">
        <v>34</v>
      </c>
      <c r="J134" s="58">
        <f ca="1">J132+J133</f>
        <v>48830.544562736679</v>
      </c>
      <c r="K134" s="58">
        <f t="shared" ref="K134:AF134" ca="1" si="29">K132+K133</f>
        <v>319049.33426302264</v>
      </c>
      <c r="L134" s="58">
        <f t="shared" ca="1" si="29"/>
        <v>1134591.0639650964</v>
      </c>
      <c r="M134" s="58">
        <f t="shared" ca="1" si="29"/>
        <v>2238352.7281334917</v>
      </c>
      <c r="N134" s="58">
        <f t="shared" ca="1" si="29"/>
        <v>2929313.9168443563</v>
      </c>
      <c r="O134" s="58">
        <f t="shared" ca="1" si="29"/>
        <v>0</v>
      </c>
      <c r="P134" s="58">
        <f t="shared" ca="1" si="29"/>
        <v>0</v>
      </c>
      <c r="Q134" s="58">
        <f t="shared" ca="1" si="29"/>
        <v>0</v>
      </c>
      <c r="R134" s="58">
        <f t="shared" ca="1" si="29"/>
        <v>0</v>
      </c>
      <c r="S134" s="58">
        <f t="shared" ca="1" si="29"/>
        <v>0</v>
      </c>
      <c r="T134" s="58">
        <f t="shared" ca="1" si="29"/>
        <v>0</v>
      </c>
      <c r="U134" s="58">
        <f t="shared" ca="1" si="29"/>
        <v>0</v>
      </c>
      <c r="V134" s="58">
        <f t="shared" ca="1" si="29"/>
        <v>0</v>
      </c>
      <c r="W134" s="58">
        <f t="shared" ca="1" si="29"/>
        <v>0</v>
      </c>
      <c r="X134" s="58">
        <f t="shared" ca="1" si="29"/>
        <v>0</v>
      </c>
      <c r="Y134" s="58">
        <f t="shared" ca="1" si="29"/>
        <v>0</v>
      </c>
      <c r="Z134" s="58">
        <f t="shared" ca="1" si="29"/>
        <v>0</v>
      </c>
      <c r="AA134" s="58">
        <f t="shared" ca="1" si="29"/>
        <v>0</v>
      </c>
      <c r="AB134" s="58">
        <f t="shared" ca="1" si="29"/>
        <v>0</v>
      </c>
      <c r="AC134" s="58">
        <f t="shared" ca="1" si="29"/>
        <v>0</v>
      </c>
      <c r="AD134" s="58">
        <f t="shared" ca="1" si="29"/>
        <v>0</v>
      </c>
      <c r="AE134" s="58">
        <f t="shared" ca="1" si="29"/>
        <v>0</v>
      </c>
      <c r="AF134" s="58">
        <f t="shared" ca="1" si="29"/>
        <v>0</v>
      </c>
    </row>
    <row r="135" spans="1:76">
      <c r="A135" s="44">
        <f>ROW()</f>
        <v>135</v>
      </c>
    </row>
    <row r="136" spans="1:76">
      <c r="A136" s="44">
        <f>ROW()</f>
        <v>136</v>
      </c>
    </row>
    <row r="137" spans="1:76">
      <c r="A137" s="44">
        <f>ROW()</f>
        <v>137</v>
      </c>
      <c r="B137" s="90" t="s">
        <v>44</v>
      </c>
    </row>
    <row r="138" spans="1:76">
      <c r="A138" s="44">
        <f>ROW()</f>
        <v>138</v>
      </c>
      <c r="B138" s="39" t="s">
        <v>35</v>
      </c>
      <c r="J138" s="78">
        <f ca="1">J112</f>
        <v>48830.544562736679</v>
      </c>
      <c r="K138" s="78">
        <f t="shared" ref="K138:AF138" ca="1" si="30">K112</f>
        <v>268338.81373462058</v>
      </c>
      <c r="L138" s="78">
        <f t="shared" ca="1" si="30"/>
        <v>803258.33033294731</v>
      </c>
      <c r="M138" s="78">
        <f t="shared" ca="1" si="30"/>
        <v>1060079.9082057392</v>
      </c>
      <c r="N138" s="78">
        <f t="shared" ca="1" si="30"/>
        <v>604784.60867772542</v>
      </c>
      <c r="O138" s="78">
        <f t="shared" ca="1" si="30"/>
        <v>130230.5732276248</v>
      </c>
      <c r="P138" s="78">
        <f t="shared" ca="1" si="30"/>
        <v>0</v>
      </c>
      <c r="Q138" s="78">
        <f t="shared" ca="1" si="30"/>
        <v>0</v>
      </c>
      <c r="R138" s="78">
        <f t="shared" ca="1" si="30"/>
        <v>0</v>
      </c>
      <c r="S138" s="78">
        <f t="shared" ca="1" si="30"/>
        <v>0</v>
      </c>
      <c r="T138" s="78">
        <f t="shared" ca="1" si="30"/>
        <v>0</v>
      </c>
      <c r="U138" s="78">
        <f t="shared" ca="1" si="30"/>
        <v>0</v>
      </c>
      <c r="V138" s="78">
        <f t="shared" ca="1" si="30"/>
        <v>0</v>
      </c>
      <c r="W138" s="78">
        <f t="shared" ca="1" si="30"/>
        <v>0</v>
      </c>
      <c r="X138" s="78">
        <f t="shared" ca="1" si="30"/>
        <v>0</v>
      </c>
      <c r="Y138" s="78">
        <f t="shared" ca="1" si="30"/>
        <v>0</v>
      </c>
      <c r="Z138" s="78">
        <f t="shared" si="30"/>
        <v>0</v>
      </c>
      <c r="AA138" s="78">
        <f t="shared" si="30"/>
        <v>0</v>
      </c>
      <c r="AB138" s="78">
        <f t="shared" si="30"/>
        <v>0</v>
      </c>
      <c r="AC138" s="78">
        <f t="shared" si="30"/>
        <v>0</v>
      </c>
      <c r="AD138" s="78">
        <f t="shared" si="30"/>
        <v>0</v>
      </c>
      <c r="AE138" s="78">
        <f t="shared" si="30"/>
        <v>0</v>
      </c>
      <c r="AF138" s="78">
        <f t="shared" si="30"/>
        <v>0</v>
      </c>
    </row>
    <row r="139" spans="1:76" ht="16.2">
      <c r="A139" s="44">
        <f>ROW()</f>
        <v>139</v>
      </c>
      <c r="B139" s="39" t="s">
        <v>36</v>
      </c>
      <c r="J139" s="91">
        <f t="shared" ref="J139:AF139" si="31">J131*Tax_Rate</f>
        <v>0</v>
      </c>
      <c r="K139" s="91">
        <f t="shared" ca="1" si="31"/>
        <v>467.36037726547505</v>
      </c>
      <c r="L139" s="91">
        <f t="shared" ca="1" si="31"/>
        <v>3053.6423167652683</v>
      </c>
      <c r="M139" s="91">
        <f t="shared" ca="1" si="31"/>
        <v>10859.246245257231</v>
      </c>
      <c r="N139" s="91">
        <f t="shared" ca="1" si="31"/>
        <v>21423.422262466058</v>
      </c>
      <c r="O139" s="91">
        <f t="shared" ca="1" si="31"/>
        <v>28036.657579078561</v>
      </c>
      <c r="P139" s="91">
        <f t="shared" ca="1" si="31"/>
        <v>0</v>
      </c>
      <c r="Q139" s="91">
        <f t="shared" ca="1" si="31"/>
        <v>0</v>
      </c>
      <c r="R139" s="91">
        <f t="shared" ca="1" si="31"/>
        <v>0</v>
      </c>
      <c r="S139" s="91">
        <f t="shared" ca="1" si="31"/>
        <v>0</v>
      </c>
      <c r="T139" s="91">
        <f t="shared" ca="1" si="31"/>
        <v>0</v>
      </c>
      <c r="U139" s="91">
        <f t="shared" ca="1" si="31"/>
        <v>0</v>
      </c>
      <c r="V139" s="91">
        <f t="shared" ca="1" si="31"/>
        <v>0</v>
      </c>
      <c r="W139" s="91">
        <f t="shared" ca="1" si="31"/>
        <v>0</v>
      </c>
      <c r="X139" s="91">
        <f t="shared" ca="1" si="31"/>
        <v>0</v>
      </c>
      <c r="Y139" s="91">
        <f t="shared" ca="1" si="31"/>
        <v>0</v>
      </c>
      <c r="Z139" s="91">
        <f t="shared" ca="1" si="31"/>
        <v>0</v>
      </c>
      <c r="AA139" s="91">
        <f t="shared" ca="1" si="31"/>
        <v>0</v>
      </c>
      <c r="AB139" s="91">
        <f t="shared" ca="1" si="31"/>
        <v>0</v>
      </c>
      <c r="AC139" s="91">
        <f t="shared" ca="1" si="31"/>
        <v>0</v>
      </c>
      <c r="AD139" s="91">
        <f t="shared" ca="1" si="31"/>
        <v>0</v>
      </c>
      <c r="AE139" s="91">
        <f t="shared" ca="1" si="31"/>
        <v>0</v>
      </c>
      <c r="AF139" s="91">
        <f t="shared" ca="1" si="31"/>
        <v>0</v>
      </c>
    </row>
    <row r="140" spans="1:76">
      <c r="A140" s="44">
        <f>ROW()</f>
        <v>140</v>
      </c>
      <c r="B140" s="39" t="s">
        <v>58</v>
      </c>
      <c r="J140" s="78">
        <f ca="1">J138+J139</f>
        <v>48830.544562736679</v>
      </c>
      <c r="K140" s="78">
        <f t="shared" ref="K140:AF140" ca="1" si="32">K138+K139</f>
        <v>268806.17411188607</v>
      </c>
      <c r="L140" s="78">
        <f t="shared" ca="1" si="32"/>
        <v>806311.97264971258</v>
      </c>
      <c r="M140" s="78">
        <f t="shared" ca="1" si="32"/>
        <v>1070939.1544509965</v>
      </c>
      <c r="N140" s="78">
        <f t="shared" ca="1" si="32"/>
        <v>626208.03094019147</v>
      </c>
      <c r="O140" s="78">
        <f t="shared" ca="1" si="32"/>
        <v>158267.23080670336</v>
      </c>
      <c r="P140" s="78">
        <f t="shared" ca="1" si="32"/>
        <v>0</v>
      </c>
      <c r="Q140" s="78">
        <f t="shared" ca="1" si="32"/>
        <v>0</v>
      </c>
      <c r="R140" s="78">
        <f t="shared" ca="1" si="32"/>
        <v>0</v>
      </c>
      <c r="S140" s="78">
        <f t="shared" ca="1" si="32"/>
        <v>0</v>
      </c>
      <c r="T140" s="78">
        <f t="shared" ca="1" si="32"/>
        <v>0</v>
      </c>
      <c r="U140" s="78">
        <f t="shared" ca="1" si="32"/>
        <v>0</v>
      </c>
      <c r="V140" s="78">
        <f t="shared" ca="1" si="32"/>
        <v>0</v>
      </c>
      <c r="W140" s="78">
        <f t="shared" ca="1" si="32"/>
        <v>0</v>
      </c>
      <c r="X140" s="78">
        <f t="shared" ca="1" si="32"/>
        <v>0</v>
      </c>
      <c r="Y140" s="78">
        <f t="shared" ca="1" si="32"/>
        <v>0</v>
      </c>
      <c r="Z140" s="78">
        <f t="shared" ca="1" si="32"/>
        <v>0</v>
      </c>
      <c r="AA140" s="78">
        <f t="shared" ca="1" si="32"/>
        <v>0</v>
      </c>
      <c r="AB140" s="78">
        <f t="shared" ca="1" si="32"/>
        <v>0</v>
      </c>
      <c r="AC140" s="78">
        <f t="shared" ca="1" si="32"/>
        <v>0</v>
      </c>
      <c r="AD140" s="78">
        <f t="shared" ca="1" si="32"/>
        <v>0</v>
      </c>
      <c r="AE140" s="78">
        <f t="shared" ca="1" si="32"/>
        <v>0</v>
      </c>
      <c r="AF140" s="78">
        <f t="shared" ca="1" si="32"/>
        <v>0</v>
      </c>
    </row>
    <row r="141" spans="1:76">
      <c r="A141" s="44">
        <f>ROW()</f>
        <v>141</v>
      </c>
      <c r="B141" s="39" t="s">
        <v>59</v>
      </c>
      <c r="G141" s="92">
        <f ca="1">NPV(disc_rate,J140:BX140)*(1+disc_rate)^(COUNTIF(J112:AF112,"&gt;0")+H41-1)</f>
        <v>3387298.3428133857</v>
      </c>
    </row>
    <row r="142" spans="1:76">
      <c r="A142" s="44">
        <f>ROW()</f>
        <v>142</v>
      </c>
    </row>
    <row r="143" spans="1:76" ht="18">
      <c r="A143" s="44">
        <f>ROW()</f>
        <v>143</v>
      </c>
      <c r="B143" s="93" t="s">
        <v>45</v>
      </c>
      <c r="J143" s="39">
        <v>1</v>
      </c>
      <c r="K143" s="39">
        <v>2</v>
      </c>
      <c r="L143" s="39">
        <v>3</v>
      </c>
      <c r="M143" s="39">
        <v>4</v>
      </c>
      <c r="N143" s="39">
        <v>5</v>
      </c>
      <c r="O143" s="39">
        <v>6</v>
      </c>
      <c r="P143" s="39">
        <v>7</v>
      </c>
      <c r="Q143" s="39">
        <v>8</v>
      </c>
      <c r="R143" s="39">
        <v>9</v>
      </c>
      <c r="S143" s="39">
        <v>10</v>
      </c>
      <c r="T143" s="39">
        <v>11</v>
      </c>
      <c r="U143" s="39">
        <v>12</v>
      </c>
      <c r="V143" s="39">
        <v>13</v>
      </c>
      <c r="W143" s="39">
        <v>14</v>
      </c>
      <c r="X143" s="39">
        <v>15</v>
      </c>
      <c r="Y143" s="39">
        <v>16</v>
      </c>
      <c r="Z143" s="39">
        <v>17</v>
      </c>
      <c r="AA143" s="39">
        <v>18</v>
      </c>
      <c r="AB143" s="39">
        <v>19</v>
      </c>
      <c r="AC143" s="39">
        <v>20</v>
      </c>
      <c r="AD143" s="39">
        <v>21</v>
      </c>
      <c r="AE143" s="39">
        <v>22</v>
      </c>
      <c r="AF143" s="39">
        <v>23</v>
      </c>
      <c r="AG143" s="39">
        <v>24</v>
      </c>
      <c r="AH143" s="39">
        <v>25</v>
      </c>
      <c r="AI143" s="39">
        <v>26</v>
      </c>
      <c r="AJ143" s="39">
        <v>27</v>
      </c>
      <c r="AK143" s="39">
        <v>28</v>
      </c>
      <c r="AL143" s="39">
        <v>29</v>
      </c>
      <c r="AM143" s="39">
        <v>30</v>
      </c>
      <c r="AN143" s="39">
        <v>31</v>
      </c>
      <c r="AO143" s="39">
        <v>32</v>
      </c>
      <c r="AP143" s="39">
        <v>33</v>
      </c>
      <c r="AQ143" s="39">
        <v>34</v>
      </c>
      <c r="AR143" s="39">
        <v>35</v>
      </c>
      <c r="AS143" s="39">
        <v>36</v>
      </c>
      <c r="AT143" s="39">
        <v>37</v>
      </c>
      <c r="AU143" s="39">
        <v>38</v>
      </c>
      <c r="AV143" s="39">
        <v>39</v>
      </c>
      <c r="AW143" s="39">
        <v>40</v>
      </c>
      <c r="AX143" s="39">
        <v>41</v>
      </c>
      <c r="AY143" s="39">
        <v>42</v>
      </c>
      <c r="AZ143" s="39">
        <v>43</v>
      </c>
      <c r="BA143" s="39">
        <v>44</v>
      </c>
      <c r="BB143" s="39">
        <v>45</v>
      </c>
      <c r="BC143" s="39">
        <v>46</v>
      </c>
      <c r="BD143" s="39">
        <v>47</v>
      </c>
      <c r="BE143" s="39">
        <v>48</v>
      </c>
      <c r="BF143" s="39">
        <v>49</v>
      </c>
      <c r="BG143" s="39">
        <v>50</v>
      </c>
      <c r="BH143" s="39">
        <v>51</v>
      </c>
      <c r="BI143" s="39">
        <v>52</v>
      </c>
      <c r="BJ143" s="39">
        <v>53</v>
      </c>
      <c r="BK143" s="39">
        <v>54</v>
      </c>
      <c r="BL143" s="39">
        <v>55</v>
      </c>
      <c r="BM143" s="39">
        <v>56</v>
      </c>
      <c r="BN143" s="39">
        <v>57</v>
      </c>
      <c r="BO143" s="39">
        <v>58</v>
      </c>
      <c r="BP143" s="39">
        <v>59</v>
      </c>
      <c r="BQ143" s="39">
        <v>60</v>
      </c>
      <c r="BR143" s="39">
        <v>61</v>
      </c>
      <c r="BS143" s="39">
        <v>62</v>
      </c>
      <c r="BT143" s="39">
        <v>63</v>
      </c>
      <c r="BU143" s="39">
        <v>64</v>
      </c>
      <c r="BV143" s="39">
        <v>65</v>
      </c>
      <c r="BW143" s="39">
        <v>66</v>
      </c>
      <c r="BX143" s="39">
        <v>67</v>
      </c>
    </row>
    <row r="144" spans="1:76">
      <c r="A144" s="44">
        <f>ROW()</f>
        <v>144</v>
      </c>
      <c r="J144" s="94">
        <f ca="1">J127+COUNTIF(J138:AF138,"&gt;0")</f>
        <v>2026</v>
      </c>
      <c r="K144" s="94">
        <f ca="1">J144+1</f>
        <v>2027</v>
      </c>
      <c r="L144" s="94">
        <f t="shared" ref="L144:BW144" ca="1" si="33">K144+1</f>
        <v>2028</v>
      </c>
      <c r="M144" s="94">
        <f t="shared" ca="1" si="33"/>
        <v>2029</v>
      </c>
      <c r="N144" s="94">
        <f t="shared" ca="1" si="33"/>
        <v>2030</v>
      </c>
      <c r="O144" s="94">
        <f t="shared" ca="1" si="33"/>
        <v>2031</v>
      </c>
      <c r="P144" s="94">
        <f t="shared" ca="1" si="33"/>
        <v>2032</v>
      </c>
      <c r="Q144" s="94">
        <f t="shared" ca="1" si="33"/>
        <v>2033</v>
      </c>
      <c r="R144" s="94">
        <f t="shared" ca="1" si="33"/>
        <v>2034</v>
      </c>
      <c r="S144" s="94">
        <f t="shared" ca="1" si="33"/>
        <v>2035</v>
      </c>
      <c r="T144" s="94">
        <f t="shared" ca="1" si="33"/>
        <v>2036</v>
      </c>
      <c r="U144" s="94">
        <f t="shared" ca="1" si="33"/>
        <v>2037</v>
      </c>
      <c r="V144" s="94">
        <f t="shared" ca="1" si="33"/>
        <v>2038</v>
      </c>
      <c r="W144" s="94">
        <f t="shared" ca="1" si="33"/>
        <v>2039</v>
      </c>
      <c r="X144" s="94">
        <f t="shared" ca="1" si="33"/>
        <v>2040</v>
      </c>
      <c r="Y144" s="94">
        <f t="shared" ca="1" si="33"/>
        <v>2041</v>
      </c>
      <c r="Z144" s="94">
        <f t="shared" ca="1" si="33"/>
        <v>2042</v>
      </c>
      <c r="AA144" s="94">
        <f t="shared" ca="1" si="33"/>
        <v>2043</v>
      </c>
      <c r="AB144" s="94">
        <f t="shared" ca="1" si="33"/>
        <v>2044</v>
      </c>
      <c r="AC144" s="94">
        <f t="shared" ca="1" si="33"/>
        <v>2045</v>
      </c>
      <c r="AD144" s="94">
        <f t="shared" ca="1" si="33"/>
        <v>2046</v>
      </c>
      <c r="AE144" s="94">
        <f t="shared" ca="1" si="33"/>
        <v>2047</v>
      </c>
      <c r="AF144" s="94">
        <f t="shared" ca="1" si="33"/>
        <v>2048</v>
      </c>
      <c r="AG144" s="94">
        <f t="shared" ca="1" si="33"/>
        <v>2049</v>
      </c>
      <c r="AH144" s="94">
        <f t="shared" ca="1" si="33"/>
        <v>2050</v>
      </c>
      <c r="AI144" s="94">
        <f t="shared" ca="1" si="33"/>
        <v>2051</v>
      </c>
      <c r="AJ144" s="94">
        <f t="shared" ca="1" si="33"/>
        <v>2052</v>
      </c>
      <c r="AK144" s="94">
        <f t="shared" ca="1" si="33"/>
        <v>2053</v>
      </c>
      <c r="AL144" s="94">
        <f t="shared" ca="1" si="33"/>
        <v>2054</v>
      </c>
      <c r="AM144" s="94">
        <f t="shared" ca="1" si="33"/>
        <v>2055</v>
      </c>
      <c r="AN144" s="94">
        <f t="shared" ca="1" si="33"/>
        <v>2056</v>
      </c>
      <c r="AO144" s="94">
        <f t="shared" ca="1" si="33"/>
        <v>2057</v>
      </c>
      <c r="AP144" s="94">
        <f t="shared" ca="1" si="33"/>
        <v>2058</v>
      </c>
      <c r="AQ144" s="94">
        <f t="shared" ca="1" si="33"/>
        <v>2059</v>
      </c>
      <c r="AR144" s="94">
        <f t="shared" ca="1" si="33"/>
        <v>2060</v>
      </c>
      <c r="AS144" s="94">
        <f t="shared" ca="1" si="33"/>
        <v>2061</v>
      </c>
      <c r="AT144" s="94">
        <f t="shared" ca="1" si="33"/>
        <v>2062</v>
      </c>
      <c r="AU144" s="94">
        <f t="shared" ca="1" si="33"/>
        <v>2063</v>
      </c>
      <c r="AV144" s="94">
        <f t="shared" ca="1" si="33"/>
        <v>2064</v>
      </c>
      <c r="AW144" s="94">
        <f t="shared" ca="1" si="33"/>
        <v>2065</v>
      </c>
      <c r="AX144" s="94">
        <f t="shared" ca="1" si="33"/>
        <v>2066</v>
      </c>
      <c r="AY144" s="94">
        <f t="shared" ca="1" si="33"/>
        <v>2067</v>
      </c>
      <c r="AZ144" s="94">
        <f t="shared" ca="1" si="33"/>
        <v>2068</v>
      </c>
      <c r="BA144" s="94">
        <f t="shared" ca="1" si="33"/>
        <v>2069</v>
      </c>
      <c r="BB144" s="94">
        <f t="shared" ca="1" si="33"/>
        <v>2070</v>
      </c>
      <c r="BC144" s="94">
        <f t="shared" ca="1" si="33"/>
        <v>2071</v>
      </c>
      <c r="BD144" s="94">
        <f t="shared" ca="1" si="33"/>
        <v>2072</v>
      </c>
      <c r="BE144" s="94">
        <f t="shared" ca="1" si="33"/>
        <v>2073</v>
      </c>
      <c r="BF144" s="94">
        <f t="shared" ca="1" si="33"/>
        <v>2074</v>
      </c>
      <c r="BG144" s="94">
        <f t="shared" ca="1" si="33"/>
        <v>2075</v>
      </c>
      <c r="BH144" s="94">
        <f t="shared" ca="1" si="33"/>
        <v>2076</v>
      </c>
      <c r="BI144" s="94">
        <f t="shared" ca="1" si="33"/>
        <v>2077</v>
      </c>
      <c r="BJ144" s="94">
        <f t="shared" ca="1" si="33"/>
        <v>2078</v>
      </c>
      <c r="BK144" s="94">
        <f t="shared" ca="1" si="33"/>
        <v>2079</v>
      </c>
      <c r="BL144" s="94">
        <f t="shared" ca="1" si="33"/>
        <v>2080</v>
      </c>
      <c r="BM144" s="94">
        <f t="shared" ca="1" si="33"/>
        <v>2081</v>
      </c>
      <c r="BN144" s="94">
        <f t="shared" ca="1" si="33"/>
        <v>2082</v>
      </c>
      <c r="BO144" s="94">
        <f t="shared" ca="1" si="33"/>
        <v>2083</v>
      </c>
      <c r="BP144" s="94">
        <f t="shared" ca="1" si="33"/>
        <v>2084</v>
      </c>
      <c r="BQ144" s="94">
        <f t="shared" ca="1" si="33"/>
        <v>2085</v>
      </c>
      <c r="BR144" s="94">
        <f t="shared" ca="1" si="33"/>
        <v>2086</v>
      </c>
      <c r="BS144" s="94">
        <f t="shared" ca="1" si="33"/>
        <v>2087</v>
      </c>
      <c r="BT144" s="94">
        <f t="shared" ca="1" si="33"/>
        <v>2088</v>
      </c>
      <c r="BU144" s="94">
        <f t="shared" ca="1" si="33"/>
        <v>2089</v>
      </c>
      <c r="BV144" s="94">
        <f t="shared" ca="1" si="33"/>
        <v>2090</v>
      </c>
      <c r="BW144" s="94">
        <f t="shared" ca="1" si="33"/>
        <v>2091</v>
      </c>
      <c r="BX144" s="94">
        <f ca="1">BW144+1</f>
        <v>2092</v>
      </c>
    </row>
    <row r="145" spans="1:76">
      <c r="A145" s="44">
        <f>ROW()</f>
        <v>145</v>
      </c>
      <c r="B145" s="39" t="s">
        <v>40</v>
      </c>
      <c r="J145" s="95">
        <f t="shared" ref="J145:BU145" ca="1" si="34">VLOOKUP($G$20,tax_dep_rates,J143+1,FALSE)</f>
        <v>7.400000000000001E-2</v>
      </c>
      <c r="K145" s="95">
        <f t="shared" ca="1" si="34"/>
        <v>6.9500000000000006E-2</v>
      </c>
      <c r="L145" s="95">
        <f t="shared" ca="1" si="34"/>
        <v>6.4500000000000002E-2</v>
      </c>
      <c r="M145" s="95">
        <f t="shared" ca="1" si="34"/>
        <v>5.9499999999999997E-2</v>
      </c>
      <c r="N145" s="95">
        <f t="shared" ca="1" si="34"/>
        <v>5.5000000000000007E-2</v>
      </c>
      <c r="O145" s="95">
        <f t="shared" ca="1" si="34"/>
        <v>5.1000000000000004E-2</v>
      </c>
      <c r="P145" s="95">
        <f t="shared" ca="1" si="34"/>
        <v>4.7E-2</v>
      </c>
      <c r="Q145" s="95">
        <f t="shared" ca="1" si="34"/>
        <v>4.4999999999999998E-2</v>
      </c>
      <c r="R145" s="95">
        <f t="shared" ca="1" si="34"/>
        <v>4.4999999999999998E-2</v>
      </c>
      <c r="S145" s="95">
        <f t="shared" ca="1" si="34"/>
        <v>4.4999999999999998E-2</v>
      </c>
      <c r="T145" s="95">
        <f t="shared" ca="1" si="34"/>
        <v>4.4999999999999998E-2</v>
      </c>
      <c r="U145" s="95">
        <f t="shared" ca="1" si="34"/>
        <v>4.4999999999999998E-2</v>
      </c>
      <c r="V145" s="95">
        <f t="shared" ca="1" si="34"/>
        <v>4.4999999999999998E-2</v>
      </c>
      <c r="W145" s="95">
        <f t="shared" ca="1" si="34"/>
        <v>4.4999999999999998E-2</v>
      </c>
      <c r="X145" s="95">
        <f t="shared" ca="1" si="34"/>
        <v>4.4999999999999998E-2</v>
      </c>
      <c r="Y145" s="95">
        <f t="shared" ca="1" si="34"/>
        <v>4.4999999999999998E-2</v>
      </c>
      <c r="Z145" s="95">
        <f t="shared" ca="1" si="34"/>
        <v>4.4999999999999998E-2</v>
      </c>
      <c r="AA145" s="95">
        <f t="shared" ca="1" si="34"/>
        <v>4.4999999999999998E-2</v>
      </c>
      <c r="AB145" s="95">
        <f t="shared" ca="1" si="34"/>
        <v>4.4999999999999998E-2</v>
      </c>
      <c r="AC145" s="95">
        <f t="shared" ca="1" si="34"/>
        <v>3.95E-2</v>
      </c>
      <c r="AD145" s="95">
        <f t="shared" ca="1" si="34"/>
        <v>0</v>
      </c>
      <c r="AE145" s="95">
        <f t="shared" ca="1" si="34"/>
        <v>0</v>
      </c>
      <c r="AF145" s="95">
        <f t="shared" ca="1" si="34"/>
        <v>0</v>
      </c>
      <c r="AG145" s="95">
        <f t="shared" ca="1" si="34"/>
        <v>0</v>
      </c>
      <c r="AH145" s="95">
        <f t="shared" ca="1" si="34"/>
        <v>0</v>
      </c>
      <c r="AI145" s="95">
        <f t="shared" ca="1" si="34"/>
        <v>0</v>
      </c>
      <c r="AJ145" s="95">
        <f t="shared" ca="1" si="34"/>
        <v>0</v>
      </c>
      <c r="AK145" s="95">
        <f t="shared" ca="1" si="34"/>
        <v>0</v>
      </c>
      <c r="AL145" s="95">
        <f t="shared" ca="1" si="34"/>
        <v>0</v>
      </c>
      <c r="AM145" s="95">
        <f t="shared" ca="1" si="34"/>
        <v>0</v>
      </c>
      <c r="AN145" s="95">
        <f t="shared" ca="1" si="34"/>
        <v>0</v>
      </c>
      <c r="AO145" s="95">
        <f t="shared" ca="1" si="34"/>
        <v>0</v>
      </c>
      <c r="AP145" s="95">
        <f t="shared" ca="1" si="34"/>
        <v>0</v>
      </c>
      <c r="AQ145" s="95">
        <f t="shared" ca="1" si="34"/>
        <v>0</v>
      </c>
      <c r="AR145" s="95">
        <f t="shared" ca="1" si="34"/>
        <v>0</v>
      </c>
      <c r="AS145" s="95">
        <f t="shared" ca="1" si="34"/>
        <v>0</v>
      </c>
      <c r="AT145" s="95">
        <f t="shared" ca="1" si="34"/>
        <v>0</v>
      </c>
      <c r="AU145" s="95">
        <f t="shared" ca="1" si="34"/>
        <v>0</v>
      </c>
      <c r="AV145" s="95">
        <f t="shared" ca="1" si="34"/>
        <v>0</v>
      </c>
      <c r="AW145" s="95">
        <f t="shared" ca="1" si="34"/>
        <v>0</v>
      </c>
      <c r="AX145" s="95">
        <f t="shared" ca="1" si="34"/>
        <v>0</v>
      </c>
      <c r="AY145" s="95">
        <f t="shared" ca="1" si="34"/>
        <v>0</v>
      </c>
      <c r="AZ145" s="95">
        <f t="shared" ca="1" si="34"/>
        <v>0</v>
      </c>
      <c r="BA145" s="95">
        <f t="shared" ca="1" si="34"/>
        <v>0</v>
      </c>
      <c r="BB145" s="95">
        <f t="shared" ca="1" si="34"/>
        <v>0</v>
      </c>
      <c r="BC145" s="95">
        <f t="shared" ca="1" si="34"/>
        <v>0</v>
      </c>
      <c r="BD145" s="95">
        <f t="shared" ca="1" si="34"/>
        <v>0</v>
      </c>
      <c r="BE145" s="95">
        <f t="shared" ca="1" si="34"/>
        <v>0</v>
      </c>
      <c r="BF145" s="95">
        <f t="shared" ca="1" si="34"/>
        <v>0</v>
      </c>
      <c r="BG145" s="95">
        <f t="shared" ca="1" si="34"/>
        <v>0</v>
      </c>
      <c r="BH145" s="95">
        <f t="shared" ca="1" si="34"/>
        <v>0</v>
      </c>
      <c r="BI145" s="95">
        <f t="shared" ca="1" si="34"/>
        <v>0</v>
      </c>
      <c r="BJ145" s="95">
        <f t="shared" ca="1" si="34"/>
        <v>0</v>
      </c>
      <c r="BK145" s="95">
        <f t="shared" ca="1" si="34"/>
        <v>0</v>
      </c>
      <c r="BL145" s="95">
        <f t="shared" ca="1" si="34"/>
        <v>0</v>
      </c>
      <c r="BM145" s="95">
        <f t="shared" ca="1" si="34"/>
        <v>0</v>
      </c>
      <c r="BN145" s="95">
        <f t="shared" ca="1" si="34"/>
        <v>0</v>
      </c>
      <c r="BO145" s="95">
        <f t="shared" ca="1" si="34"/>
        <v>0</v>
      </c>
      <c r="BP145" s="95">
        <f t="shared" ca="1" si="34"/>
        <v>0</v>
      </c>
      <c r="BQ145" s="95">
        <f t="shared" ca="1" si="34"/>
        <v>0</v>
      </c>
      <c r="BR145" s="95">
        <f t="shared" ca="1" si="34"/>
        <v>0</v>
      </c>
      <c r="BS145" s="95">
        <f t="shared" ca="1" si="34"/>
        <v>0</v>
      </c>
      <c r="BT145" s="95">
        <f t="shared" ca="1" si="34"/>
        <v>0</v>
      </c>
      <c r="BU145" s="95">
        <f t="shared" ca="1" si="34"/>
        <v>0</v>
      </c>
      <c r="BV145" s="95">
        <f ca="1">VLOOKUP($G$20,tax_dep_rates,BV143+1,FALSE)</f>
        <v>0</v>
      </c>
      <c r="BW145" s="95">
        <f ca="1">VLOOKUP($G$20,tax_dep_rates,BW143+1,FALSE)</f>
        <v>0</v>
      </c>
      <c r="BX145" s="95">
        <f ca="1">VLOOKUP($G$20,tax_dep_rates,BX143+1,FALSE)</f>
        <v>0</v>
      </c>
    </row>
    <row r="146" spans="1:76">
      <c r="A146" s="44">
        <f>ROW()</f>
        <v>146</v>
      </c>
      <c r="B146" s="39" t="s">
        <v>94</v>
      </c>
      <c r="G146" s="96">
        <f ca="1">G112*(1-G24*G30)-G147</f>
        <v>2915522.7787413937</v>
      </c>
    </row>
    <row r="147" spans="1:76">
      <c r="A147" s="44">
        <f>ROW()</f>
        <v>147</v>
      </c>
      <c r="B147" s="97" t="s">
        <v>95</v>
      </c>
      <c r="G147" s="96">
        <f ca="1">G112*(1-G24*G30)*G31</f>
        <v>0</v>
      </c>
    </row>
    <row r="148" spans="1:76">
      <c r="A148" s="44">
        <f>ROW()</f>
        <v>148</v>
      </c>
      <c r="B148" s="39" t="s">
        <v>53</v>
      </c>
      <c r="J148" s="58">
        <f t="shared" ref="J148:BU148" ca="1" si="35">IF(J144=$J$144+$G$21-1,$G$22*$G$125,0)</f>
        <v>0</v>
      </c>
      <c r="K148" s="58">
        <f t="shared" ca="1" si="35"/>
        <v>0</v>
      </c>
      <c r="L148" s="58">
        <f t="shared" ca="1" si="35"/>
        <v>0</v>
      </c>
      <c r="M148" s="58">
        <f t="shared" ca="1" si="35"/>
        <v>0</v>
      </c>
      <c r="N148" s="58">
        <f t="shared" ca="1" si="35"/>
        <v>0</v>
      </c>
      <c r="O148" s="58">
        <f t="shared" ca="1" si="35"/>
        <v>0</v>
      </c>
      <c r="P148" s="58">
        <f t="shared" ca="1" si="35"/>
        <v>0</v>
      </c>
      <c r="Q148" s="58">
        <f t="shared" ca="1" si="35"/>
        <v>0</v>
      </c>
      <c r="R148" s="58">
        <f t="shared" ca="1" si="35"/>
        <v>0</v>
      </c>
      <c r="S148" s="58">
        <f t="shared" ca="1" si="35"/>
        <v>0</v>
      </c>
      <c r="T148" s="58">
        <f t="shared" ca="1" si="35"/>
        <v>0</v>
      </c>
      <c r="U148" s="58">
        <f t="shared" ca="1" si="35"/>
        <v>0</v>
      </c>
      <c r="V148" s="58">
        <f t="shared" ca="1" si="35"/>
        <v>0</v>
      </c>
      <c r="W148" s="58">
        <f t="shared" ca="1" si="35"/>
        <v>0</v>
      </c>
      <c r="X148" s="58">
        <f t="shared" ca="1" si="35"/>
        <v>0</v>
      </c>
      <c r="Y148" s="58">
        <f t="shared" ca="1" si="35"/>
        <v>0</v>
      </c>
      <c r="Z148" s="58">
        <f t="shared" ca="1" si="35"/>
        <v>0</v>
      </c>
      <c r="AA148" s="58">
        <f t="shared" ca="1" si="35"/>
        <v>0</v>
      </c>
      <c r="AB148" s="58">
        <f t="shared" ca="1" si="35"/>
        <v>0</v>
      </c>
      <c r="AC148" s="58">
        <f t="shared" ca="1" si="35"/>
        <v>0</v>
      </c>
      <c r="AD148" s="58">
        <f t="shared" ca="1" si="35"/>
        <v>0</v>
      </c>
      <c r="AE148" s="58">
        <f t="shared" ca="1" si="35"/>
        <v>0</v>
      </c>
      <c r="AF148" s="58">
        <f t="shared" ca="1" si="35"/>
        <v>0</v>
      </c>
      <c r="AG148" s="58">
        <f t="shared" ca="1" si="35"/>
        <v>0</v>
      </c>
      <c r="AH148" s="58">
        <f t="shared" ca="1" si="35"/>
        <v>0</v>
      </c>
      <c r="AI148" s="58">
        <f t="shared" ca="1" si="35"/>
        <v>0</v>
      </c>
      <c r="AJ148" s="58">
        <f t="shared" ca="1" si="35"/>
        <v>0</v>
      </c>
      <c r="AK148" s="58">
        <f t="shared" ca="1" si="35"/>
        <v>0</v>
      </c>
      <c r="AL148" s="58">
        <f t="shared" ca="1" si="35"/>
        <v>0</v>
      </c>
      <c r="AM148" s="58">
        <f t="shared" ca="1" si="35"/>
        <v>0</v>
      </c>
      <c r="AN148" s="58">
        <f t="shared" ca="1" si="35"/>
        <v>0</v>
      </c>
      <c r="AO148" s="58">
        <f t="shared" ca="1" si="35"/>
        <v>0</v>
      </c>
      <c r="AP148" s="58">
        <f t="shared" ca="1" si="35"/>
        <v>0</v>
      </c>
      <c r="AQ148" s="58">
        <f t="shared" ca="1" si="35"/>
        <v>0</v>
      </c>
      <c r="AR148" s="58">
        <f t="shared" ca="1" si="35"/>
        <v>-302013.14945945522</v>
      </c>
      <c r="AS148" s="58">
        <f t="shared" ca="1" si="35"/>
        <v>0</v>
      </c>
      <c r="AT148" s="58">
        <f t="shared" ca="1" si="35"/>
        <v>0</v>
      </c>
      <c r="AU148" s="58">
        <f t="shared" ca="1" si="35"/>
        <v>0</v>
      </c>
      <c r="AV148" s="58">
        <f t="shared" ca="1" si="35"/>
        <v>0</v>
      </c>
      <c r="AW148" s="58">
        <f t="shared" ca="1" si="35"/>
        <v>0</v>
      </c>
      <c r="AX148" s="58">
        <f t="shared" ca="1" si="35"/>
        <v>0</v>
      </c>
      <c r="AY148" s="58">
        <f t="shared" ca="1" si="35"/>
        <v>0</v>
      </c>
      <c r="AZ148" s="58">
        <f t="shared" ca="1" si="35"/>
        <v>0</v>
      </c>
      <c r="BA148" s="58">
        <f t="shared" ca="1" si="35"/>
        <v>0</v>
      </c>
      <c r="BB148" s="58">
        <f t="shared" ca="1" si="35"/>
        <v>0</v>
      </c>
      <c r="BC148" s="58">
        <f t="shared" ca="1" si="35"/>
        <v>0</v>
      </c>
      <c r="BD148" s="58">
        <f t="shared" ca="1" si="35"/>
        <v>0</v>
      </c>
      <c r="BE148" s="58">
        <f t="shared" ca="1" si="35"/>
        <v>0</v>
      </c>
      <c r="BF148" s="58">
        <f t="shared" ca="1" si="35"/>
        <v>0</v>
      </c>
      <c r="BG148" s="58">
        <f t="shared" ca="1" si="35"/>
        <v>0</v>
      </c>
      <c r="BH148" s="58">
        <f t="shared" ca="1" si="35"/>
        <v>0</v>
      </c>
      <c r="BI148" s="58">
        <f t="shared" ca="1" si="35"/>
        <v>0</v>
      </c>
      <c r="BJ148" s="58">
        <f t="shared" ca="1" si="35"/>
        <v>0</v>
      </c>
      <c r="BK148" s="58">
        <f t="shared" ca="1" si="35"/>
        <v>0</v>
      </c>
      <c r="BL148" s="58">
        <f t="shared" ca="1" si="35"/>
        <v>0</v>
      </c>
      <c r="BM148" s="58">
        <f t="shared" ca="1" si="35"/>
        <v>0</v>
      </c>
      <c r="BN148" s="58">
        <f t="shared" ca="1" si="35"/>
        <v>0</v>
      </c>
      <c r="BO148" s="58">
        <f t="shared" ca="1" si="35"/>
        <v>0</v>
      </c>
      <c r="BP148" s="58">
        <f t="shared" ca="1" si="35"/>
        <v>0</v>
      </c>
      <c r="BQ148" s="58">
        <f t="shared" ca="1" si="35"/>
        <v>0</v>
      </c>
      <c r="BR148" s="58">
        <f t="shared" ca="1" si="35"/>
        <v>0</v>
      </c>
      <c r="BS148" s="58">
        <f t="shared" ca="1" si="35"/>
        <v>0</v>
      </c>
      <c r="BT148" s="58">
        <f t="shared" ca="1" si="35"/>
        <v>0</v>
      </c>
      <c r="BU148" s="58">
        <f t="shared" ca="1" si="35"/>
        <v>0</v>
      </c>
      <c r="BV148" s="58">
        <f ca="1">IF(BV144=$J$144+$G$21-1,$G$22*$G$125,0)</f>
        <v>0</v>
      </c>
      <c r="BW148" s="58">
        <f ca="1">IF(BW144=$J$144+$G$21-1,$G$22*$G$125,0)</f>
        <v>0</v>
      </c>
      <c r="BX148" s="58">
        <f ca="1">IF(BX144=$J$144+$G$21-1,$G$22*$G$125,0)</f>
        <v>0</v>
      </c>
    </row>
    <row r="149" spans="1:76">
      <c r="A149" s="44">
        <f>ROW()</f>
        <v>149</v>
      </c>
      <c r="B149" s="39" t="s">
        <v>49</v>
      </c>
      <c r="J149" s="58">
        <f t="shared" ref="J149:BU149" ca="1" si="36">IF(J144&lt;=$J$144+$G$21-1,$G$23*$G$125,0)</f>
        <v>0</v>
      </c>
      <c r="K149" s="58">
        <f t="shared" ca="1" si="36"/>
        <v>0</v>
      </c>
      <c r="L149" s="58">
        <f t="shared" ca="1" si="36"/>
        <v>0</v>
      </c>
      <c r="M149" s="58">
        <f t="shared" ca="1" si="36"/>
        <v>0</v>
      </c>
      <c r="N149" s="58">
        <f t="shared" ca="1" si="36"/>
        <v>0</v>
      </c>
      <c r="O149" s="58">
        <f t="shared" ca="1" si="36"/>
        <v>0</v>
      </c>
      <c r="P149" s="58">
        <f t="shared" ca="1" si="36"/>
        <v>0</v>
      </c>
      <c r="Q149" s="58">
        <f t="shared" ca="1" si="36"/>
        <v>0</v>
      </c>
      <c r="R149" s="58">
        <f t="shared" ca="1" si="36"/>
        <v>0</v>
      </c>
      <c r="S149" s="58">
        <f t="shared" ca="1" si="36"/>
        <v>0</v>
      </c>
      <c r="T149" s="58">
        <f t="shared" ca="1" si="36"/>
        <v>0</v>
      </c>
      <c r="U149" s="58">
        <f t="shared" ca="1" si="36"/>
        <v>0</v>
      </c>
      <c r="V149" s="58">
        <f t="shared" ca="1" si="36"/>
        <v>0</v>
      </c>
      <c r="W149" s="58">
        <f t="shared" ca="1" si="36"/>
        <v>0</v>
      </c>
      <c r="X149" s="58">
        <f t="shared" ca="1" si="36"/>
        <v>0</v>
      </c>
      <c r="Y149" s="58">
        <f t="shared" ca="1" si="36"/>
        <v>0</v>
      </c>
      <c r="Z149" s="58">
        <f t="shared" ca="1" si="36"/>
        <v>0</v>
      </c>
      <c r="AA149" s="58">
        <f t="shared" ca="1" si="36"/>
        <v>0</v>
      </c>
      <c r="AB149" s="58">
        <f t="shared" ca="1" si="36"/>
        <v>0</v>
      </c>
      <c r="AC149" s="58">
        <f t="shared" ca="1" si="36"/>
        <v>0</v>
      </c>
      <c r="AD149" s="58">
        <f t="shared" ca="1" si="36"/>
        <v>0</v>
      </c>
      <c r="AE149" s="58">
        <f t="shared" ca="1" si="36"/>
        <v>0</v>
      </c>
      <c r="AF149" s="58">
        <f t="shared" ca="1" si="36"/>
        <v>0</v>
      </c>
      <c r="AG149" s="58">
        <f t="shared" ca="1" si="36"/>
        <v>0</v>
      </c>
      <c r="AH149" s="58">
        <f t="shared" ca="1" si="36"/>
        <v>0</v>
      </c>
      <c r="AI149" s="58">
        <f t="shared" ca="1" si="36"/>
        <v>0</v>
      </c>
      <c r="AJ149" s="58">
        <f t="shared" ca="1" si="36"/>
        <v>0</v>
      </c>
      <c r="AK149" s="58">
        <f t="shared" ca="1" si="36"/>
        <v>0</v>
      </c>
      <c r="AL149" s="58">
        <f t="shared" ca="1" si="36"/>
        <v>0</v>
      </c>
      <c r="AM149" s="58">
        <f t="shared" ca="1" si="36"/>
        <v>0</v>
      </c>
      <c r="AN149" s="58">
        <f t="shared" ca="1" si="36"/>
        <v>0</v>
      </c>
      <c r="AO149" s="58">
        <f t="shared" ca="1" si="36"/>
        <v>0</v>
      </c>
      <c r="AP149" s="58">
        <f t="shared" ca="1" si="36"/>
        <v>0</v>
      </c>
      <c r="AQ149" s="58">
        <f t="shared" ca="1" si="36"/>
        <v>0</v>
      </c>
      <c r="AR149" s="58">
        <f t="shared" ca="1" si="36"/>
        <v>0</v>
      </c>
      <c r="AS149" s="58">
        <f t="shared" ca="1" si="36"/>
        <v>0</v>
      </c>
      <c r="AT149" s="58">
        <f t="shared" ca="1" si="36"/>
        <v>0</v>
      </c>
      <c r="AU149" s="58">
        <f t="shared" ca="1" si="36"/>
        <v>0</v>
      </c>
      <c r="AV149" s="58">
        <f t="shared" ca="1" si="36"/>
        <v>0</v>
      </c>
      <c r="AW149" s="58">
        <f t="shared" ca="1" si="36"/>
        <v>0</v>
      </c>
      <c r="AX149" s="58">
        <f t="shared" ca="1" si="36"/>
        <v>0</v>
      </c>
      <c r="AY149" s="58">
        <f t="shared" ca="1" si="36"/>
        <v>0</v>
      </c>
      <c r="AZ149" s="58">
        <f t="shared" ca="1" si="36"/>
        <v>0</v>
      </c>
      <c r="BA149" s="58">
        <f t="shared" ca="1" si="36"/>
        <v>0</v>
      </c>
      <c r="BB149" s="58">
        <f t="shared" ca="1" si="36"/>
        <v>0</v>
      </c>
      <c r="BC149" s="58">
        <f t="shared" ca="1" si="36"/>
        <v>0</v>
      </c>
      <c r="BD149" s="58">
        <f t="shared" ca="1" si="36"/>
        <v>0</v>
      </c>
      <c r="BE149" s="58">
        <f t="shared" ca="1" si="36"/>
        <v>0</v>
      </c>
      <c r="BF149" s="58">
        <f t="shared" ca="1" si="36"/>
        <v>0</v>
      </c>
      <c r="BG149" s="58">
        <f t="shared" ca="1" si="36"/>
        <v>0</v>
      </c>
      <c r="BH149" s="58">
        <f t="shared" ca="1" si="36"/>
        <v>0</v>
      </c>
      <c r="BI149" s="58">
        <f t="shared" ca="1" si="36"/>
        <v>0</v>
      </c>
      <c r="BJ149" s="58">
        <f t="shared" ca="1" si="36"/>
        <v>0</v>
      </c>
      <c r="BK149" s="58">
        <f t="shared" ca="1" si="36"/>
        <v>0</v>
      </c>
      <c r="BL149" s="58">
        <f t="shared" ca="1" si="36"/>
        <v>0</v>
      </c>
      <c r="BM149" s="58">
        <f t="shared" ca="1" si="36"/>
        <v>0</v>
      </c>
      <c r="BN149" s="58">
        <f t="shared" ca="1" si="36"/>
        <v>0</v>
      </c>
      <c r="BO149" s="58">
        <f t="shared" ca="1" si="36"/>
        <v>0</v>
      </c>
      <c r="BP149" s="58">
        <f t="shared" ca="1" si="36"/>
        <v>0</v>
      </c>
      <c r="BQ149" s="58">
        <f t="shared" ca="1" si="36"/>
        <v>0</v>
      </c>
      <c r="BR149" s="58">
        <f t="shared" ca="1" si="36"/>
        <v>0</v>
      </c>
      <c r="BS149" s="58">
        <f t="shared" ca="1" si="36"/>
        <v>0</v>
      </c>
      <c r="BT149" s="58">
        <f t="shared" ca="1" si="36"/>
        <v>0</v>
      </c>
      <c r="BU149" s="58">
        <f t="shared" ca="1" si="36"/>
        <v>0</v>
      </c>
      <c r="BV149" s="58">
        <f ca="1">IF(BV144&lt;=$J$144+$G$21-1,$G$23*$G$125,0)</f>
        <v>0</v>
      </c>
      <c r="BW149" s="58">
        <f ca="1">IF(BW144&lt;=$J$144+$G$21-1,$G$23*$G$125,0)</f>
        <v>0</v>
      </c>
      <c r="BX149" s="58">
        <f ca="1">IF(BX144&lt;=$J$144+$G$21-1,$G$23*$G$125,0)</f>
        <v>0</v>
      </c>
    </row>
    <row r="150" spans="1:76">
      <c r="A150" s="44">
        <f>ROW()</f>
        <v>150</v>
      </c>
      <c r="B150" s="39" t="s">
        <v>54</v>
      </c>
      <c r="G150" s="92">
        <f ca="1">NPV(disc_rate,J150:BX150)</f>
        <v>49318.661631596231</v>
      </c>
      <c r="J150" s="78">
        <f ca="1">IF(J144&lt;=$J$144+$G$21-1,OFFSET(J189,$G$33,0,1,1)*$G$34,0)</f>
        <v>5033.5524909909209</v>
      </c>
      <c r="K150" s="78">
        <f t="shared" ref="K150:BV150" ca="1" si="37">IF(K144&lt;=$J$144+$G$21-1,OFFSET(K189,$G$33,0,1,1)*$G$34,0)</f>
        <v>4889.7367055340374</v>
      </c>
      <c r="L150" s="78">
        <f t="shared" ca="1" si="37"/>
        <v>4745.9209200771538</v>
      </c>
      <c r="M150" s="78">
        <f t="shared" ca="1" si="37"/>
        <v>4602.1051346202703</v>
      </c>
      <c r="N150" s="78">
        <f t="shared" ca="1" si="37"/>
        <v>4458.2893491633868</v>
      </c>
      <c r="O150" s="78">
        <f t="shared" ca="1" si="37"/>
        <v>4314.4735637065032</v>
      </c>
      <c r="P150" s="78">
        <f t="shared" ca="1" si="37"/>
        <v>4170.6577782496197</v>
      </c>
      <c r="Q150" s="78">
        <f t="shared" ca="1" si="37"/>
        <v>4026.8419927927362</v>
      </c>
      <c r="R150" s="78">
        <f t="shared" ca="1" si="37"/>
        <v>3883.0262073358531</v>
      </c>
      <c r="S150" s="78">
        <f t="shared" ca="1" si="37"/>
        <v>3739.2104218789696</v>
      </c>
      <c r="T150" s="78">
        <f t="shared" ca="1" si="37"/>
        <v>3595.394636422086</v>
      </c>
      <c r="U150" s="78">
        <f t="shared" ca="1" si="37"/>
        <v>3451.5788509652025</v>
      </c>
      <c r="V150" s="78">
        <f t="shared" ca="1" si="37"/>
        <v>3307.7630655083194</v>
      </c>
      <c r="W150" s="78">
        <f t="shared" ca="1" si="37"/>
        <v>3163.9472800514354</v>
      </c>
      <c r="X150" s="78">
        <f t="shared" ca="1" si="37"/>
        <v>3020.1314945945524</v>
      </c>
      <c r="Y150" s="78">
        <f t="shared" ca="1" si="37"/>
        <v>2876.3157091376688</v>
      </c>
      <c r="Z150" s="78">
        <f t="shared" ca="1" si="37"/>
        <v>2732.4999236807853</v>
      </c>
      <c r="AA150" s="78">
        <f t="shared" ca="1" si="37"/>
        <v>2588.6841382239018</v>
      </c>
      <c r="AB150" s="78">
        <f t="shared" ca="1" si="37"/>
        <v>2444.8683527670182</v>
      </c>
      <c r="AC150" s="78">
        <f t="shared" ca="1" si="37"/>
        <v>2301.0525673101347</v>
      </c>
      <c r="AD150" s="78">
        <f t="shared" ca="1" si="37"/>
        <v>2157.2367818532512</v>
      </c>
      <c r="AE150" s="78">
        <f t="shared" ca="1" si="37"/>
        <v>2013.4209963963679</v>
      </c>
      <c r="AF150" s="78">
        <f t="shared" ca="1" si="37"/>
        <v>1869.6052109394848</v>
      </c>
      <c r="AG150" s="78">
        <f t="shared" ca="1" si="37"/>
        <v>1725.7894254826012</v>
      </c>
      <c r="AH150" s="78">
        <f t="shared" ca="1" si="37"/>
        <v>1581.9736400257177</v>
      </c>
      <c r="AI150" s="78">
        <f t="shared" ca="1" si="37"/>
        <v>1438.1578545688342</v>
      </c>
      <c r="AJ150" s="78">
        <f t="shared" ca="1" si="37"/>
        <v>1294.3420691119507</v>
      </c>
      <c r="AK150" s="78">
        <f t="shared" ca="1" si="37"/>
        <v>1150.5262836550671</v>
      </c>
      <c r="AL150" s="78">
        <f t="shared" ca="1" si="37"/>
        <v>1006.7104981981837</v>
      </c>
      <c r="AM150" s="78">
        <f t="shared" ca="1" si="37"/>
        <v>862.89471274130028</v>
      </c>
      <c r="AN150" s="78">
        <f t="shared" ca="1" si="37"/>
        <v>719.07892728441675</v>
      </c>
      <c r="AO150" s="78">
        <f t="shared" ca="1" si="37"/>
        <v>575.26314182753322</v>
      </c>
      <c r="AP150" s="78">
        <f t="shared" ca="1" si="37"/>
        <v>431.4473563706498</v>
      </c>
      <c r="AQ150" s="78">
        <f t="shared" ca="1" si="37"/>
        <v>287.63157091376627</v>
      </c>
      <c r="AR150" s="78">
        <f t="shared" ca="1" si="37"/>
        <v>143.81578545688279</v>
      </c>
      <c r="AS150" s="78">
        <f t="shared" ca="1" si="37"/>
        <v>0</v>
      </c>
      <c r="AT150" s="78">
        <f t="shared" ca="1" si="37"/>
        <v>0</v>
      </c>
      <c r="AU150" s="78">
        <f t="shared" ca="1" si="37"/>
        <v>0</v>
      </c>
      <c r="AV150" s="78">
        <f t="shared" ca="1" si="37"/>
        <v>0</v>
      </c>
      <c r="AW150" s="78">
        <f t="shared" ca="1" si="37"/>
        <v>0</v>
      </c>
      <c r="AX150" s="78">
        <f t="shared" ca="1" si="37"/>
        <v>0</v>
      </c>
      <c r="AY150" s="78">
        <f t="shared" ca="1" si="37"/>
        <v>0</v>
      </c>
      <c r="AZ150" s="78">
        <f t="shared" ca="1" si="37"/>
        <v>0</v>
      </c>
      <c r="BA150" s="78">
        <f t="shared" ca="1" si="37"/>
        <v>0</v>
      </c>
      <c r="BB150" s="78">
        <f t="shared" ca="1" si="37"/>
        <v>0</v>
      </c>
      <c r="BC150" s="78">
        <f t="shared" ca="1" si="37"/>
        <v>0</v>
      </c>
      <c r="BD150" s="78">
        <f t="shared" ca="1" si="37"/>
        <v>0</v>
      </c>
      <c r="BE150" s="78">
        <f t="shared" ca="1" si="37"/>
        <v>0</v>
      </c>
      <c r="BF150" s="78">
        <f t="shared" ca="1" si="37"/>
        <v>0</v>
      </c>
      <c r="BG150" s="78">
        <f t="shared" ca="1" si="37"/>
        <v>0</v>
      </c>
      <c r="BH150" s="78">
        <f t="shared" ca="1" si="37"/>
        <v>0</v>
      </c>
      <c r="BI150" s="78">
        <f t="shared" ca="1" si="37"/>
        <v>0</v>
      </c>
      <c r="BJ150" s="78">
        <f t="shared" ca="1" si="37"/>
        <v>0</v>
      </c>
      <c r="BK150" s="78">
        <f t="shared" ca="1" si="37"/>
        <v>0</v>
      </c>
      <c r="BL150" s="78">
        <f t="shared" ca="1" si="37"/>
        <v>0</v>
      </c>
      <c r="BM150" s="78">
        <f t="shared" ca="1" si="37"/>
        <v>0</v>
      </c>
      <c r="BN150" s="78">
        <f t="shared" ca="1" si="37"/>
        <v>0</v>
      </c>
      <c r="BO150" s="78">
        <f t="shared" ca="1" si="37"/>
        <v>0</v>
      </c>
      <c r="BP150" s="78">
        <f t="shared" ca="1" si="37"/>
        <v>0</v>
      </c>
      <c r="BQ150" s="78">
        <f t="shared" ca="1" si="37"/>
        <v>0</v>
      </c>
      <c r="BR150" s="78">
        <f t="shared" ca="1" si="37"/>
        <v>0</v>
      </c>
      <c r="BS150" s="78">
        <f t="shared" ca="1" si="37"/>
        <v>0</v>
      </c>
      <c r="BT150" s="78">
        <f t="shared" ca="1" si="37"/>
        <v>0</v>
      </c>
      <c r="BU150" s="78">
        <f t="shared" ca="1" si="37"/>
        <v>0</v>
      </c>
      <c r="BV150" s="78">
        <f t="shared" ca="1" si="37"/>
        <v>0</v>
      </c>
      <c r="BW150" s="78">
        <f ca="1">IF(BW144&lt;=$J$144+$G$21-1,OFFSET(BW189,$G$33,0,1,1)*$G$34,0)</f>
        <v>0</v>
      </c>
      <c r="BX150" s="78">
        <f ca="1">IF(BX144&lt;=$J$144+$G$21-1,OFFSET(BX189,$G$33,0,1,1)*$G$34,0)</f>
        <v>0</v>
      </c>
    </row>
    <row r="151" spans="1:76">
      <c r="A151" s="192">
        <f>ROW()</f>
        <v>151</v>
      </c>
      <c r="B151" s="39" t="s">
        <v>12</v>
      </c>
      <c r="G151" s="92">
        <f ca="1">NPV(disc_rate,J151:BX151)</f>
        <v>16435.666153473274</v>
      </c>
      <c r="J151" s="58">
        <f ca="1">IF(AND(J143&lt;=$G$21,J143&lt;=$G$17),$G$35*$G$125*(1+$M$60)^J143,IF(J143&lt;=$G$21,I151*(1+$M$62),0))</f>
        <v>1031.9181599458839</v>
      </c>
      <c r="K151" s="58">
        <f t="shared" ref="K151:BV151" ca="1" si="38">IF(AND(K143&lt;=$G$21,K143&lt;=$G$17),$G$35*$G$125*(1+$M$60)^K143,IF(K143&lt;=$G$21,J151*(1+$M$62),0))</f>
        <v>1039.7349400074738</v>
      </c>
      <c r="L151" s="58">
        <f t="shared" ca="1" si="38"/>
        <v>1047.6109321780302</v>
      </c>
      <c r="M151" s="58">
        <f t="shared" ca="1" si="38"/>
        <v>1055.5465849892787</v>
      </c>
      <c r="N151" s="58">
        <f t="shared" ca="1" si="38"/>
        <v>1063.5423503705722</v>
      </c>
      <c r="O151" s="58">
        <f t="shared" ca="1" si="38"/>
        <v>1071.5986836746292</v>
      </c>
      <c r="P151" s="58">
        <f t="shared" ca="1" si="38"/>
        <v>1079.7160437034645</v>
      </c>
      <c r="Q151" s="58">
        <f t="shared" ca="1" si="38"/>
        <v>1087.894892734518</v>
      </c>
      <c r="R151" s="58">
        <f t="shared" ca="1" si="38"/>
        <v>1096.135696546982</v>
      </c>
      <c r="S151" s="58">
        <f t="shared" ca="1" si="38"/>
        <v>1104.438924448325</v>
      </c>
      <c r="T151" s="58">
        <f t="shared" ca="1" si="38"/>
        <v>1112.805049301021</v>
      </c>
      <c r="U151" s="58">
        <f t="shared" ca="1" si="38"/>
        <v>1121.234547549476</v>
      </c>
      <c r="V151" s="58">
        <f t="shared" ca="1" si="38"/>
        <v>1129.7278992471631</v>
      </c>
      <c r="W151" s="58">
        <f t="shared" ca="1" si="38"/>
        <v>1138.2855880839602</v>
      </c>
      <c r="X151" s="58">
        <f t="shared" ca="1" si="38"/>
        <v>1146.9081014136962</v>
      </c>
      <c r="Y151" s="58">
        <f t="shared" ca="1" si="38"/>
        <v>1155.5959302819049</v>
      </c>
      <c r="Z151" s="58">
        <f t="shared" ca="1" si="38"/>
        <v>1164.3495694537901</v>
      </c>
      <c r="AA151" s="58">
        <f t="shared" ca="1" si="38"/>
        <v>1173.1695174424024</v>
      </c>
      <c r="AB151" s="58">
        <f t="shared" ca="1" si="38"/>
        <v>1182.0562765370285</v>
      </c>
      <c r="AC151" s="58">
        <f t="shared" ca="1" si="38"/>
        <v>1191.0103528317964</v>
      </c>
      <c r="AD151" s="58">
        <f t="shared" ca="1" si="38"/>
        <v>1200.032256254497</v>
      </c>
      <c r="AE151" s="58">
        <f t="shared" ca="1" si="38"/>
        <v>1209.1225005956246</v>
      </c>
      <c r="AF151" s="58">
        <f t="shared" ca="1" si="38"/>
        <v>1218.2816035376363</v>
      </c>
      <c r="AG151" s="58">
        <f t="shared" ca="1" si="38"/>
        <v>1227.5100866844339</v>
      </c>
      <c r="AH151" s="58">
        <f t="shared" ca="1" si="38"/>
        <v>1236.8084755910684</v>
      </c>
      <c r="AI151" s="58">
        <f t="shared" ca="1" si="38"/>
        <v>1246.1772997936705</v>
      </c>
      <c r="AJ151" s="58">
        <f t="shared" ca="1" si="38"/>
        <v>1255.6170928396075</v>
      </c>
      <c r="AK151" s="58">
        <f t="shared" ca="1" si="38"/>
        <v>1265.1283923178673</v>
      </c>
      <c r="AL151" s="58">
        <f t="shared" ca="1" si="38"/>
        <v>1274.7117398896751</v>
      </c>
      <c r="AM151" s="58">
        <f t="shared" ca="1" si="38"/>
        <v>1284.3676813193392</v>
      </c>
      <c r="AN151" s="58">
        <f t="shared" ca="1" si="38"/>
        <v>1294.0967665053331</v>
      </c>
      <c r="AO151" s="58">
        <f t="shared" ca="1" si="38"/>
        <v>1303.8995495116108</v>
      </c>
      <c r="AP151" s="58">
        <f t="shared" ca="1" si="38"/>
        <v>1313.776588599161</v>
      </c>
      <c r="AQ151" s="58">
        <f t="shared" ca="1" si="38"/>
        <v>1323.7284462577995</v>
      </c>
      <c r="AR151" s="58">
        <f t="shared" ca="1" si="38"/>
        <v>1333.7556892382022</v>
      </c>
      <c r="AS151" s="58">
        <f t="shared" ca="1" si="38"/>
        <v>0</v>
      </c>
      <c r="AT151" s="58">
        <f t="shared" ca="1" si="38"/>
        <v>0</v>
      </c>
      <c r="AU151" s="58">
        <f t="shared" ca="1" si="38"/>
        <v>0</v>
      </c>
      <c r="AV151" s="58">
        <f t="shared" ca="1" si="38"/>
        <v>0</v>
      </c>
      <c r="AW151" s="58">
        <f t="shared" ca="1" si="38"/>
        <v>0</v>
      </c>
      <c r="AX151" s="58">
        <f t="shared" ca="1" si="38"/>
        <v>0</v>
      </c>
      <c r="AY151" s="58">
        <f t="shared" ca="1" si="38"/>
        <v>0</v>
      </c>
      <c r="AZ151" s="58">
        <f t="shared" ca="1" si="38"/>
        <v>0</v>
      </c>
      <c r="BA151" s="58">
        <f t="shared" ca="1" si="38"/>
        <v>0</v>
      </c>
      <c r="BB151" s="58">
        <f t="shared" ca="1" si="38"/>
        <v>0</v>
      </c>
      <c r="BC151" s="58">
        <f t="shared" ca="1" si="38"/>
        <v>0</v>
      </c>
      <c r="BD151" s="58">
        <f t="shared" ca="1" si="38"/>
        <v>0</v>
      </c>
      <c r="BE151" s="58">
        <f t="shared" ca="1" si="38"/>
        <v>0</v>
      </c>
      <c r="BF151" s="58">
        <f t="shared" ca="1" si="38"/>
        <v>0</v>
      </c>
      <c r="BG151" s="58">
        <f t="shared" ca="1" si="38"/>
        <v>0</v>
      </c>
      <c r="BH151" s="58">
        <f t="shared" ca="1" si="38"/>
        <v>0</v>
      </c>
      <c r="BI151" s="58">
        <f t="shared" ca="1" si="38"/>
        <v>0</v>
      </c>
      <c r="BJ151" s="58">
        <f t="shared" ca="1" si="38"/>
        <v>0</v>
      </c>
      <c r="BK151" s="58">
        <f t="shared" ca="1" si="38"/>
        <v>0</v>
      </c>
      <c r="BL151" s="58">
        <f t="shared" ca="1" si="38"/>
        <v>0</v>
      </c>
      <c r="BM151" s="58">
        <f t="shared" ca="1" si="38"/>
        <v>0</v>
      </c>
      <c r="BN151" s="58">
        <f t="shared" ca="1" si="38"/>
        <v>0</v>
      </c>
      <c r="BO151" s="58">
        <f t="shared" ca="1" si="38"/>
        <v>0</v>
      </c>
      <c r="BP151" s="58">
        <f t="shared" ca="1" si="38"/>
        <v>0</v>
      </c>
      <c r="BQ151" s="58">
        <f t="shared" ca="1" si="38"/>
        <v>0</v>
      </c>
      <c r="BR151" s="58">
        <f t="shared" ca="1" si="38"/>
        <v>0</v>
      </c>
      <c r="BS151" s="58">
        <f t="shared" ca="1" si="38"/>
        <v>0</v>
      </c>
      <c r="BT151" s="58">
        <f t="shared" ca="1" si="38"/>
        <v>0</v>
      </c>
      <c r="BU151" s="58">
        <f t="shared" ca="1" si="38"/>
        <v>0</v>
      </c>
      <c r="BV151" s="58">
        <f t="shared" ca="1" si="38"/>
        <v>0</v>
      </c>
      <c r="BW151" s="58">
        <f ca="1">IF(AND(BW143&lt;=$G$21,BW143&lt;=$G$17),$G$35*$G$125*(1+$M$60)^BW143,IF(BW143&lt;=$G$21,BV151*(1+$M$62),0))</f>
        <v>0</v>
      </c>
      <c r="BX151" s="58">
        <f ca="1">IF(AND(BX143&lt;=$G$21,BX143&lt;=$G$17),$G$35*$G$125*(1+$M$60)^BX143,IF(BX143&lt;=$G$21,BW151*(1+$M$62),0))</f>
        <v>0</v>
      </c>
    </row>
    <row r="152" spans="1:76">
      <c r="A152" s="44">
        <f>ROW()</f>
        <v>152</v>
      </c>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row>
    <row r="153" spans="1:76">
      <c r="A153" s="44">
        <f>ROW()</f>
        <v>153</v>
      </c>
      <c r="G153" s="92"/>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row>
    <row r="154" spans="1:76">
      <c r="A154" s="44">
        <f>ROW()</f>
        <v>154</v>
      </c>
      <c r="J154" s="58"/>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row>
    <row r="155" spans="1:76">
      <c r="A155" s="44">
        <f>ROW()</f>
        <v>155</v>
      </c>
    </row>
    <row r="156" spans="1:76">
      <c r="A156" s="44">
        <f>ROW()</f>
        <v>156</v>
      </c>
      <c r="B156" s="90" t="s">
        <v>55</v>
      </c>
    </row>
    <row r="157" spans="1:76">
      <c r="A157" s="44">
        <f>ROW()</f>
        <v>157</v>
      </c>
      <c r="B157" s="97" t="s">
        <v>82</v>
      </c>
      <c r="C157" s="97"/>
      <c r="D157" s="97"/>
      <c r="E157" s="97" t="s">
        <v>84</v>
      </c>
      <c r="F157" s="97"/>
      <c r="G157" s="97"/>
      <c r="H157" s="97"/>
      <c r="J157" s="83">
        <f ca="1">IF(AND(J143&gt;$G$25,J143&lt;=$G$21),-$G$24*$G$112/($G$21-$G$25),0)</f>
        <v>0</v>
      </c>
      <c r="K157" s="83">
        <f t="shared" ref="K157:BV157" ca="1" si="39">IF(AND(K143&gt;$G$25,K143&lt;=$G$21),-$G$24*$G$112/($G$21-$G$25),0)</f>
        <v>0</v>
      </c>
      <c r="L157" s="83">
        <f t="shared" ca="1" si="39"/>
        <v>0</v>
      </c>
      <c r="M157" s="83">
        <f t="shared" ca="1" si="39"/>
        <v>0</v>
      </c>
      <c r="N157" s="83">
        <f t="shared" ca="1" si="39"/>
        <v>0</v>
      </c>
      <c r="O157" s="83">
        <f t="shared" ca="1" si="39"/>
        <v>0</v>
      </c>
      <c r="P157" s="83">
        <f t="shared" ca="1" si="39"/>
        <v>0</v>
      </c>
      <c r="Q157" s="83">
        <f t="shared" ca="1" si="39"/>
        <v>0</v>
      </c>
      <c r="R157" s="83">
        <f t="shared" ca="1" si="39"/>
        <v>0</v>
      </c>
      <c r="S157" s="83">
        <f t="shared" ca="1" si="39"/>
        <v>0</v>
      </c>
      <c r="T157" s="83">
        <f t="shared" ca="1" si="39"/>
        <v>0</v>
      </c>
      <c r="U157" s="83">
        <f t="shared" ca="1" si="39"/>
        <v>0</v>
      </c>
      <c r="V157" s="83">
        <f t="shared" ca="1" si="39"/>
        <v>0</v>
      </c>
      <c r="W157" s="83">
        <f t="shared" ca="1" si="39"/>
        <v>0</v>
      </c>
      <c r="X157" s="83">
        <f t="shared" ca="1" si="39"/>
        <v>0</v>
      </c>
      <c r="Y157" s="83">
        <f t="shared" ca="1" si="39"/>
        <v>0</v>
      </c>
      <c r="Z157" s="83">
        <f t="shared" ca="1" si="39"/>
        <v>0</v>
      </c>
      <c r="AA157" s="83">
        <f t="shared" ca="1" si="39"/>
        <v>0</v>
      </c>
      <c r="AB157" s="83">
        <f t="shared" ca="1" si="39"/>
        <v>0</v>
      </c>
      <c r="AC157" s="83">
        <f t="shared" ca="1" si="39"/>
        <v>0</v>
      </c>
      <c r="AD157" s="83">
        <f t="shared" ca="1" si="39"/>
        <v>0</v>
      </c>
      <c r="AE157" s="83">
        <f t="shared" ca="1" si="39"/>
        <v>0</v>
      </c>
      <c r="AF157" s="83">
        <f t="shared" ca="1" si="39"/>
        <v>0</v>
      </c>
      <c r="AG157" s="83">
        <f t="shared" ca="1" si="39"/>
        <v>0</v>
      </c>
      <c r="AH157" s="83">
        <f t="shared" ca="1" si="39"/>
        <v>0</v>
      </c>
      <c r="AI157" s="83">
        <f t="shared" ca="1" si="39"/>
        <v>0</v>
      </c>
      <c r="AJ157" s="83">
        <f t="shared" ca="1" si="39"/>
        <v>0</v>
      </c>
      <c r="AK157" s="83">
        <f t="shared" ca="1" si="39"/>
        <v>0</v>
      </c>
      <c r="AL157" s="83">
        <f t="shared" ca="1" si="39"/>
        <v>0</v>
      </c>
      <c r="AM157" s="83">
        <f t="shared" ca="1" si="39"/>
        <v>0</v>
      </c>
      <c r="AN157" s="83">
        <f t="shared" ca="1" si="39"/>
        <v>0</v>
      </c>
      <c r="AO157" s="83">
        <f t="shared" ca="1" si="39"/>
        <v>0</v>
      </c>
      <c r="AP157" s="83">
        <f t="shared" ca="1" si="39"/>
        <v>0</v>
      </c>
      <c r="AQ157" s="83">
        <f t="shared" ca="1" si="39"/>
        <v>0</v>
      </c>
      <c r="AR157" s="83">
        <f t="shared" ca="1" si="39"/>
        <v>0</v>
      </c>
      <c r="AS157" s="83">
        <f t="shared" ca="1" si="39"/>
        <v>0</v>
      </c>
      <c r="AT157" s="83">
        <f t="shared" ca="1" si="39"/>
        <v>0</v>
      </c>
      <c r="AU157" s="83">
        <f t="shared" ca="1" si="39"/>
        <v>0</v>
      </c>
      <c r="AV157" s="83">
        <f t="shared" ca="1" si="39"/>
        <v>0</v>
      </c>
      <c r="AW157" s="83">
        <f t="shared" ca="1" si="39"/>
        <v>0</v>
      </c>
      <c r="AX157" s="83">
        <f t="shared" ca="1" si="39"/>
        <v>0</v>
      </c>
      <c r="AY157" s="83">
        <f t="shared" ca="1" si="39"/>
        <v>0</v>
      </c>
      <c r="AZ157" s="83">
        <f t="shared" ca="1" si="39"/>
        <v>0</v>
      </c>
      <c r="BA157" s="83">
        <f t="shared" ca="1" si="39"/>
        <v>0</v>
      </c>
      <c r="BB157" s="83">
        <f t="shared" ca="1" si="39"/>
        <v>0</v>
      </c>
      <c r="BC157" s="83">
        <f t="shared" ca="1" si="39"/>
        <v>0</v>
      </c>
      <c r="BD157" s="83">
        <f t="shared" ca="1" si="39"/>
        <v>0</v>
      </c>
      <c r="BE157" s="83">
        <f t="shared" ca="1" si="39"/>
        <v>0</v>
      </c>
      <c r="BF157" s="83">
        <f t="shared" ca="1" si="39"/>
        <v>0</v>
      </c>
      <c r="BG157" s="83">
        <f t="shared" ca="1" si="39"/>
        <v>0</v>
      </c>
      <c r="BH157" s="83">
        <f t="shared" ca="1" si="39"/>
        <v>0</v>
      </c>
      <c r="BI157" s="83">
        <f t="shared" ca="1" si="39"/>
        <v>0</v>
      </c>
      <c r="BJ157" s="83">
        <f t="shared" ca="1" si="39"/>
        <v>0</v>
      </c>
      <c r="BK157" s="83">
        <f t="shared" ca="1" si="39"/>
        <v>0</v>
      </c>
      <c r="BL157" s="83">
        <f t="shared" ca="1" si="39"/>
        <v>0</v>
      </c>
      <c r="BM157" s="83">
        <f t="shared" ca="1" si="39"/>
        <v>0</v>
      </c>
      <c r="BN157" s="83">
        <f t="shared" ca="1" si="39"/>
        <v>0</v>
      </c>
      <c r="BO157" s="83">
        <f t="shared" ca="1" si="39"/>
        <v>0</v>
      </c>
      <c r="BP157" s="83">
        <f t="shared" ca="1" si="39"/>
        <v>0</v>
      </c>
      <c r="BQ157" s="83">
        <f t="shared" ca="1" si="39"/>
        <v>0</v>
      </c>
      <c r="BR157" s="83">
        <f t="shared" ca="1" si="39"/>
        <v>0</v>
      </c>
      <c r="BS157" s="83">
        <f t="shared" ca="1" si="39"/>
        <v>0</v>
      </c>
      <c r="BT157" s="83">
        <f t="shared" ca="1" si="39"/>
        <v>0</v>
      </c>
      <c r="BU157" s="83">
        <f t="shared" ca="1" si="39"/>
        <v>0</v>
      </c>
      <c r="BV157" s="83">
        <f t="shared" ca="1" si="39"/>
        <v>0</v>
      </c>
      <c r="BW157" s="83">
        <f ca="1">IF(AND(BW143&gt;$G$25,BW143&lt;=$G$21),-$G$24*$G$112/($G$21-$G$25),0)</f>
        <v>0</v>
      </c>
      <c r="BX157" s="83">
        <f ca="1">IF(AND(BX143&gt;$G$25,BX143&lt;=$G$21),-$G$24*$G$112/($G$21-$G$25),0)</f>
        <v>0</v>
      </c>
    </row>
    <row r="158" spans="1:76">
      <c r="A158" s="44">
        <f>ROW()</f>
        <v>158</v>
      </c>
      <c r="B158" s="98" t="s">
        <v>121</v>
      </c>
      <c r="C158" s="98"/>
      <c r="D158" s="98"/>
      <c r="E158" s="98" t="s">
        <v>122</v>
      </c>
      <c r="F158" s="98"/>
      <c r="G158" s="98"/>
      <c r="H158" s="98"/>
      <c r="J158" s="99">
        <f t="shared" ref="J158:BU158" ca="1" si="40">IF(AND(J143&lt;=$G$28,J143&gt;$G$29),-$G$27*$G$112/($G$28-$G$29),0)*(1-Tax_Rate)</f>
        <v>0</v>
      </c>
      <c r="K158" s="99">
        <f t="shared" ca="1" si="40"/>
        <v>0</v>
      </c>
      <c r="L158" s="99">
        <f t="shared" ca="1" si="40"/>
        <v>0</v>
      </c>
      <c r="M158" s="99">
        <f t="shared" ca="1" si="40"/>
        <v>0</v>
      </c>
      <c r="N158" s="99">
        <f t="shared" ca="1" si="40"/>
        <v>0</v>
      </c>
      <c r="O158" s="99">
        <f t="shared" ca="1" si="40"/>
        <v>0</v>
      </c>
      <c r="P158" s="99">
        <f t="shared" ca="1" si="40"/>
        <v>0</v>
      </c>
      <c r="Q158" s="99">
        <f t="shared" ca="1" si="40"/>
        <v>0</v>
      </c>
      <c r="R158" s="99">
        <f t="shared" ca="1" si="40"/>
        <v>0</v>
      </c>
      <c r="S158" s="99">
        <f t="shared" ca="1" si="40"/>
        <v>0</v>
      </c>
      <c r="T158" s="99">
        <f t="shared" ca="1" si="40"/>
        <v>0</v>
      </c>
      <c r="U158" s="99">
        <f t="shared" ca="1" si="40"/>
        <v>0</v>
      </c>
      <c r="V158" s="99">
        <f t="shared" ca="1" si="40"/>
        <v>0</v>
      </c>
      <c r="W158" s="99">
        <f t="shared" ca="1" si="40"/>
        <v>0</v>
      </c>
      <c r="X158" s="99">
        <f t="shared" ca="1" si="40"/>
        <v>0</v>
      </c>
      <c r="Y158" s="99">
        <f t="shared" ca="1" si="40"/>
        <v>0</v>
      </c>
      <c r="Z158" s="99">
        <f t="shared" ca="1" si="40"/>
        <v>0</v>
      </c>
      <c r="AA158" s="99">
        <f t="shared" ca="1" si="40"/>
        <v>0</v>
      </c>
      <c r="AB158" s="99">
        <f t="shared" ca="1" si="40"/>
        <v>0</v>
      </c>
      <c r="AC158" s="99">
        <f t="shared" ca="1" si="40"/>
        <v>0</v>
      </c>
      <c r="AD158" s="99">
        <f t="shared" ca="1" si="40"/>
        <v>0</v>
      </c>
      <c r="AE158" s="99">
        <f t="shared" ca="1" si="40"/>
        <v>0</v>
      </c>
      <c r="AF158" s="99">
        <f t="shared" ca="1" si="40"/>
        <v>0</v>
      </c>
      <c r="AG158" s="99">
        <f t="shared" ca="1" si="40"/>
        <v>0</v>
      </c>
      <c r="AH158" s="99">
        <f t="shared" ca="1" si="40"/>
        <v>0</v>
      </c>
      <c r="AI158" s="99">
        <f t="shared" ca="1" si="40"/>
        <v>0</v>
      </c>
      <c r="AJ158" s="99">
        <f t="shared" ca="1" si="40"/>
        <v>0</v>
      </c>
      <c r="AK158" s="99">
        <f t="shared" ca="1" si="40"/>
        <v>0</v>
      </c>
      <c r="AL158" s="99">
        <f t="shared" ca="1" si="40"/>
        <v>0</v>
      </c>
      <c r="AM158" s="99">
        <f t="shared" ca="1" si="40"/>
        <v>0</v>
      </c>
      <c r="AN158" s="99">
        <f t="shared" ca="1" si="40"/>
        <v>0</v>
      </c>
      <c r="AO158" s="99">
        <f t="shared" ca="1" si="40"/>
        <v>0</v>
      </c>
      <c r="AP158" s="99">
        <f t="shared" ca="1" si="40"/>
        <v>0</v>
      </c>
      <c r="AQ158" s="99">
        <f t="shared" ca="1" si="40"/>
        <v>0</v>
      </c>
      <c r="AR158" s="99">
        <f t="shared" ca="1" si="40"/>
        <v>0</v>
      </c>
      <c r="AS158" s="99">
        <f t="shared" ca="1" si="40"/>
        <v>0</v>
      </c>
      <c r="AT158" s="99">
        <f t="shared" ca="1" si="40"/>
        <v>0</v>
      </c>
      <c r="AU158" s="99">
        <f t="shared" ca="1" si="40"/>
        <v>0</v>
      </c>
      <c r="AV158" s="99">
        <f t="shared" ca="1" si="40"/>
        <v>0</v>
      </c>
      <c r="AW158" s="99">
        <f t="shared" ca="1" si="40"/>
        <v>0</v>
      </c>
      <c r="AX158" s="99">
        <f t="shared" ca="1" si="40"/>
        <v>0</v>
      </c>
      <c r="AY158" s="99">
        <f t="shared" ca="1" si="40"/>
        <v>0</v>
      </c>
      <c r="AZ158" s="99">
        <f t="shared" ca="1" si="40"/>
        <v>0</v>
      </c>
      <c r="BA158" s="99">
        <f t="shared" ca="1" si="40"/>
        <v>0</v>
      </c>
      <c r="BB158" s="99">
        <f t="shared" ca="1" si="40"/>
        <v>0</v>
      </c>
      <c r="BC158" s="99">
        <f t="shared" ca="1" si="40"/>
        <v>0</v>
      </c>
      <c r="BD158" s="99">
        <f t="shared" ca="1" si="40"/>
        <v>0</v>
      </c>
      <c r="BE158" s="99">
        <f t="shared" ca="1" si="40"/>
        <v>0</v>
      </c>
      <c r="BF158" s="99">
        <f t="shared" ca="1" si="40"/>
        <v>0</v>
      </c>
      <c r="BG158" s="99">
        <f t="shared" ca="1" si="40"/>
        <v>0</v>
      </c>
      <c r="BH158" s="99">
        <f t="shared" ca="1" si="40"/>
        <v>0</v>
      </c>
      <c r="BI158" s="99">
        <f t="shared" ca="1" si="40"/>
        <v>0</v>
      </c>
      <c r="BJ158" s="99">
        <f t="shared" ca="1" si="40"/>
        <v>0</v>
      </c>
      <c r="BK158" s="99">
        <f t="shared" ca="1" si="40"/>
        <v>0</v>
      </c>
      <c r="BL158" s="99">
        <f t="shared" ca="1" si="40"/>
        <v>0</v>
      </c>
      <c r="BM158" s="99">
        <f t="shared" ca="1" si="40"/>
        <v>0</v>
      </c>
      <c r="BN158" s="99">
        <f t="shared" ca="1" si="40"/>
        <v>0</v>
      </c>
      <c r="BO158" s="99">
        <f t="shared" ca="1" si="40"/>
        <v>0</v>
      </c>
      <c r="BP158" s="99">
        <f t="shared" ca="1" si="40"/>
        <v>0</v>
      </c>
      <c r="BQ158" s="99">
        <f t="shared" ca="1" si="40"/>
        <v>0</v>
      </c>
      <c r="BR158" s="99">
        <f t="shared" ca="1" si="40"/>
        <v>0</v>
      </c>
      <c r="BS158" s="99">
        <f t="shared" ca="1" si="40"/>
        <v>0</v>
      </c>
      <c r="BT158" s="99">
        <f t="shared" ca="1" si="40"/>
        <v>0</v>
      </c>
      <c r="BU158" s="99">
        <f t="shared" ca="1" si="40"/>
        <v>0</v>
      </c>
      <c r="BV158" s="99">
        <f ca="1">IF(AND(BV143&lt;=$G$28,BV143&gt;$G$29),-$G$27*$G$112/($G$28-$G$29),0)*(1-Tax_Rate)</f>
        <v>0</v>
      </c>
      <c r="BW158" s="99">
        <f ca="1">IF(AND(BW143&lt;=$G$28,BW143&gt;$G$29),-$G$27*$G$112/($G$28-$G$29),0)*(1-Tax_Rate)</f>
        <v>0</v>
      </c>
      <c r="BX158" s="99">
        <f ca="1">IF(AND(BX143&lt;=$G$28,BX143&gt;$G$29),-$G$27*$G$112/($G$28-$G$29),0)*(1-Tax_Rate)</f>
        <v>0</v>
      </c>
    </row>
    <row r="159" spans="1:76">
      <c r="A159" s="44">
        <f>ROW()</f>
        <v>159</v>
      </c>
      <c r="B159" s="97" t="s">
        <v>91</v>
      </c>
      <c r="C159" s="97"/>
      <c r="D159" s="97"/>
      <c r="E159" s="97"/>
      <c r="F159" s="97"/>
      <c r="G159" s="97"/>
      <c r="H159" s="97"/>
      <c r="J159" s="100">
        <f t="shared" ref="J159:BU159" ca="1" si="41">IF(AND($G$26="yes",J143=$G$25+1),-$G$112*$G$24*$G$30*state_tax_rate*(1-fed_tax_rate),0)</f>
        <v>0</v>
      </c>
      <c r="K159" s="100">
        <f t="shared" ca="1" si="41"/>
        <v>0</v>
      </c>
      <c r="L159" s="100">
        <f t="shared" ca="1" si="41"/>
        <v>0</v>
      </c>
      <c r="M159" s="100">
        <f t="shared" ca="1" si="41"/>
        <v>0</v>
      </c>
      <c r="N159" s="100">
        <f t="shared" ca="1" si="41"/>
        <v>0</v>
      </c>
      <c r="O159" s="100">
        <f t="shared" ca="1" si="41"/>
        <v>0</v>
      </c>
      <c r="P159" s="100">
        <f t="shared" ca="1" si="41"/>
        <v>0</v>
      </c>
      <c r="Q159" s="100">
        <f t="shared" ca="1" si="41"/>
        <v>0</v>
      </c>
      <c r="R159" s="100">
        <f t="shared" ca="1" si="41"/>
        <v>0</v>
      </c>
      <c r="S159" s="100">
        <f t="shared" ca="1" si="41"/>
        <v>0</v>
      </c>
      <c r="T159" s="100">
        <f t="shared" ca="1" si="41"/>
        <v>0</v>
      </c>
      <c r="U159" s="100">
        <f t="shared" ca="1" si="41"/>
        <v>0</v>
      </c>
      <c r="V159" s="100">
        <f t="shared" ca="1" si="41"/>
        <v>0</v>
      </c>
      <c r="W159" s="100">
        <f t="shared" ca="1" si="41"/>
        <v>0</v>
      </c>
      <c r="X159" s="100">
        <f t="shared" ca="1" si="41"/>
        <v>0</v>
      </c>
      <c r="Y159" s="100">
        <f t="shared" ca="1" si="41"/>
        <v>0</v>
      </c>
      <c r="Z159" s="100">
        <f t="shared" ca="1" si="41"/>
        <v>0</v>
      </c>
      <c r="AA159" s="100">
        <f t="shared" ca="1" si="41"/>
        <v>0</v>
      </c>
      <c r="AB159" s="100">
        <f t="shared" ca="1" si="41"/>
        <v>0</v>
      </c>
      <c r="AC159" s="100">
        <f t="shared" ca="1" si="41"/>
        <v>0</v>
      </c>
      <c r="AD159" s="100">
        <f t="shared" ca="1" si="41"/>
        <v>0</v>
      </c>
      <c r="AE159" s="100">
        <f t="shared" ca="1" si="41"/>
        <v>0</v>
      </c>
      <c r="AF159" s="100">
        <f t="shared" ca="1" si="41"/>
        <v>0</v>
      </c>
      <c r="AG159" s="100">
        <f t="shared" ca="1" si="41"/>
        <v>0</v>
      </c>
      <c r="AH159" s="100">
        <f t="shared" ca="1" si="41"/>
        <v>0</v>
      </c>
      <c r="AI159" s="100">
        <f t="shared" ca="1" si="41"/>
        <v>0</v>
      </c>
      <c r="AJ159" s="100">
        <f t="shared" ca="1" si="41"/>
        <v>0</v>
      </c>
      <c r="AK159" s="100">
        <f t="shared" ca="1" si="41"/>
        <v>0</v>
      </c>
      <c r="AL159" s="100">
        <f t="shared" ca="1" si="41"/>
        <v>0</v>
      </c>
      <c r="AM159" s="100">
        <f t="shared" ca="1" si="41"/>
        <v>0</v>
      </c>
      <c r="AN159" s="100">
        <f t="shared" ca="1" si="41"/>
        <v>0</v>
      </c>
      <c r="AO159" s="100">
        <f t="shared" ca="1" si="41"/>
        <v>0</v>
      </c>
      <c r="AP159" s="100">
        <f t="shared" ca="1" si="41"/>
        <v>0</v>
      </c>
      <c r="AQ159" s="100">
        <f t="shared" ca="1" si="41"/>
        <v>0</v>
      </c>
      <c r="AR159" s="100">
        <f t="shared" ca="1" si="41"/>
        <v>0</v>
      </c>
      <c r="AS159" s="100">
        <f t="shared" ca="1" si="41"/>
        <v>0</v>
      </c>
      <c r="AT159" s="100">
        <f t="shared" ca="1" si="41"/>
        <v>0</v>
      </c>
      <c r="AU159" s="100">
        <f t="shared" ca="1" si="41"/>
        <v>0</v>
      </c>
      <c r="AV159" s="100">
        <f t="shared" ca="1" si="41"/>
        <v>0</v>
      </c>
      <c r="AW159" s="100">
        <f t="shared" ca="1" si="41"/>
        <v>0</v>
      </c>
      <c r="AX159" s="100">
        <f t="shared" ca="1" si="41"/>
        <v>0</v>
      </c>
      <c r="AY159" s="100">
        <f t="shared" ca="1" si="41"/>
        <v>0</v>
      </c>
      <c r="AZ159" s="100">
        <f t="shared" ca="1" si="41"/>
        <v>0</v>
      </c>
      <c r="BA159" s="100">
        <f t="shared" ca="1" si="41"/>
        <v>0</v>
      </c>
      <c r="BB159" s="100">
        <f t="shared" ca="1" si="41"/>
        <v>0</v>
      </c>
      <c r="BC159" s="100">
        <f t="shared" ca="1" si="41"/>
        <v>0</v>
      </c>
      <c r="BD159" s="100">
        <f t="shared" ca="1" si="41"/>
        <v>0</v>
      </c>
      <c r="BE159" s="100">
        <f t="shared" ca="1" si="41"/>
        <v>0</v>
      </c>
      <c r="BF159" s="100">
        <f t="shared" ca="1" si="41"/>
        <v>0</v>
      </c>
      <c r="BG159" s="100">
        <f t="shared" ca="1" si="41"/>
        <v>0</v>
      </c>
      <c r="BH159" s="100">
        <f t="shared" ca="1" si="41"/>
        <v>0</v>
      </c>
      <c r="BI159" s="100">
        <f t="shared" ca="1" si="41"/>
        <v>0</v>
      </c>
      <c r="BJ159" s="100">
        <f t="shared" ca="1" si="41"/>
        <v>0</v>
      </c>
      <c r="BK159" s="100">
        <f t="shared" ca="1" si="41"/>
        <v>0</v>
      </c>
      <c r="BL159" s="100">
        <f t="shared" ca="1" si="41"/>
        <v>0</v>
      </c>
      <c r="BM159" s="100">
        <f t="shared" ca="1" si="41"/>
        <v>0</v>
      </c>
      <c r="BN159" s="100">
        <f t="shared" ca="1" si="41"/>
        <v>0</v>
      </c>
      <c r="BO159" s="100">
        <f t="shared" ca="1" si="41"/>
        <v>0</v>
      </c>
      <c r="BP159" s="100">
        <f t="shared" ca="1" si="41"/>
        <v>0</v>
      </c>
      <c r="BQ159" s="100">
        <f t="shared" ca="1" si="41"/>
        <v>0</v>
      </c>
      <c r="BR159" s="100">
        <f t="shared" ca="1" si="41"/>
        <v>0</v>
      </c>
      <c r="BS159" s="100">
        <f t="shared" ca="1" si="41"/>
        <v>0</v>
      </c>
      <c r="BT159" s="100">
        <f t="shared" ca="1" si="41"/>
        <v>0</v>
      </c>
      <c r="BU159" s="100">
        <f t="shared" ca="1" si="41"/>
        <v>0</v>
      </c>
      <c r="BV159" s="100">
        <f ca="1">IF(AND($G$26="yes",BV143=$G$25+1),-$G$112*$G$24*$G$30*state_tax_rate*(1-fed_tax_rate),0)</f>
        <v>0</v>
      </c>
      <c r="BW159" s="100">
        <f ca="1">IF(AND($G$26="yes",BW143=$G$25+1),-$G$112*$G$24*$G$30*state_tax_rate*(1-fed_tax_rate),0)</f>
        <v>0</v>
      </c>
      <c r="BX159" s="100">
        <f ca="1">IF(AND($G$26="yes",BX143=$G$25+1),-$G$112*$G$24*$G$30*state_tax_rate*(1-fed_tax_rate),0)</f>
        <v>0</v>
      </c>
    </row>
    <row r="160" spans="1:76">
      <c r="A160" s="44">
        <f>ROW()</f>
        <v>160</v>
      </c>
      <c r="B160" s="97" t="s">
        <v>96</v>
      </c>
      <c r="C160" s="97"/>
      <c r="D160" s="97"/>
      <c r="E160" s="97"/>
      <c r="F160" s="97"/>
      <c r="G160" s="97"/>
      <c r="H160" s="101"/>
      <c r="J160" s="83">
        <f ca="1">IF(AND(J143&lt;$G$21,J143&lt;=COUNTIF($J$145:$BX$145,"&gt;0")),-(J145*$G$146+G147)*Tax_Rate,IF(AND(J143&lt;=COUNTIF($J$145:$BX$145,"&gt;0"),J143=$G$21),-(SUM($G$146:$G$147)*Tax_Rate+SUM($I$160:I160)),0))</f>
        <v>-53634.934143115221</v>
      </c>
      <c r="K160" s="83">
        <f ca="1">IF(AND(K143&lt;$G$21,K143&lt;=COUNTIF($J$145:$BX$145,"&gt;0")),-(K145*$G$146+H147)*Tax_Rate,IF(AND(K143&lt;=COUNTIF($J$145:$BX$145,"&gt;0"),K143=$G$21),-(SUM($G$146:$G$147)*Tax_Rate+SUM($I$160:J160)),0))</f>
        <v>-50373.350310087939</v>
      </c>
      <c r="L160" s="83">
        <f ca="1">IF(AND(L143&lt;$G$21,L143&lt;=COUNTIF($J$145:$BX$145,"&gt;0")),-(L145*$G$146+I147)*Tax_Rate,IF(AND(L143&lt;=COUNTIF($J$145:$BX$145,"&gt;0"),L143=$G$21),-(SUM($G$146:$G$147)*Tax_Rate+SUM($I$160:K160)),0))</f>
        <v>-46749.368273390959</v>
      </c>
      <c r="M160" s="83">
        <f ca="1">IF(AND(M143&lt;$G$21,M143&lt;=COUNTIF($J$145:$BX$145,"&gt;0")),-(M145*$G$146+J147)*Tax_Rate,IF(AND(M143&lt;=COUNTIF($J$145:$BX$145,"&gt;0"),M143=$G$21),-(SUM($G$146:$G$147)*Tax_Rate+SUM($I$160:L160)),0))</f>
        <v>-43125.386236693987</v>
      </c>
      <c r="N160" s="83">
        <f ca="1">IF(AND(N143&lt;$G$21,N143&lt;=COUNTIF($J$145:$BX$145,"&gt;0")),-(N145*$G$146+K147)*Tax_Rate,IF(AND(N143&lt;=COUNTIF($J$145:$BX$145,"&gt;0"),N143=$G$21),-(SUM($G$146:$G$147)*Tax_Rate+SUM($I$160:M160)),0))</f>
        <v>-39863.802403666719</v>
      </c>
      <c r="O160" s="83">
        <f ca="1">IF(AND(O143&lt;$G$21,O143&lt;=COUNTIF($J$145:$BX$145,"&gt;0")),-(O145*$G$146+L147)*Tax_Rate,IF(AND(O143&lt;=COUNTIF($J$145:$BX$145,"&gt;0"),O143=$G$21),-(SUM($G$146:$G$147)*Tax_Rate+SUM($I$160:N160)),0))</f>
        <v>-36964.616774309136</v>
      </c>
      <c r="P160" s="83">
        <f ca="1">IF(AND(P143&lt;$G$21,P143&lt;=COUNTIF($J$145:$BX$145,"&gt;0")),-(P145*$G$146+M147)*Tax_Rate,IF(AND(P143&lt;=COUNTIF($J$145:$BX$145,"&gt;0"),P143=$G$21),-(SUM($G$146:$G$147)*Tax_Rate+SUM($I$160:O160)),0))</f>
        <v>-34065.431144951552</v>
      </c>
      <c r="Q160" s="83">
        <f ca="1">IF(AND(Q143&lt;$G$21,Q143&lt;=COUNTIF($J$145:$BX$145,"&gt;0")),-(Q145*$G$146+N147)*Tax_Rate,IF(AND(Q143&lt;=COUNTIF($J$145:$BX$145,"&gt;0"),Q143=$G$21),-(SUM($G$146:$G$147)*Tax_Rate+SUM($I$160:P160)),0))</f>
        <v>-32615.838330272767</v>
      </c>
      <c r="R160" s="83">
        <f ca="1">IF(AND(R143&lt;$G$21,R143&lt;=COUNTIF($J$145:$BX$145,"&gt;0")),-(R145*$G$146+O147)*Tax_Rate,IF(AND(R143&lt;=COUNTIF($J$145:$BX$145,"&gt;0"),R143=$G$21),-(SUM($G$146:$G$147)*Tax_Rate+SUM($I$160:Q160)),0))</f>
        <v>-32615.838330272767</v>
      </c>
      <c r="S160" s="83">
        <f ca="1">IF(AND(S143&lt;$G$21,S143&lt;=COUNTIF($J$145:$BX$145,"&gt;0")),-(S145*$G$146+P147)*Tax_Rate,IF(AND(S143&lt;=COUNTIF($J$145:$BX$145,"&gt;0"),S143=$G$21),-(SUM($G$146:$G$147)*Tax_Rate+SUM($I$160:R160)),0))</f>
        <v>-32615.838330272767</v>
      </c>
      <c r="T160" s="83">
        <f ca="1">IF(AND(T143&lt;$G$21,T143&lt;=COUNTIF($J$145:$BX$145,"&gt;0")),-(T145*$G$146+Q147)*Tax_Rate,IF(AND(T143&lt;=COUNTIF($J$145:$BX$145,"&gt;0"),T143=$G$21),-(SUM($G$146:$G$147)*Tax_Rate+SUM($I$160:S160)),0))</f>
        <v>-32615.838330272767</v>
      </c>
      <c r="U160" s="83">
        <f ca="1">IF(AND(U143&lt;$G$21,U143&lt;=COUNTIF($J$145:$BX$145,"&gt;0")),-(U145*$G$146+R147)*Tax_Rate,IF(AND(U143&lt;=COUNTIF($J$145:$BX$145,"&gt;0"),U143=$G$21),-(SUM($G$146:$G$147)*Tax_Rate+SUM($I$160:T160)),0))</f>
        <v>-32615.838330272767</v>
      </c>
      <c r="V160" s="83">
        <f ca="1">IF(AND(V143&lt;$G$21,V143&lt;=COUNTIF($J$145:$BX$145,"&gt;0")),-(V145*$G$146+S147)*Tax_Rate,IF(AND(V143&lt;=COUNTIF($J$145:$BX$145,"&gt;0"),V143=$G$21),-(SUM($G$146:$G$147)*Tax_Rate+SUM($I$160:U160)),0))</f>
        <v>-32615.838330272767</v>
      </c>
      <c r="W160" s="83">
        <f ca="1">IF(AND(W143&lt;$G$21,W143&lt;=COUNTIF($J$145:$BX$145,"&gt;0")),-(W145*$G$146+T147)*Tax_Rate,IF(AND(W143&lt;=COUNTIF($J$145:$BX$145,"&gt;0"),W143=$G$21),-(SUM($G$146:$G$147)*Tax_Rate+SUM($I$160:V160)),0))</f>
        <v>-32615.838330272767</v>
      </c>
      <c r="X160" s="83">
        <f ca="1">IF(AND(X143&lt;$G$21,X143&lt;=COUNTIF($J$145:$BX$145,"&gt;0")),-(X145*$G$146+U147)*Tax_Rate,IF(AND(X143&lt;=COUNTIF($J$145:$BX$145,"&gt;0"),X143=$G$21),-(SUM($G$146:$G$147)*Tax_Rate+SUM($I$160:W160)),0))</f>
        <v>-32615.838330272767</v>
      </c>
      <c r="Y160" s="83">
        <f ca="1">IF(AND(Y143&lt;$G$21,Y143&lt;=COUNTIF($J$145:$BX$145,"&gt;0")),-(Y145*$G$146+V147)*Tax_Rate,IF(AND(Y143&lt;=COUNTIF($J$145:$BX$145,"&gt;0"),Y143=$G$21),-(SUM($G$146:$G$147)*Tax_Rate+SUM($I$160:X160)),0))</f>
        <v>-32615.838330272767</v>
      </c>
      <c r="Z160" s="83">
        <f ca="1">IF(AND(Z143&lt;$G$21,Z143&lt;=COUNTIF($J$145:$BX$145,"&gt;0")),-(Z145*$G$146+W147)*Tax_Rate,IF(AND(Z143&lt;=COUNTIF($J$145:$BX$145,"&gt;0"),Z143=$G$21),-(SUM($G$146:$G$147)*Tax_Rate+SUM($I$160:Y160)),0))</f>
        <v>-32615.838330272767</v>
      </c>
      <c r="AA160" s="83">
        <f ca="1">IF(AND(AA143&lt;$G$21,AA143&lt;=COUNTIF($J$145:$BX$145,"&gt;0")),-(AA145*$G$146+X147)*Tax_Rate,IF(AND(AA143&lt;=COUNTIF($J$145:$BX$145,"&gt;0"),AA143=$G$21),-(SUM($G$146:$G$147)*Tax_Rate+SUM($I$160:Z160)),0))</f>
        <v>-32615.838330272767</v>
      </c>
      <c r="AB160" s="83">
        <f ca="1">IF(AND(AB143&lt;$G$21,AB143&lt;=COUNTIF($J$145:$BX$145,"&gt;0")),-(AB145*$G$146+Y147)*Tax_Rate,IF(AND(AB143&lt;=COUNTIF($J$145:$BX$145,"&gt;0"),AB143=$G$21),-(SUM($G$146:$G$147)*Tax_Rate+SUM($I$160:AA160)),0))</f>
        <v>-32615.838330272767</v>
      </c>
      <c r="AC160" s="83">
        <f ca="1">IF(AND(AC143&lt;$G$21,AC143&lt;=COUNTIF($J$145:$BX$145,"&gt;0")),-(AC145*$G$146+Z147)*Tax_Rate,IF(AND(AC143&lt;=COUNTIF($J$145:$BX$145,"&gt;0"),AC143=$G$21),-(SUM($G$146:$G$147)*Tax_Rate+SUM($I$160:AB160)),0))</f>
        <v>-28629.458089906097</v>
      </c>
      <c r="AD160" s="83">
        <f ca="1">IF(AND(AD143&lt;$G$21,AD143&lt;=COUNTIF($J$145:$BX$145,"&gt;0")),-(AD145*$G$146+AA147)*Tax_Rate,IF(AND(AD143&lt;=COUNTIF($J$145:$BX$145,"&gt;0"),AD143=$G$21),-(SUM($G$146:$G$147)*Tax_Rate+SUM($I$160:AC160)),0))</f>
        <v>0</v>
      </c>
      <c r="AE160" s="83">
        <f ca="1">IF(AND(AE143&lt;$G$21,AE143&lt;=COUNTIF($J$145:$BX$145,"&gt;0")),-(AE145*$G$146+AB147)*Tax_Rate,IF(AND(AE143&lt;=COUNTIF($J$145:$BX$145,"&gt;0"),AE143=$G$21),-(SUM($G$146:$G$147)*Tax_Rate+SUM($I$160:AD160)),0))</f>
        <v>0</v>
      </c>
      <c r="AF160" s="83">
        <f ca="1">IF(AND(AF143&lt;$G$21,AF143&lt;=COUNTIF($J$145:$BX$145,"&gt;0")),-(AF145*$G$146+AC147)*Tax_Rate,IF(AND(AF143&lt;=COUNTIF($J$145:$BX$145,"&gt;0"),AF143=$G$21),-(SUM($G$146:$G$147)*Tax_Rate+SUM($I$160:AE160)),0))</f>
        <v>0</v>
      </c>
      <c r="AG160" s="83">
        <f ca="1">IF(AND(AG143&lt;$G$21,AG143&lt;=COUNTIF($J$145:$BX$145,"&gt;0")),-(AG145*$G$146+AD147)*Tax_Rate,IF(AND(AG143&lt;=COUNTIF($J$145:$BX$145,"&gt;0"),AG143=$G$21),-(SUM($G$146:$G$147)*Tax_Rate+SUM($I$160:AF160)),0))</f>
        <v>0</v>
      </c>
      <c r="AH160" s="83">
        <f ca="1">IF(AND(AH143&lt;$G$21,AH143&lt;=COUNTIF($J$145:$BX$145,"&gt;0")),-(AH145*$G$146+AE147)*Tax_Rate,IF(AND(AH143&lt;=COUNTIF($J$145:$BX$145,"&gt;0"),AH143=$G$21),-(SUM($G$146:$G$147)*Tax_Rate+SUM($I$160:AG160)),0))</f>
        <v>0</v>
      </c>
      <c r="AI160" s="83">
        <f ca="1">IF(AND(AI143&lt;$G$21,AI143&lt;=COUNTIF($J$145:$BX$145,"&gt;0")),-(AI145*$G$146+AF147)*Tax_Rate,IF(AND(AI143&lt;=COUNTIF($J$145:$BX$145,"&gt;0"),AI143=$G$21),-(SUM($G$146:$G$147)*Tax_Rate+SUM($I$160:AH160)),0))</f>
        <v>0</v>
      </c>
      <c r="AJ160" s="83">
        <f ca="1">IF(AND(AJ143&lt;$G$21,AJ143&lt;=COUNTIF($J$145:$BX$145,"&gt;0")),-(AJ145*$G$146+AG147)*Tax_Rate,IF(AND(AJ143&lt;=COUNTIF($J$145:$BX$145,"&gt;0"),AJ143=$G$21),-(SUM($G$146:$G$147)*Tax_Rate+SUM($I$160:AI160)),0))</f>
        <v>0</v>
      </c>
      <c r="AK160" s="83">
        <f ca="1">IF(AND(AK143&lt;$G$21,AK143&lt;=COUNTIF($J$145:$BX$145,"&gt;0")),-(AK145*$G$146+AH147)*Tax_Rate,IF(AND(AK143&lt;=COUNTIF($J$145:$BX$145,"&gt;0"),AK143=$G$21),-(SUM($G$146:$G$147)*Tax_Rate+SUM($I$160:AJ160)),0))</f>
        <v>0</v>
      </c>
      <c r="AL160" s="83">
        <f ca="1">IF(AND(AL143&lt;$G$21,AL143&lt;=COUNTIF($J$145:$BX$145,"&gt;0")),-(AL145*$G$146+AI147)*Tax_Rate,IF(AND(AL143&lt;=COUNTIF($J$145:$BX$145,"&gt;0"),AL143=$G$21),-(SUM($G$146:$G$147)*Tax_Rate+SUM($I$160:AK160)),0))</f>
        <v>0</v>
      </c>
      <c r="AM160" s="83">
        <f ca="1">IF(AND(AM143&lt;$G$21,AM143&lt;=COUNTIF($J$145:$BX$145,"&gt;0")),-(AM145*$G$146+AJ147)*Tax_Rate,IF(AND(AM143&lt;=COUNTIF($J$145:$BX$145,"&gt;0"),AM143=$G$21),-(SUM($G$146:$G$147)*Tax_Rate+SUM($I$160:AL160)),0))</f>
        <v>0</v>
      </c>
      <c r="AN160" s="83">
        <f ca="1">IF(AND(AN143&lt;$G$21,AN143&lt;=COUNTIF($J$145:$BX$145,"&gt;0")),-(AN145*$G$146+AK147)*Tax_Rate,IF(AND(AN143&lt;=COUNTIF($J$145:$BX$145,"&gt;0"),AN143=$G$21),-(SUM($G$146:$G$147)*Tax_Rate+SUM($I$160:AM160)),0))</f>
        <v>0</v>
      </c>
      <c r="AO160" s="83">
        <f ca="1">IF(AND(AO143&lt;$G$21,AO143&lt;=COUNTIF($J$145:$BX$145,"&gt;0")),-(AO145*$G$146+AL147)*Tax_Rate,IF(AND(AO143&lt;=COUNTIF($J$145:$BX$145,"&gt;0"),AO143=$G$21),-(SUM($G$146:$G$147)*Tax_Rate+SUM($I$160:AN160)),0))</f>
        <v>0</v>
      </c>
      <c r="AP160" s="83">
        <f ca="1">IF(AND(AP143&lt;$G$21,AP143&lt;=COUNTIF($J$145:$BX$145,"&gt;0")),-(AP145*$G$146+AM147)*Tax_Rate,IF(AND(AP143&lt;=COUNTIF($J$145:$BX$145,"&gt;0"),AP143=$G$21),-(SUM($G$146:$G$147)*Tax_Rate+SUM($I$160:AO160)),0))</f>
        <v>0</v>
      </c>
      <c r="AQ160" s="83">
        <f ca="1">IF(AND(AQ143&lt;$G$21,AQ143&lt;=COUNTIF($J$145:$BX$145,"&gt;0")),-(AQ145*$G$146+AN147)*Tax_Rate,IF(AND(AQ143&lt;=COUNTIF($J$145:$BX$145,"&gt;0"),AQ143=$G$21),-(SUM($G$146:$G$147)*Tax_Rate+SUM($I$160:AP160)),0))</f>
        <v>0</v>
      </c>
      <c r="AR160" s="83">
        <f ca="1">IF(AND(AR143&lt;$G$21,AR143&lt;=COUNTIF($J$145:$BX$145,"&gt;0")),-(AR145*$G$146+AO147)*Tax_Rate,IF(AND(AR143&lt;=COUNTIF($J$145:$BX$145,"&gt;0"),AR143=$G$21),-(SUM($G$146:$G$147)*Tax_Rate+SUM($I$160:AQ160)),0))</f>
        <v>0</v>
      </c>
      <c r="AS160" s="83">
        <f ca="1">IF(AND(AS143&lt;$G$21,AS143&lt;=COUNTIF($J$145:$BX$145,"&gt;0")),-(AS145*$G$146+AP147)*Tax_Rate,IF(AND(AS143&lt;=COUNTIF($J$145:$BX$145,"&gt;0"),AS143=$G$21),-(SUM($G$146:$G$147)*Tax_Rate+SUM($I$160:AR160)),0))</f>
        <v>0</v>
      </c>
      <c r="AT160" s="83">
        <f ca="1">IF(AND(AT143&lt;$G$21,AT143&lt;=COUNTIF($J$145:$BX$145,"&gt;0")),-(AT145*$G$146+AQ147)*Tax_Rate,IF(AND(AT143&lt;=COUNTIF($J$145:$BX$145,"&gt;0"),AT143=$G$21),-(SUM($G$146:$G$147)*Tax_Rate+SUM($I$160:AS160)),0))</f>
        <v>0</v>
      </c>
      <c r="AU160" s="83">
        <f ca="1">IF(AND(AU143&lt;$G$21,AU143&lt;=COUNTIF($J$145:$BX$145,"&gt;0")),-(AU145*$G$146+AR147)*Tax_Rate,IF(AND(AU143&lt;=COUNTIF($J$145:$BX$145,"&gt;0"),AU143=$G$21),-(SUM($G$146:$G$147)*Tax_Rate+SUM($I$160:AT160)),0))</f>
        <v>0</v>
      </c>
      <c r="AV160" s="83">
        <f ca="1">IF(AND(AV143&lt;$G$21,AV143&lt;=COUNTIF($J$145:$BX$145,"&gt;0")),-(AV145*$G$146+AS147)*Tax_Rate,IF(AND(AV143&lt;=COUNTIF($J$145:$BX$145,"&gt;0"),AV143=$G$21),-(SUM($G$146:$G$147)*Tax_Rate+SUM($I$160:AU160)),0))</f>
        <v>0</v>
      </c>
      <c r="AW160" s="83">
        <f ca="1">IF(AND(AW143&lt;$G$21,AW143&lt;=COUNTIF($J$145:$BX$145,"&gt;0")),-(AW145*$G$146+AT147)*Tax_Rate,IF(AND(AW143&lt;=COUNTIF($J$145:$BX$145,"&gt;0"),AW143=$G$21),-(SUM($G$146:$G$147)*Tax_Rate+SUM($I$160:AV160)),0))</f>
        <v>0</v>
      </c>
      <c r="AX160" s="83">
        <f ca="1">IF(AND(AX143&lt;$G$21,AX143&lt;=COUNTIF($J$145:$BX$145,"&gt;0")),-(AX145*$G$146+AU147)*Tax_Rate,IF(AND(AX143&lt;=COUNTIF($J$145:$BX$145,"&gt;0"),AX143=$G$21),-(SUM($G$146:$G$147)*Tax_Rate+SUM($I$160:AW160)),0))</f>
        <v>0</v>
      </c>
      <c r="AY160" s="83">
        <f ca="1">IF(AND(AY143&lt;$G$21,AY143&lt;=COUNTIF($J$145:$BX$145,"&gt;0")),-(AY145*$G$146+AV147)*Tax_Rate,IF(AND(AY143&lt;=COUNTIF($J$145:$BX$145,"&gt;0"),AY143=$G$21),-(SUM($G$146:$G$147)*Tax_Rate+SUM($I$160:AX160)),0))</f>
        <v>0</v>
      </c>
      <c r="AZ160" s="83">
        <f ca="1">IF(AND(AZ143&lt;$G$21,AZ143&lt;=COUNTIF($J$145:$BX$145,"&gt;0")),-(AZ145*$G$146+AW147)*Tax_Rate,IF(AND(AZ143&lt;=COUNTIF($J$145:$BX$145,"&gt;0"),AZ143=$G$21),-(SUM($G$146:$G$147)*Tax_Rate+SUM($I$160:AY160)),0))</f>
        <v>0</v>
      </c>
      <c r="BA160" s="83">
        <f ca="1">IF(AND(BA143&lt;$G$21,BA143&lt;=COUNTIF($J$145:$BX$145,"&gt;0")),-(BA145*$G$146+AX147)*Tax_Rate,IF(AND(BA143&lt;=COUNTIF($J$145:$BX$145,"&gt;0"),BA143=$G$21),-(SUM($G$146:$G$147)*Tax_Rate+SUM($I$160:AZ160)),0))</f>
        <v>0</v>
      </c>
      <c r="BB160" s="83">
        <f ca="1">IF(AND(BB143&lt;$G$21,BB143&lt;=COUNTIF($J$145:$BX$145,"&gt;0")),-(BB145*$G$146+AY147)*Tax_Rate,IF(AND(BB143&lt;=COUNTIF($J$145:$BX$145,"&gt;0"),BB143=$G$21),-(SUM($G$146:$G$147)*Tax_Rate+SUM($I$160:BA160)),0))</f>
        <v>0</v>
      </c>
      <c r="BC160" s="83">
        <f ca="1">IF(AND(BC143&lt;$G$21,BC143&lt;=COUNTIF($J$145:$BX$145,"&gt;0")),-(BC145*$G$146+AZ147)*Tax_Rate,IF(AND(BC143&lt;=COUNTIF($J$145:$BX$145,"&gt;0"),BC143=$G$21),-(SUM($G$146:$G$147)*Tax_Rate+SUM($I$160:BB160)),0))</f>
        <v>0</v>
      </c>
      <c r="BD160" s="83">
        <f ca="1">IF(AND(BD143&lt;$G$21,BD143&lt;=COUNTIF($J$145:$BX$145,"&gt;0")),-(BD145*$G$146+BA147)*Tax_Rate,IF(AND(BD143&lt;=COUNTIF($J$145:$BX$145,"&gt;0"),BD143=$G$21),-(SUM($G$146:$G$147)*Tax_Rate+SUM($I$160:BC160)),0))</f>
        <v>0</v>
      </c>
      <c r="BE160" s="83">
        <f ca="1">IF(AND(BE143&lt;$G$21,BE143&lt;=COUNTIF($J$145:$BX$145,"&gt;0")),-(BE145*$G$146+BB147)*Tax_Rate,IF(AND(BE143&lt;=COUNTIF($J$145:$BX$145,"&gt;0"),BE143=$G$21),-(SUM($G$146:$G$147)*Tax_Rate+SUM($I$160:BD160)),0))</f>
        <v>0</v>
      </c>
      <c r="BF160" s="83">
        <f ca="1">IF(AND(BF143&lt;$G$21,BF143&lt;=COUNTIF($J$145:$BX$145,"&gt;0")),-(BF145*$G$146+BC147)*Tax_Rate,IF(AND(BF143&lt;=COUNTIF($J$145:$BX$145,"&gt;0"),BF143=$G$21),-(SUM($G$146:$G$147)*Tax_Rate+SUM($I$160:BE160)),0))</f>
        <v>0</v>
      </c>
      <c r="BG160" s="83">
        <f ca="1">IF(AND(BG143&lt;$G$21,BG143&lt;=COUNTIF($J$145:$BX$145,"&gt;0")),-(BG145*$G$146+BD147)*Tax_Rate,IF(AND(BG143&lt;=COUNTIF($J$145:$BX$145,"&gt;0"),BG143=$G$21),-(SUM($G$146:$G$147)*Tax_Rate+SUM($I$160:BF160)),0))</f>
        <v>0</v>
      </c>
      <c r="BH160" s="83">
        <f ca="1">IF(AND(BH143&lt;$G$21,BH143&lt;=COUNTIF($J$145:$BX$145,"&gt;0")),-(BH145*$G$146+BE147)*Tax_Rate,IF(AND(BH143&lt;=COUNTIF($J$145:$BX$145,"&gt;0"),BH143=$G$21),-(SUM($G$146:$G$147)*Tax_Rate+SUM($I$160:BG160)),0))</f>
        <v>0</v>
      </c>
      <c r="BI160" s="83">
        <f ca="1">IF(AND(BI143&lt;$G$21,BI143&lt;=COUNTIF($J$145:$BX$145,"&gt;0")),-(BI145*$G$146+BF147)*Tax_Rate,IF(AND(BI143&lt;=COUNTIF($J$145:$BX$145,"&gt;0"),BI143=$G$21),-(SUM($G$146:$G$147)*Tax_Rate+SUM($I$160:BH160)),0))</f>
        <v>0</v>
      </c>
      <c r="BJ160" s="83">
        <f ca="1">IF(AND(BJ143&lt;$G$21,BJ143&lt;=COUNTIF($J$145:$BX$145,"&gt;0")),-(BJ145*$G$146+BG147)*Tax_Rate,IF(AND(BJ143&lt;=COUNTIF($J$145:$BX$145,"&gt;0"),BJ143=$G$21),-(SUM($G$146:$G$147)*Tax_Rate+SUM($I$160:BI160)),0))</f>
        <v>0</v>
      </c>
      <c r="BK160" s="83">
        <f ca="1">IF(AND(BK143&lt;$G$21,BK143&lt;=COUNTIF($J$145:$BX$145,"&gt;0")),-(BK145*$G$146+BH147)*Tax_Rate,IF(AND(BK143&lt;=COUNTIF($J$145:$BX$145,"&gt;0"),BK143=$G$21),-(SUM($G$146:$G$147)*Tax_Rate+SUM($I$160:BJ160)),0))</f>
        <v>0</v>
      </c>
      <c r="BL160" s="83">
        <f ca="1">IF(AND(BL143&lt;$G$21,BL143&lt;=COUNTIF($J$145:$BX$145,"&gt;0")),-(BL145*$G$146+BI147)*Tax_Rate,IF(AND(BL143&lt;=COUNTIF($J$145:$BX$145,"&gt;0"),BL143=$G$21),-(SUM($G$146:$G$147)*Tax_Rate+SUM($I$160:BK160)),0))</f>
        <v>0</v>
      </c>
      <c r="BM160" s="83">
        <f ca="1">IF(AND(BM143&lt;$G$21,BM143&lt;=COUNTIF($J$145:$BX$145,"&gt;0")),-(BM145*$G$146+BJ147)*Tax_Rate,IF(AND(BM143&lt;=COUNTIF($J$145:$BX$145,"&gt;0"),BM143=$G$21),-(SUM($G$146:$G$147)*Tax_Rate+SUM($I$160:BL160)),0))</f>
        <v>0</v>
      </c>
      <c r="BN160" s="83">
        <f ca="1">IF(AND(BN143&lt;$G$21,BN143&lt;=COUNTIF($J$145:$BX$145,"&gt;0")),-(BN145*$G$146+BK147)*Tax_Rate,IF(AND(BN143&lt;=COUNTIF($J$145:$BX$145,"&gt;0"),BN143=$G$21),-(SUM($G$146:$G$147)*Tax_Rate+SUM($I$160:BM160)),0))</f>
        <v>0</v>
      </c>
      <c r="BO160" s="83">
        <f ca="1">IF(AND(BO143&lt;$G$21,BO143&lt;=COUNTIF($J$145:$BX$145,"&gt;0")),-(BO145*$G$146+BL147)*Tax_Rate,IF(AND(BO143&lt;=COUNTIF($J$145:$BX$145,"&gt;0"),BO143=$G$21),-(SUM($G$146:$G$147)*Tax_Rate+SUM($I$160:BN160)),0))</f>
        <v>0</v>
      </c>
      <c r="BP160" s="83">
        <f ca="1">IF(AND(BP143&lt;$G$21,BP143&lt;=COUNTIF($J$145:$BX$145,"&gt;0")),-(BP145*$G$146+BM147)*Tax_Rate,IF(AND(BP143&lt;=COUNTIF($J$145:$BX$145,"&gt;0"),BP143=$G$21),-(SUM($G$146:$G$147)*Tax_Rate+SUM($I$160:BO160)),0))</f>
        <v>0</v>
      </c>
      <c r="BQ160" s="83">
        <f ca="1">IF(AND(BQ143&lt;$G$21,BQ143&lt;=COUNTIF($J$145:$BX$145,"&gt;0")),-(BQ145*$G$146+BN147)*Tax_Rate,IF(AND(BQ143&lt;=COUNTIF($J$145:$BX$145,"&gt;0"),BQ143=$G$21),-(SUM($G$146:$G$147)*Tax_Rate+SUM($I$160:BP160)),0))</f>
        <v>0</v>
      </c>
      <c r="BR160" s="83">
        <f ca="1">IF(AND(BR143&lt;$G$21,BR143&lt;=COUNTIF($J$145:$BX$145,"&gt;0")),-(BR145*$G$146+BO147)*Tax_Rate,IF(AND(BR143&lt;=COUNTIF($J$145:$BX$145,"&gt;0"),BR143=$G$21),-(SUM($G$146:$G$147)*Tax_Rate+SUM($I$160:BQ160)),0))</f>
        <v>0</v>
      </c>
      <c r="BS160" s="83">
        <f ca="1">IF(AND(BS143&lt;$G$21,BS143&lt;=COUNTIF($J$145:$BX$145,"&gt;0")),-(BS145*$G$146+BP147)*Tax_Rate,IF(AND(BS143&lt;=COUNTIF($J$145:$BX$145,"&gt;0"),BS143=$G$21),-(SUM($G$146:$G$147)*Tax_Rate+SUM($I$160:BR160)),0))</f>
        <v>0</v>
      </c>
      <c r="BT160" s="83">
        <f ca="1">IF(AND(BT143&lt;$G$21,BT143&lt;=COUNTIF($J$145:$BX$145,"&gt;0")),-(BT145*$G$146+BQ147)*Tax_Rate,IF(AND(BT143&lt;=COUNTIF($J$145:$BX$145,"&gt;0"),BT143=$G$21),-(SUM($G$146:$G$147)*Tax_Rate+SUM($I$160:BS160)),0))</f>
        <v>0</v>
      </c>
      <c r="BU160" s="83">
        <f ca="1">IF(AND(BU143&lt;$G$21,BU143&lt;=COUNTIF($J$145:$BX$145,"&gt;0")),-(BU145*$G$146+BR147)*Tax_Rate,IF(AND(BU143&lt;=COUNTIF($J$145:$BX$145,"&gt;0"),BU143=$G$21),-(SUM($G$146:$G$147)*Tax_Rate+SUM($I$160:BT160)),0))</f>
        <v>0</v>
      </c>
      <c r="BV160" s="83">
        <f ca="1">IF(AND(BV143&lt;$G$21,BV143&lt;=COUNTIF($J$145:$BX$145,"&gt;0")),-(BV145*$G$146+BS147)*Tax_Rate,IF(AND(BV143&lt;=COUNTIF($J$145:$BX$145,"&gt;0"),BV143=$G$21),-(SUM($G$146:$G$147)*Tax_Rate+SUM($I$160:BU160)),0))</f>
        <v>0</v>
      </c>
      <c r="BW160" s="83">
        <f ca="1">IF(AND(BW143&lt;$G$21,BW143&lt;=COUNTIF($J$145:$BX$145,"&gt;0")),-(BW145*$G$146+BT147)*Tax_Rate,IF(AND(BW143&lt;=COUNTIF($J$145:$BX$145,"&gt;0"),BW143=$G$21),-(SUM($G$146:$G$147)*Tax_Rate+SUM($I$160:BV160)),0))</f>
        <v>0</v>
      </c>
      <c r="BX160" s="83">
        <f ca="1">IF(AND(BX143&lt;$G$21,BX143&lt;=COUNTIF($J$145:$BX$145,"&gt;0")),-(BX145*$G$146+BU147)*Tax_Rate,IF(AND(BX143&lt;=COUNTIF($J$145:$BX$145,"&gt;0"),BX143=$G$21),-(SUM($G$146:$G$147)*Tax_Rate+SUM($I$160:BW160)),0))</f>
        <v>0</v>
      </c>
    </row>
    <row r="161" spans="1:76">
      <c r="A161" s="44">
        <f>ROW()</f>
        <v>161</v>
      </c>
      <c r="B161" s="39" t="s">
        <v>56</v>
      </c>
      <c r="H161" s="102"/>
      <c r="J161" s="58">
        <f ca="1">IF(AND(J143&lt;$G$21,J143&lt;=COUNTIF($J$145:$BX$145,"&gt;0")),-(J145*$G$131)*Tax_Rate,IF(AND(J143&lt;=COUNTIF($J$145:$BX$145,"&gt;0"),J143=$G$21),-($G$131*Tax_Rate+SUM($I161:I161)),0))</f>
        <v>-4724.1843297816131</v>
      </c>
      <c r="K161" s="58">
        <f ca="1">IF(AND(K143&lt;$G$21,K143&lt;=COUNTIF($J$145:$BX$145,"&gt;0")),-(K145*$G$131)*Tax_Rate,IF(AND(K143&lt;=COUNTIF($J$145:$BX$145,"&gt;0"),K143=$G$21),-($G$131*Tax_Rate+SUM($I161:J161)),0))</f>
        <v>-4436.9028502678657</v>
      </c>
      <c r="L161" s="58">
        <f ca="1">IF(AND(L143&lt;$G$21,L143&lt;=COUNTIF($J$145:$BX$145,"&gt;0")),-(L145*$G$131)*Tax_Rate,IF(AND(L143&lt;=COUNTIF($J$145:$BX$145,"&gt;0"),L143=$G$21),-($G$131*Tax_Rate+SUM($I161:K161)),0))</f>
        <v>-4117.7012063637021</v>
      </c>
      <c r="M161" s="58">
        <f ca="1">IF(AND(M143&lt;$G$21,M143&lt;=COUNTIF($J$145:$BX$145,"&gt;0")),-(M145*$G$131)*Tax_Rate,IF(AND(M143&lt;=COUNTIF($J$145:$BX$145,"&gt;0"),M143=$G$21),-($G$131*Tax_Rate+SUM($I161:L161)),0))</f>
        <v>-3798.499562459539</v>
      </c>
      <c r="N161" s="58">
        <f ca="1">IF(AND(N143&lt;$G$21,N143&lt;=COUNTIF($J$145:$BX$145,"&gt;0")),-(N145*$G$131)*Tax_Rate,IF(AND(N143&lt;=COUNTIF($J$145:$BX$145,"&gt;0"),N143=$G$21),-($G$131*Tax_Rate+SUM($I161:M161)),0))</f>
        <v>-3511.218082945793</v>
      </c>
      <c r="O161" s="58">
        <f ca="1">IF(AND(O143&lt;$G$21,O143&lt;=COUNTIF($J$145:$BX$145,"&gt;0")),-(O145*$G$131)*Tax_Rate,IF(AND(O143&lt;=COUNTIF($J$145:$BX$145,"&gt;0"),O143=$G$21),-($G$131*Tax_Rate+SUM($I161:N161)),0))</f>
        <v>-3255.8567678224626</v>
      </c>
      <c r="P161" s="58">
        <f ca="1">IF(AND(P143&lt;$G$21,P143&lt;=COUNTIF($J$145:$BX$145,"&gt;0")),-(P145*$G$131)*Tax_Rate,IF(AND(P143&lt;=COUNTIF($J$145:$BX$145,"&gt;0"),P143=$G$21),-($G$131*Tax_Rate+SUM($I161:O161)),0))</f>
        <v>-3000.4954526991319</v>
      </c>
      <c r="Q161" s="58">
        <f ca="1">IF(AND(Q143&lt;$G$21,Q143&lt;=COUNTIF($J$145:$BX$145,"&gt;0")),-(Q145*$G$131)*Tax_Rate,IF(AND(Q143&lt;=COUNTIF($J$145:$BX$145,"&gt;0"),Q143=$G$21),-($G$131*Tax_Rate+SUM($I161:P161)),0))</f>
        <v>-2872.8147951374667</v>
      </c>
      <c r="R161" s="58">
        <f ca="1">IF(AND(R143&lt;$G$21,R143&lt;=COUNTIF($J$145:$BX$145,"&gt;0")),-(R145*$G$131)*Tax_Rate,IF(AND(R143&lt;=COUNTIF($J$145:$BX$145,"&gt;0"),R143=$G$21),-($G$131*Tax_Rate+SUM($I161:Q161)),0))</f>
        <v>-2872.8147951374667</v>
      </c>
      <c r="S161" s="58">
        <f ca="1">IF(AND(S143&lt;$G$21,S143&lt;=COUNTIF($J$145:$BX$145,"&gt;0")),-(S145*$G$131)*Tax_Rate,IF(AND(S143&lt;=COUNTIF($J$145:$BX$145,"&gt;0"),S143=$G$21),-($G$131*Tax_Rate+SUM($I161:R161)),0))</f>
        <v>-2872.8147951374667</v>
      </c>
      <c r="T161" s="58">
        <f ca="1">IF(AND(T143&lt;$G$21,T143&lt;=COUNTIF($J$145:$BX$145,"&gt;0")),-(T145*$G$131)*Tax_Rate,IF(AND(T143&lt;=COUNTIF($J$145:$BX$145,"&gt;0"),T143=$G$21),-($G$131*Tax_Rate+SUM($I161:S161)),0))</f>
        <v>-2872.8147951374667</v>
      </c>
      <c r="U161" s="58">
        <f ca="1">IF(AND(U143&lt;$G$21,U143&lt;=COUNTIF($J$145:$BX$145,"&gt;0")),-(U145*$G$131)*Tax_Rate,IF(AND(U143&lt;=COUNTIF($J$145:$BX$145,"&gt;0"),U143=$G$21),-($G$131*Tax_Rate+SUM($I161:T161)),0))</f>
        <v>-2872.8147951374667</v>
      </c>
      <c r="V161" s="58">
        <f ca="1">IF(AND(V143&lt;$G$21,V143&lt;=COUNTIF($J$145:$BX$145,"&gt;0")),-(V145*$G$131)*Tax_Rate,IF(AND(V143&lt;=COUNTIF($J$145:$BX$145,"&gt;0"),V143=$G$21),-($G$131*Tax_Rate+SUM($I161:U161)),0))</f>
        <v>-2872.8147951374667</v>
      </c>
      <c r="W161" s="58">
        <f ca="1">IF(AND(W143&lt;$G$21,W143&lt;=COUNTIF($J$145:$BX$145,"&gt;0")),-(W145*$G$131)*Tax_Rate,IF(AND(W143&lt;=COUNTIF($J$145:$BX$145,"&gt;0"),W143=$G$21),-($G$131*Tax_Rate+SUM($I161:V161)),0))</f>
        <v>-2872.8147951374667</v>
      </c>
      <c r="X161" s="58">
        <f ca="1">IF(AND(X143&lt;$G$21,X143&lt;=COUNTIF($J$145:$BX$145,"&gt;0")),-(X145*$G$131)*Tax_Rate,IF(AND(X143&lt;=COUNTIF($J$145:$BX$145,"&gt;0"),X143=$G$21),-($G$131*Tax_Rate+SUM($I161:W161)),0))</f>
        <v>-2872.8147951374667</v>
      </c>
      <c r="Y161" s="58">
        <f ca="1">IF(AND(Y143&lt;$G$21,Y143&lt;=COUNTIF($J$145:$BX$145,"&gt;0")),-(Y145*$G$131)*Tax_Rate,IF(AND(Y143&lt;=COUNTIF($J$145:$BX$145,"&gt;0"),Y143=$G$21),-($G$131*Tax_Rate+SUM($I161:X161)),0))</f>
        <v>-2872.8147951374667</v>
      </c>
      <c r="Z161" s="58">
        <f ca="1">IF(AND(Z143&lt;$G$21,Z143&lt;=COUNTIF($J$145:$BX$145,"&gt;0")),-(Z145*$G$131)*Tax_Rate,IF(AND(Z143&lt;=COUNTIF($J$145:$BX$145,"&gt;0"),Z143=$G$21),-($G$131*Tax_Rate+SUM($I161:Y161)),0))</f>
        <v>-2872.8147951374667</v>
      </c>
      <c r="AA161" s="58">
        <f ca="1">IF(AND(AA143&lt;$G$21,AA143&lt;=COUNTIF($J$145:$BX$145,"&gt;0")),-(AA145*$G$131)*Tax_Rate,IF(AND(AA143&lt;=COUNTIF($J$145:$BX$145,"&gt;0"),AA143=$G$21),-($G$131*Tax_Rate+SUM($I161:Z161)),0))</f>
        <v>-2872.8147951374667</v>
      </c>
      <c r="AB161" s="58">
        <f ca="1">IF(AND(AB143&lt;$G$21,AB143&lt;=COUNTIF($J$145:$BX$145,"&gt;0")),-(AB145*$G$131)*Tax_Rate,IF(AND(AB143&lt;=COUNTIF($J$145:$BX$145,"&gt;0"),AB143=$G$21),-($G$131*Tax_Rate+SUM($I161:AA161)),0))</f>
        <v>-2872.8147951374667</v>
      </c>
      <c r="AC161" s="58">
        <f ca="1">IF(AND(AC143&lt;$G$21,AC143&lt;=COUNTIF($J$145:$BX$145,"&gt;0")),-(AC145*$G$131)*Tax_Rate,IF(AND(AC143&lt;=COUNTIF($J$145:$BX$145,"&gt;0"),AC143=$G$21),-($G$131*Tax_Rate+SUM($I161:AB161)),0))</f>
        <v>-2521.6929868428874</v>
      </c>
      <c r="AD161" s="58">
        <f ca="1">IF(AND(AD143&lt;$G$21,AD143&lt;=COUNTIF($J$145:$BX$145,"&gt;0")),-(AD145*$G$131)*Tax_Rate,IF(AND(AD143&lt;=COUNTIF($J$145:$BX$145,"&gt;0"),AD143=$G$21),-($G$131*Tax_Rate+SUM($I161:AC161)),0))</f>
        <v>0</v>
      </c>
      <c r="AE161" s="58">
        <f ca="1">IF(AND(AE143&lt;$G$21,AE143&lt;=COUNTIF($J$145:$BX$145,"&gt;0")),-(AE145*$G$131)*Tax_Rate,IF(AND(AE143&lt;=COUNTIF($J$145:$BX$145,"&gt;0"),AE143=$G$21),-($G$131*Tax_Rate+SUM($I161:AD161)),0))</f>
        <v>0</v>
      </c>
      <c r="AF161" s="58">
        <f ca="1">IF(AND(AF143&lt;$G$21,AF143&lt;=COUNTIF($J$145:$BX$145,"&gt;0")),-(AF145*$G$131)*Tax_Rate,IF(AND(AF143&lt;=COUNTIF($J$145:$BX$145,"&gt;0"),AF143=$G$21),-($G$131*Tax_Rate+SUM($I161:AE161)),0))</f>
        <v>0</v>
      </c>
      <c r="AG161" s="58">
        <f ca="1">IF(AND(AG143&lt;$G$21,AG143&lt;=COUNTIF($J$145:$BX$145,"&gt;0")),-(AG145*$G$131)*Tax_Rate,IF(AND(AG143&lt;=COUNTIF($J$145:$BX$145,"&gt;0"),AG143=$G$21),-($G$131*Tax_Rate+SUM($I161:AF161)),0))</f>
        <v>0</v>
      </c>
      <c r="AH161" s="58">
        <f ca="1">IF(AND(AH143&lt;$G$21,AH143&lt;=COUNTIF($J$145:$BX$145,"&gt;0")),-(AH145*$G$131)*Tax_Rate,IF(AND(AH143&lt;=COUNTIF($J$145:$BX$145,"&gt;0"),AH143=$G$21),-($G$131*Tax_Rate+SUM($I161:AG161)),0))</f>
        <v>0</v>
      </c>
      <c r="AI161" s="58">
        <f ca="1">IF(AND(AI143&lt;$G$21,AI143&lt;=COUNTIF($J$145:$BX$145,"&gt;0")),-(AI145*$G$131)*Tax_Rate,IF(AND(AI143&lt;=COUNTIF($J$145:$BX$145,"&gt;0"),AI143=$G$21),-($G$131*Tax_Rate+SUM($I161:AH161)),0))</f>
        <v>0</v>
      </c>
      <c r="AJ161" s="58">
        <f ca="1">IF(AND(AJ143&lt;$G$21,AJ143&lt;=COUNTIF($J$145:$BX$145,"&gt;0")),-(AJ145*$G$131)*Tax_Rate,IF(AND(AJ143&lt;=COUNTIF($J$145:$BX$145,"&gt;0"),AJ143=$G$21),-($G$131*Tax_Rate+SUM($I161:AI161)),0))</f>
        <v>0</v>
      </c>
      <c r="AK161" s="58">
        <f ca="1">IF(AND(AK143&lt;$G$21,AK143&lt;=COUNTIF($J$145:$BX$145,"&gt;0")),-(AK145*$G$131)*Tax_Rate,IF(AND(AK143&lt;=COUNTIF($J$145:$BX$145,"&gt;0"),AK143=$G$21),-($G$131*Tax_Rate+SUM($I161:AJ161)),0))</f>
        <v>0</v>
      </c>
      <c r="AL161" s="58">
        <f ca="1">IF(AND(AL143&lt;$G$21,AL143&lt;=COUNTIF($J$145:$BX$145,"&gt;0")),-(AL145*$G$131)*Tax_Rate,IF(AND(AL143&lt;=COUNTIF($J$145:$BX$145,"&gt;0"),AL143=$G$21),-($G$131*Tax_Rate+SUM($I161:AK161)),0))</f>
        <v>0</v>
      </c>
      <c r="AM161" s="58">
        <f ca="1">IF(AND(AM143&lt;$G$21,AM143&lt;=COUNTIF($J$145:$BX$145,"&gt;0")),-(AM145*$G$131)*Tax_Rate,IF(AND(AM143&lt;=COUNTIF($J$145:$BX$145,"&gt;0"),AM143=$G$21),-($G$131*Tax_Rate+SUM($I161:AL161)),0))</f>
        <v>0</v>
      </c>
      <c r="AN161" s="58">
        <f ca="1">IF(AND(AN143&lt;$G$21,AN143&lt;=COUNTIF($J$145:$BX$145,"&gt;0")),-(AN145*$G$131)*Tax_Rate,IF(AND(AN143&lt;=COUNTIF($J$145:$BX$145,"&gt;0"),AN143=$G$21),-($G$131*Tax_Rate+SUM($I161:AM161)),0))</f>
        <v>0</v>
      </c>
      <c r="AO161" s="58">
        <f ca="1">IF(AND(AO143&lt;$G$21,AO143&lt;=COUNTIF($J$145:$BX$145,"&gt;0")),-(AO145*$G$131)*Tax_Rate,IF(AND(AO143&lt;=COUNTIF($J$145:$BX$145,"&gt;0"),AO143=$G$21),-($G$131*Tax_Rate+SUM($I161:AN161)),0))</f>
        <v>0</v>
      </c>
      <c r="AP161" s="58">
        <f ca="1">IF(AND(AP143&lt;$G$21,AP143&lt;=COUNTIF($J$145:$BX$145,"&gt;0")),-(AP145*$G$131)*Tax_Rate,IF(AND(AP143&lt;=COUNTIF($J$145:$BX$145,"&gt;0"),AP143=$G$21),-($G$131*Tax_Rate+SUM($I161:AO161)),0))</f>
        <v>0</v>
      </c>
      <c r="AQ161" s="58">
        <f ca="1">IF(AND(AQ143&lt;$G$21,AQ143&lt;=COUNTIF($J$145:$BX$145,"&gt;0")),-(AQ145*$G$131)*Tax_Rate,IF(AND(AQ143&lt;=COUNTIF($J$145:$BX$145,"&gt;0"),AQ143=$G$21),-($G$131*Tax_Rate+SUM($I161:AP161)),0))</f>
        <v>0</v>
      </c>
      <c r="AR161" s="58">
        <f ca="1">IF(AND(AR143&lt;$G$21,AR143&lt;=COUNTIF($J$145:$BX$145,"&gt;0")),-(AR145*$G$131)*Tax_Rate,IF(AND(AR143&lt;=COUNTIF($J$145:$BX$145,"&gt;0"),AR143=$G$21),-($G$131*Tax_Rate+SUM($I161:AQ161)),0))</f>
        <v>0</v>
      </c>
      <c r="AS161" s="58">
        <f ca="1">IF(AND(AS143&lt;$G$21,AS143&lt;=COUNTIF($J$145:$BX$145,"&gt;0")),-(AS145*$G$131)*Tax_Rate,IF(AND(AS143&lt;=COUNTIF($J$145:$BX$145,"&gt;0"),AS143=$G$21),-($G$131*Tax_Rate+SUM($I161:AR161)),0))</f>
        <v>0</v>
      </c>
      <c r="AT161" s="58">
        <f ca="1">IF(AND(AT143&lt;$G$21,AT143&lt;=COUNTIF($J$145:$BX$145,"&gt;0")),-(AT145*$G$131)*Tax_Rate,IF(AND(AT143&lt;=COUNTIF($J$145:$BX$145,"&gt;0"),AT143=$G$21),-($G$131*Tax_Rate+SUM($I161:AS161)),0))</f>
        <v>0</v>
      </c>
      <c r="AU161" s="58">
        <f ca="1">IF(AND(AU143&lt;$G$21,AU143&lt;=COUNTIF($J$145:$BX$145,"&gt;0")),-(AU145*$G$131)*Tax_Rate,IF(AND(AU143&lt;=COUNTIF($J$145:$BX$145,"&gt;0"),AU143=$G$21),-($G$131*Tax_Rate+SUM($I161:AT161)),0))</f>
        <v>0</v>
      </c>
      <c r="AV161" s="58">
        <f ca="1">IF(AND(AV143&lt;$G$21,AV143&lt;=COUNTIF($J$145:$BX$145,"&gt;0")),-(AV145*$G$131)*Tax_Rate,IF(AND(AV143&lt;=COUNTIF($J$145:$BX$145,"&gt;0"),AV143=$G$21),-($G$131*Tax_Rate+SUM($I161:AU161)),0))</f>
        <v>0</v>
      </c>
      <c r="AW161" s="58">
        <f ca="1">IF(AND(AW143&lt;$G$21,AW143&lt;=COUNTIF($J$145:$BX$145,"&gt;0")),-(AW145*$G$131)*Tax_Rate,IF(AND(AW143&lt;=COUNTIF($J$145:$BX$145,"&gt;0"),AW143=$G$21),-($G$131*Tax_Rate+SUM($I161:AV161)),0))</f>
        <v>0</v>
      </c>
      <c r="AX161" s="58">
        <f ca="1">IF(AND(AX143&lt;$G$21,AX143&lt;=COUNTIF($J$145:$BX$145,"&gt;0")),-(AX145*$G$131)*Tax_Rate,IF(AND(AX143&lt;=COUNTIF($J$145:$BX$145,"&gt;0"),AX143=$G$21),-($G$131*Tax_Rate+SUM($I161:AW161)),0))</f>
        <v>0</v>
      </c>
      <c r="AY161" s="58">
        <f ca="1">IF(AND(AY143&lt;$G$21,AY143&lt;=COUNTIF($J$145:$BX$145,"&gt;0")),-(AY145*$G$131)*Tax_Rate,IF(AND(AY143&lt;=COUNTIF($J$145:$BX$145,"&gt;0"),AY143=$G$21),-($G$131*Tax_Rate+SUM($I161:AX161)),0))</f>
        <v>0</v>
      </c>
      <c r="AZ161" s="58">
        <f ca="1">IF(AND(AZ143&lt;$G$21,AZ143&lt;=COUNTIF($J$145:$BX$145,"&gt;0")),-(AZ145*$G$131)*Tax_Rate,IF(AND(AZ143&lt;=COUNTIF($J$145:$BX$145,"&gt;0"),AZ143=$G$21),-($G$131*Tax_Rate+SUM($I161:AY161)),0))</f>
        <v>0</v>
      </c>
      <c r="BA161" s="58">
        <f ca="1">IF(AND(BA143&lt;$G$21,BA143&lt;=COUNTIF($J$145:$BX$145,"&gt;0")),-(BA145*$G$131)*Tax_Rate,IF(AND(BA143&lt;=COUNTIF($J$145:$BX$145,"&gt;0"),BA143=$G$21),-($G$131*Tax_Rate+SUM($I161:AZ161)),0))</f>
        <v>0</v>
      </c>
      <c r="BB161" s="58">
        <f ca="1">IF(AND(BB143&lt;$G$21,BB143&lt;=COUNTIF($J$145:$BX$145,"&gt;0")),-(BB145*$G$131)*Tax_Rate,IF(AND(BB143&lt;=COUNTIF($J$145:$BX$145,"&gt;0"),BB143=$G$21),-($G$131*Tax_Rate+SUM($I161:BA161)),0))</f>
        <v>0</v>
      </c>
      <c r="BC161" s="58">
        <f ca="1">IF(AND(BC143&lt;$G$21,BC143&lt;=COUNTIF($J$145:$BX$145,"&gt;0")),-(BC145*$G$131)*Tax_Rate,IF(AND(BC143&lt;=COUNTIF($J$145:$BX$145,"&gt;0"),BC143=$G$21),-($G$131*Tax_Rate+SUM($I161:BB161)),0))</f>
        <v>0</v>
      </c>
      <c r="BD161" s="58">
        <f ca="1">IF(AND(BD143&lt;$G$21,BD143&lt;=COUNTIF($J$145:$BX$145,"&gt;0")),-(BD145*$G$131)*Tax_Rate,IF(AND(BD143&lt;=COUNTIF($J$145:$BX$145,"&gt;0"),BD143=$G$21),-($G$131*Tax_Rate+SUM($I161:BC161)),0))</f>
        <v>0</v>
      </c>
      <c r="BE161" s="58">
        <f ca="1">IF(AND(BE143&lt;$G$21,BE143&lt;=COUNTIF($J$145:$BX$145,"&gt;0")),-(BE145*$G$131)*Tax_Rate,IF(AND(BE143&lt;=COUNTIF($J$145:$BX$145,"&gt;0"),BE143=$G$21),-($G$131*Tax_Rate+SUM($I161:BD161)),0))</f>
        <v>0</v>
      </c>
      <c r="BF161" s="58">
        <f ca="1">IF(AND(BF143&lt;$G$21,BF143&lt;=COUNTIF($J$145:$BX$145,"&gt;0")),-(BF145*$G$131)*Tax_Rate,IF(AND(BF143&lt;=COUNTIF($J$145:$BX$145,"&gt;0"),BF143=$G$21),-($G$131*Tax_Rate+SUM($I161:BE161)),0))</f>
        <v>0</v>
      </c>
      <c r="BG161" s="58">
        <f ca="1">IF(AND(BG143&lt;$G$21,BG143&lt;=COUNTIF($J$145:$BX$145,"&gt;0")),-(BG145*$G$131)*Tax_Rate,IF(AND(BG143&lt;=COUNTIF($J$145:$BX$145,"&gt;0"),BG143=$G$21),-($G$131*Tax_Rate+SUM($I161:BF161)),0))</f>
        <v>0</v>
      </c>
      <c r="BH161" s="58">
        <f ca="1">IF(AND(BH143&lt;$G$21,BH143&lt;=COUNTIF($J$145:$BX$145,"&gt;0")),-(BH145*$G$131)*Tax_Rate,IF(AND(BH143&lt;=COUNTIF($J$145:$BX$145,"&gt;0"),BH143=$G$21),-($G$131*Tax_Rate+SUM($I161:BG161)),0))</f>
        <v>0</v>
      </c>
      <c r="BI161" s="58">
        <f ca="1">IF(AND(BI143&lt;$G$21,BI143&lt;=COUNTIF($J$145:$BX$145,"&gt;0")),-(BI145*$G$131)*Tax_Rate,IF(AND(BI143&lt;=COUNTIF($J$145:$BX$145,"&gt;0"),BI143=$G$21),-($G$131*Tax_Rate+SUM($I161:BH161)),0))</f>
        <v>0</v>
      </c>
      <c r="BJ161" s="58">
        <f ca="1">IF(AND(BJ143&lt;$G$21,BJ143&lt;=COUNTIF($J$145:$BX$145,"&gt;0")),-(BJ145*$G$131)*Tax_Rate,IF(AND(BJ143&lt;=COUNTIF($J$145:$BX$145,"&gt;0"),BJ143=$G$21),-($G$131*Tax_Rate+SUM($I161:BI161)),0))</f>
        <v>0</v>
      </c>
      <c r="BK161" s="58">
        <f ca="1">IF(AND(BK143&lt;$G$21,BK143&lt;=COUNTIF($J$145:$BX$145,"&gt;0")),-(BK145*$G$131)*Tax_Rate,IF(AND(BK143&lt;=COUNTIF($J$145:$BX$145,"&gt;0"),BK143=$G$21),-($G$131*Tax_Rate+SUM($I161:BJ161)),0))</f>
        <v>0</v>
      </c>
      <c r="BL161" s="58">
        <f ca="1">IF(AND(BL143&lt;$G$21,BL143&lt;=COUNTIF($J$145:$BX$145,"&gt;0")),-(BL145*$G$131)*Tax_Rate,IF(AND(BL143&lt;=COUNTIF($J$145:$BX$145,"&gt;0"),BL143=$G$21),-($G$131*Tax_Rate+SUM($I161:BK161)),0))</f>
        <v>0</v>
      </c>
      <c r="BM161" s="58">
        <f ca="1">IF(AND(BM143&lt;$G$21,BM143&lt;=COUNTIF($J$145:$BX$145,"&gt;0")),-(BM145*$G$131)*Tax_Rate,IF(AND(BM143&lt;=COUNTIF($J$145:$BX$145,"&gt;0"),BM143=$G$21),-($G$131*Tax_Rate+SUM($I161:BL161)),0))</f>
        <v>0</v>
      </c>
      <c r="BN161" s="58">
        <f ca="1">IF(AND(BN143&lt;$G$21,BN143&lt;=COUNTIF($J$145:$BX$145,"&gt;0")),-(BN145*$G$131)*Tax_Rate,IF(AND(BN143&lt;=COUNTIF($J$145:$BX$145,"&gt;0"),BN143=$G$21),-($G$131*Tax_Rate+SUM($I161:BM161)),0))</f>
        <v>0</v>
      </c>
      <c r="BO161" s="58">
        <f ca="1">IF(AND(BO143&lt;$G$21,BO143&lt;=COUNTIF($J$145:$BX$145,"&gt;0")),-(BO145*$G$131)*Tax_Rate,IF(AND(BO143&lt;=COUNTIF($J$145:$BX$145,"&gt;0"),BO143=$G$21),-($G$131*Tax_Rate+SUM($I161:BN161)),0))</f>
        <v>0</v>
      </c>
      <c r="BP161" s="58">
        <f ca="1">IF(AND(BP143&lt;$G$21,BP143&lt;=COUNTIF($J$145:$BX$145,"&gt;0")),-(BP145*$G$131)*Tax_Rate,IF(AND(BP143&lt;=COUNTIF($J$145:$BX$145,"&gt;0"),BP143=$G$21),-($G$131*Tax_Rate+SUM($I161:BO161)),0))</f>
        <v>0</v>
      </c>
      <c r="BQ161" s="58">
        <f ca="1">IF(AND(BQ143&lt;$G$21,BQ143&lt;=COUNTIF($J$145:$BX$145,"&gt;0")),-(BQ145*$G$131)*Tax_Rate,IF(AND(BQ143&lt;=COUNTIF($J$145:$BX$145,"&gt;0"),BQ143=$G$21),-($G$131*Tax_Rate+SUM($I161:BP161)),0))</f>
        <v>0</v>
      </c>
      <c r="BR161" s="58">
        <f ca="1">IF(AND(BR143&lt;$G$21,BR143&lt;=COUNTIF($J$145:$BX$145,"&gt;0")),-(BR145*$G$131)*Tax_Rate,IF(AND(BR143&lt;=COUNTIF($J$145:$BX$145,"&gt;0"),BR143=$G$21),-($G$131*Tax_Rate+SUM($I161:BQ161)),0))</f>
        <v>0</v>
      </c>
      <c r="BS161" s="58">
        <f ca="1">IF(AND(BS143&lt;$G$21,BS143&lt;=COUNTIF($J$145:$BX$145,"&gt;0")),-(BS145*$G$131)*Tax_Rate,IF(AND(BS143&lt;=COUNTIF($J$145:$BX$145,"&gt;0"),BS143=$G$21),-($G$131*Tax_Rate+SUM($I161:BR161)),0))</f>
        <v>0</v>
      </c>
      <c r="BT161" s="58">
        <f ca="1">IF(AND(BT143&lt;$G$21,BT143&lt;=COUNTIF($J$145:$BX$145,"&gt;0")),-(BT145*$G$131)*Tax_Rate,IF(AND(BT143&lt;=COUNTIF($J$145:$BX$145,"&gt;0"),BT143=$G$21),-($G$131*Tax_Rate+SUM($I161:BS161)),0))</f>
        <v>0</v>
      </c>
      <c r="BU161" s="58">
        <f ca="1">IF(AND(BU143&lt;$G$21,BU143&lt;=COUNTIF($J$145:$BX$145,"&gt;0")),-(BU145*$G$131)*Tax_Rate,IF(AND(BU143&lt;=COUNTIF($J$145:$BX$145,"&gt;0"),BU143=$G$21),-($G$131*Tax_Rate+SUM($I161:BT161)),0))</f>
        <v>0</v>
      </c>
      <c r="BV161" s="58">
        <f ca="1">IF(AND(BV143&lt;$G$21,BV143&lt;=COUNTIF($J$145:$BX$145,"&gt;0")),-(BV145*$G$131)*Tax_Rate,IF(AND(BV143&lt;=COUNTIF($J$145:$BX$145,"&gt;0"),BV143=$G$21),-($G$131*Tax_Rate+SUM($I161:BU161)),0))</f>
        <v>0</v>
      </c>
      <c r="BW161" s="58">
        <f ca="1">IF(AND(BW143&lt;$G$21,BW143&lt;=COUNTIF($J$145:$BX$145,"&gt;0")),-(BW145*$G$131)*Tax_Rate,IF(AND(BW143&lt;=COUNTIF($J$145:$BX$145,"&gt;0"),BW143=$G$21),-($G$131*Tax_Rate+SUM($I161:BV161)),0))</f>
        <v>0</v>
      </c>
      <c r="BX161" s="58">
        <f ca="1">IF(AND(BX143&lt;$G$21,BX143&lt;=COUNTIF($J$145:$BX$145,"&gt;0")),-(BX145*$G$131)*Tax_Rate,IF(AND(BX143&lt;=COUNTIF($J$145:$BX$145,"&gt;0"),BX143=$G$21),-($G$131*Tax_Rate+SUM($I161:BW161)),0))</f>
        <v>0</v>
      </c>
    </row>
    <row r="162" spans="1:76">
      <c r="A162" s="44">
        <f>ROW()</f>
        <v>162</v>
      </c>
      <c r="B162" s="39" t="s">
        <v>53</v>
      </c>
      <c r="G162" s="92"/>
      <c r="J162" s="58">
        <f t="shared" ref="J162:BU162" ca="1" si="42">-J148*(1-Tax_Rate)</f>
        <v>0</v>
      </c>
      <c r="K162" s="58">
        <f t="shared" ca="1" si="42"/>
        <v>0</v>
      </c>
      <c r="L162" s="58">
        <f t="shared" ca="1" si="42"/>
        <v>0</v>
      </c>
      <c r="M162" s="58">
        <f t="shared" ca="1" si="42"/>
        <v>0</v>
      </c>
      <c r="N162" s="58">
        <f t="shared" ca="1" si="42"/>
        <v>0</v>
      </c>
      <c r="O162" s="58">
        <f t="shared" ca="1" si="42"/>
        <v>0</v>
      </c>
      <c r="P162" s="58">
        <f t="shared" ca="1" si="42"/>
        <v>0</v>
      </c>
      <c r="Q162" s="58">
        <f t="shared" ca="1" si="42"/>
        <v>0</v>
      </c>
      <c r="R162" s="58">
        <f t="shared" ca="1" si="42"/>
        <v>0</v>
      </c>
      <c r="S162" s="58">
        <f t="shared" ca="1" si="42"/>
        <v>0</v>
      </c>
      <c r="T162" s="58">
        <f t="shared" ca="1" si="42"/>
        <v>0</v>
      </c>
      <c r="U162" s="58">
        <f t="shared" ca="1" si="42"/>
        <v>0</v>
      </c>
      <c r="V162" s="58">
        <f t="shared" ca="1" si="42"/>
        <v>0</v>
      </c>
      <c r="W162" s="58">
        <f t="shared" ca="1" si="42"/>
        <v>0</v>
      </c>
      <c r="X162" s="58">
        <f t="shared" ca="1" si="42"/>
        <v>0</v>
      </c>
      <c r="Y162" s="58">
        <f t="shared" ca="1" si="42"/>
        <v>0</v>
      </c>
      <c r="Z162" s="58">
        <f t="shared" ca="1" si="42"/>
        <v>0</v>
      </c>
      <c r="AA162" s="58">
        <f t="shared" ca="1" si="42"/>
        <v>0</v>
      </c>
      <c r="AB162" s="58">
        <f t="shared" ca="1" si="42"/>
        <v>0</v>
      </c>
      <c r="AC162" s="58">
        <f t="shared" ca="1" si="42"/>
        <v>0</v>
      </c>
      <c r="AD162" s="58">
        <f t="shared" ca="1" si="42"/>
        <v>0</v>
      </c>
      <c r="AE162" s="58">
        <f t="shared" ca="1" si="42"/>
        <v>0</v>
      </c>
      <c r="AF162" s="58">
        <f t="shared" ca="1" si="42"/>
        <v>0</v>
      </c>
      <c r="AG162" s="58">
        <f t="shared" ca="1" si="42"/>
        <v>0</v>
      </c>
      <c r="AH162" s="58">
        <f t="shared" ca="1" si="42"/>
        <v>0</v>
      </c>
      <c r="AI162" s="58">
        <f t="shared" ca="1" si="42"/>
        <v>0</v>
      </c>
      <c r="AJ162" s="58">
        <f t="shared" ca="1" si="42"/>
        <v>0</v>
      </c>
      <c r="AK162" s="58">
        <f t="shared" ca="1" si="42"/>
        <v>0</v>
      </c>
      <c r="AL162" s="58">
        <f t="shared" ca="1" si="42"/>
        <v>0</v>
      </c>
      <c r="AM162" s="58">
        <f t="shared" ca="1" si="42"/>
        <v>0</v>
      </c>
      <c r="AN162" s="58">
        <f t="shared" ca="1" si="42"/>
        <v>0</v>
      </c>
      <c r="AO162" s="58">
        <f t="shared" ca="1" si="42"/>
        <v>0</v>
      </c>
      <c r="AP162" s="58">
        <f t="shared" ca="1" si="42"/>
        <v>0</v>
      </c>
      <c r="AQ162" s="58">
        <f t="shared" ca="1" si="42"/>
        <v>0</v>
      </c>
      <c r="AR162" s="58">
        <f t="shared" ca="1" si="42"/>
        <v>226932.94521836014</v>
      </c>
      <c r="AS162" s="58">
        <f t="shared" ca="1" si="42"/>
        <v>0</v>
      </c>
      <c r="AT162" s="58">
        <f t="shared" ca="1" si="42"/>
        <v>0</v>
      </c>
      <c r="AU162" s="58">
        <f t="shared" ca="1" si="42"/>
        <v>0</v>
      </c>
      <c r="AV162" s="58">
        <f t="shared" ca="1" si="42"/>
        <v>0</v>
      </c>
      <c r="AW162" s="58">
        <f t="shared" ca="1" si="42"/>
        <v>0</v>
      </c>
      <c r="AX162" s="58">
        <f t="shared" ca="1" si="42"/>
        <v>0</v>
      </c>
      <c r="AY162" s="58">
        <f t="shared" ca="1" si="42"/>
        <v>0</v>
      </c>
      <c r="AZ162" s="58">
        <f t="shared" ca="1" si="42"/>
        <v>0</v>
      </c>
      <c r="BA162" s="58">
        <f t="shared" ca="1" si="42"/>
        <v>0</v>
      </c>
      <c r="BB162" s="58">
        <f t="shared" ca="1" si="42"/>
        <v>0</v>
      </c>
      <c r="BC162" s="58">
        <f t="shared" ca="1" si="42"/>
        <v>0</v>
      </c>
      <c r="BD162" s="58">
        <f t="shared" ca="1" si="42"/>
        <v>0</v>
      </c>
      <c r="BE162" s="58">
        <f t="shared" ca="1" si="42"/>
        <v>0</v>
      </c>
      <c r="BF162" s="58">
        <f t="shared" ca="1" si="42"/>
        <v>0</v>
      </c>
      <c r="BG162" s="58">
        <f t="shared" ca="1" si="42"/>
        <v>0</v>
      </c>
      <c r="BH162" s="58">
        <f t="shared" ca="1" si="42"/>
        <v>0</v>
      </c>
      <c r="BI162" s="58">
        <f t="shared" ca="1" si="42"/>
        <v>0</v>
      </c>
      <c r="BJ162" s="58">
        <f t="shared" ca="1" si="42"/>
        <v>0</v>
      </c>
      <c r="BK162" s="58">
        <f t="shared" ca="1" si="42"/>
        <v>0</v>
      </c>
      <c r="BL162" s="58">
        <f t="shared" ca="1" si="42"/>
        <v>0</v>
      </c>
      <c r="BM162" s="58">
        <f t="shared" ca="1" si="42"/>
        <v>0</v>
      </c>
      <c r="BN162" s="58">
        <f t="shared" ca="1" si="42"/>
        <v>0</v>
      </c>
      <c r="BO162" s="58">
        <f t="shared" ca="1" si="42"/>
        <v>0</v>
      </c>
      <c r="BP162" s="58">
        <f t="shared" ca="1" si="42"/>
        <v>0</v>
      </c>
      <c r="BQ162" s="58">
        <f t="shared" ca="1" si="42"/>
        <v>0</v>
      </c>
      <c r="BR162" s="58">
        <f t="shared" ca="1" si="42"/>
        <v>0</v>
      </c>
      <c r="BS162" s="58">
        <f t="shared" ca="1" si="42"/>
        <v>0</v>
      </c>
      <c r="BT162" s="58">
        <f t="shared" ca="1" si="42"/>
        <v>0</v>
      </c>
      <c r="BU162" s="58">
        <f t="shared" ca="1" si="42"/>
        <v>0</v>
      </c>
      <c r="BV162" s="58">
        <f ca="1">-BV148*(1-Tax_Rate)</f>
        <v>0</v>
      </c>
      <c r="BW162" s="58">
        <f ca="1">-BW148*(1-Tax_Rate)</f>
        <v>0</v>
      </c>
      <c r="BX162" s="58">
        <f ca="1">-BX148*(1-Tax_Rate)</f>
        <v>0</v>
      </c>
    </row>
    <row r="163" spans="1:76">
      <c r="A163" s="44">
        <f>ROW()</f>
        <v>163</v>
      </c>
      <c r="B163" s="39" t="s">
        <v>49</v>
      </c>
      <c r="G163" s="92"/>
      <c r="J163" s="58">
        <f t="shared" ref="J163:BU163" ca="1" si="43">J149*(1-Tax_Rate)</f>
        <v>0</v>
      </c>
      <c r="K163" s="58">
        <f t="shared" ca="1" si="43"/>
        <v>0</v>
      </c>
      <c r="L163" s="58">
        <f t="shared" ca="1" si="43"/>
        <v>0</v>
      </c>
      <c r="M163" s="58">
        <f t="shared" ca="1" si="43"/>
        <v>0</v>
      </c>
      <c r="N163" s="58">
        <f t="shared" ca="1" si="43"/>
        <v>0</v>
      </c>
      <c r="O163" s="58">
        <f t="shared" ca="1" si="43"/>
        <v>0</v>
      </c>
      <c r="P163" s="58">
        <f t="shared" ca="1" si="43"/>
        <v>0</v>
      </c>
      <c r="Q163" s="58">
        <f t="shared" ca="1" si="43"/>
        <v>0</v>
      </c>
      <c r="R163" s="58">
        <f t="shared" ca="1" si="43"/>
        <v>0</v>
      </c>
      <c r="S163" s="58">
        <f t="shared" ca="1" si="43"/>
        <v>0</v>
      </c>
      <c r="T163" s="58">
        <f t="shared" ca="1" si="43"/>
        <v>0</v>
      </c>
      <c r="U163" s="58">
        <f t="shared" ca="1" si="43"/>
        <v>0</v>
      </c>
      <c r="V163" s="58">
        <f t="shared" ca="1" si="43"/>
        <v>0</v>
      </c>
      <c r="W163" s="58">
        <f t="shared" ca="1" si="43"/>
        <v>0</v>
      </c>
      <c r="X163" s="58">
        <f t="shared" ca="1" si="43"/>
        <v>0</v>
      </c>
      <c r="Y163" s="58">
        <f t="shared" ca="1" si="43"/>
        <v>0</v>
      </c>
      <c r="Z163" s="58">
        <f t="shared" ca="1" si="43"/>
        <v>0</v>
      </c>
      <c r="AA163" s="58">
        <f t="shared" ca="1" si="43"/>
        <v>0</v>
      </c>
      <c r="AB163" s="58">
        <f t="shared" ca="1" si="43"/>
        <v>0</v>
      </c>
      <c r="AC163" s="58">
        <f t="shared" ca="1" si="43"/>
        <v>0</v>
      </c>
      <c r="AD163" s="58">
        <f t="shared" ca="1" si="43"/>
        <v>0</v>
      </c>
      <c r="AE163" s="58">
        <f t="shared" ca="1" si="43"/>
        <v>0</v>
      </c>
      <c r="AF163" s="58">
        <f t="shared" ca="1" si="43"/>
        <v>0</v>
      </c>
      <c r="AG163" s="58">
        <f t="shared" ca="1" si="43"/>
        <v>0</v>
      </c>
      <c r="AH163" s="58">
        <f t="shared" ca="1" si="43"/>
        <v>0</v>
      </c>
      <c r="AI163" s="58">
        <f t="shared" ca="1" si="43"/>
        <v>0</v>
      </c>
      <c r="AJ163" s="58">
        <f t="shared" ca="1" si="43"/>
        <v>0</v>
      </c>
      <c r="AK163" s="58">
        <f t="shared" ca="1" si="43"/>
        <v>0</v>
      </c>
      <c r="AL163" s="58">
        <f t="shared" ca="1" si="43"/>
        <v>0</v>
      </c>
      <c r="AM163" s="58">
        <f t="shared" ca="1" si="43"/>
        <v>0</v>
      </c>
      <c r="AN163" s="58">
        <f t="shared" ca="1" si="43"/>
        <v>0</v>
      </c>
      <c r="AO163" s="58">
        <f t="shared" ca="1" si="43"/>
        <v>0</v>
      </c>
      <c r="AP163" s="58">
        <f t="shared" ca="1" si="43"/>
        <v>0</v>
      </c>
      <c r="AQ163" s="58">
        <f t="shared" ca="1" si="43"/>
        <v>0</v>
      </c>
      <c r="AR163" s="58">
        <f t="shared" ca="1" si="43"/>
        <v>0</v>
      </c>
      <c r="AS163" s="58">
        <f t="shared" ca="1" si="43"/>
        <v>0</v>
      </c>
      <c r="AT163" s="58">
        <f t="shared" ca="1" si="43"/>
        <v>0</v>
      </c>
      <c r="AU163" s="58">
        <f t="shared" ca="1" si="43"/>
        <v>0</v>
      </c>
      <c r="AV163" s="58">
        <f t="shared" ca="1" si="43"/>
        <v>0</v>
      </c>
      <c r="AW163" s="58">
        <f t="shared" ca="1" si="43"/>
        <v>0</v>
      </c>
      <c r="AX163" s="58">
        <f t="shared" ca="1" si="43"/>
        <v>0</v>
      </c>
      <c r="AY163" s="58">
        <f t="shared" ca="1" si="43"/>
        <v>0</v>
      </c>
      <c r="AZ163" s="58">
        <f t="shared" ca="1" si="43"/>
        <v>0</v>
      </c>
      <c r="BA163" s="58">
        <f t="shared" ca="1" si="43"/>
        <v>0</v>
      </c>
      <c r="BB163" s="58">
        <f t="shared" ca="1" si="43"/>
        <v>0</v>
      </c>
      <c r="BC163" s="58">
        <f t="shared" ca="1" si="43"/>
        <v>0</v>
      </c>
      <c r="BD163" s="58">
        <f t="shared" ca="1" si="43"/>
        <v>0</v>
      </c>
      <c r="BE163" s="58">
        <f t="shared" ca="1" si="43"/>
        <v>0</v>
      </c>
      <c r="BF163" s="58">
        <f t="shared" ca="1" si="43"/>
        <v>0</v>
      </c>
      <c r="BG163" s="58">
        <f t="shared" ca="1" si="43"/>
        <v>0</v>
      </c>
      <c r="BH163" s="58">
        <f t="shared" ca="1" si="43"/>
        <v>0</v>
      </c>
      <c r="BI163" s="58">
        <f t="shared" ca="1" si="43"/>
        <v>0</v>
      </c>
      <c r="BJ163" s="58">
        <f t="shared" ca="1" si="43"/>
        <v>0</v>
      </c>
      <c r="BK163" s="58">
        <f t="shared" ca="1" si="43"/>
        <v>0</v>
      </c>
      <c r="BL163" s="58">
        <f t="shared" ca="1" si="43"/>
        <v>0</v>
      </c>
      <c r="BM163" s="58">
        <f t="shared" ca="1" si="43"/>
        <v>0</v>
      </c>
      <c r="BN163" s="58">
        <f t="shared" ca="1" si="43"/>
        <v>0</v>
      </c>
      <c r="BO163" s="58">
        <f t="shared" ca="1" si="43"/>
        <v>0</v>
      </c>
      <c r="BP163" s="58">
        <f t="shared" ca="1" si="43"/>
        <v>0</v>
      </c>
      <c r="BQ163" s="58">
        <f t="shared" ca="1" si="43"/>
        <v>0</v>
      </c>
      <c r="BR163" s="58">
        <f t="shared" ca="1" si="43"/>
        <v>0</v>
      </c>
      <c r="BS163" s="58">
        <f t="shared" ca="1" si="43"/>
        <v>0</v>
      </c>
      <c r="BT163" s="58">
        <f t="shared" ca="1" si="43"/>
        <v>0</v>
      </c>
      <c r="BU163" s="58">
        <f t="shared" ca="1" si="43"/>
        <v>0</v>
      </c>
      <c r="BV163" s="58">
        <f ca="1">BV149*(1-Tax_Rate)</f>
        <v>0</v>
      </c>
      <c r="BW163" s="58">
        <f ca="1">BW149*(1-Tax_Rate)</f>
        <v>0</v>
      </c>
      <c r="BX163" s="58">
        <f ca="1">BX149*(1-Tax_Rate)</f>
        <v>0</v>
      </c>
    </row>
    <row r="164" spans="1:76">
      <c r="A164" s="44">
        <f>ROW()</f>
        <v>164</v>
      </c>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row>
    <row r="165" spans="1:76">
      <c r="A165" s="44">
        <f>ROW()</f>
        <v>165</v>
      </c>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row>
    <row r="166" spans="1:76">
      <c r="A166" s="44">
        <f>ROW()</f>
        <v>166</v>
      </c>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row>
    <row r="167" spans="1:76">
      <c r="A167" s="44">
        <f>ROW()</f>
        <v>167</v>
      </c>
      <c r="B167" s="39" t="s">
        <v>54</v>
      </c>
      <c r="J167" s="58">
        <f t="shared" ref="J167:BU168" ca="1" si="44">J150*(1-Tax_Rate)</f>
        <v>3782.2157536393361</v>
      </c>
      <c r="K167" s="58">
        <f t="shared" ca="1" si="44"/>
        <v>3674.152446392498</v>
      </c>
      <c r="L167" s="58">
        <f t="shared" ca="1" si="44"/>
        <v>3566.0891391456598</v>
      </c>
      <c r="M167" s="58">
        <f t="shared" ca="1" si="44"/>
        <v>3458.0258318988217</v>
      </c>
      <c r="N167" s="58">
        <f t="shared" ca="1" si="44"/>
        <v>3349.9625246519831</v>
      </c>
      <c r="O167" s="58">
        <f t="shared" ca="1" si="44"/>
        <v>3241.899217405145</v>
      </c>
      <c r="P167" s="58">
        <f t="shared" ca="1" si="44"/>
        <v>3133.8359101583069</v>
      </c>
      <c r="Q167" s="58">
        <f t="shared" ca="1" si="44"/>
        <v>3025.7726029114688</v>
      </c>
      <c r="R167" s="58">
        <f t="shared" ca="1" si="44"/>
        <v>2917.7092956646306</v>
      </c>
      <c r="S167" s="58">
        <f t="shared" ca="1" si="44"/>
        <v>2809.6459884177925</v>
      </c>
      <c r="T167" s="58">
        <f t="shared" ca="1" si="44"/>
        <v>2701.5826811709544</v>
      </c>
      <c r="U167" s="58">
        <f t="shared" ca="1" si="44"/>
        <v>2593.5193739241158</v>
      </c>
      <c r="V167" s="58">
        <f t="shared" ca="1" si="44"/>
        <v>2485.4560666772782</v>
      </c>
      <c r="W167" s="58">
        <f t="shared" ca="1" si="44"/>
        <v>2377.3927594304396</v>
      </c>
      <c r="X167" s="58">
        <f t="shared" ca="1" si="44"/>
        <v>2269.3294521836015</v>
      </c>
      <c r="Y167" s="58">
        <f t="shared" ca="1" si="44"/>
        <v>2161.2661449367633</v>
      </c>
      <c r="Z167" s="58">
        <f t="shared" ca="1" si="44"/>
        <v>2053.2028376899252</v>
      </c>
      <c r="AA167" s="58">
        <f t="shared" ca="1" si="44"/>
        <v>1945.1395304430869</v>
      </c>
      <c r="AB167" s="58">
        <f t="shared" ca="1" si="44"/>
        <v>1837.0762231962487</v>
      </c>
      <c r="AC167" s="58">
        <f t="shared" ca="1" si="44"/>
        <v>1729.0129159494104</v>
      </c>
      <c r="AD167" s="58">
        <f t="shared" ca="1" si="44"/>
        <v>1620.9496087025723</v>
      </c>
      <c r="AE167" s="58">
        <f t="shared" ca="1" si="44"/>
        <v>1512.8863014557342</v>
      </c>
      <c r="AF167" s="58">
        <f t="shared" ca="1" si="44"/>
        <v>1404.8229942088963</v>
      </c>
      <c r="AG167" s="58">
        <f t="shared" ca="1" si="44"/>
        <v>1296.7596869620579</v>
      </c>
      <c r="AH167" s="58">
        <f t="shared" ca="1" si="44"/>
        <v>1188.6963797152198</v>
      </c>
      <c r="AI167" s="58">
        <f t="shared" ca="1" si="44"/>
        <v>1080.6330724683814</v>
      </c>
      <c r="AJ167" s="58">
        <f t="shared" ca="1" si="44"/>
        <v>972.56976522154332</v>
      </c>
      <c r="AK167" s="58">
        <f t="shared" ca="1" si="44"/>
        <v>864.50645797470509</v>
      </c>
      <c r="AL167" s="58">
        <f t="shared" ca="1" si="44"/>
        <v>756.44315072786685</v>
      </c>
      <c r="AM167" s="58">
        <f t="shared" ca="1" si="44"/>
        <v>648.37984348102873</v>
      </c>
      <c r="AN167" s="58">
        <f t="shared" ca="1" si="44"/>
        <v>540.31653623419049</v>
      </c>
      <c r="AO167" s="58">
        <f t="shared" ca="1" si="44"/>
        <v>432.25322898735226</v>
      </c>
      <c r="AP167" s="58">
        <f t="shared" ca="1" si="44"/>
        <v>324.18992174051414</v>
      </c>
      <c r="AQ167" s="58">
        <f t="shared" ca="1" si="44"/>
        <v>216.12661449367587</v>
      </c>
      <c r="AR167" s="58">
        <f t="shared" ca="1" si="44"/>
        <v>108.06330724683768</v>
      </c>
      <c r="AS167" s="58">
        <f t="shared" ca="1" si="44"/>
        <v>0</v>
      </c>
      <c r="AT167" s="58">
        <f t="shared" ca="1" si="44"/>
        <v>0</v>
      </c>
      <c r="AU167" s="58">
        <f t="shared" ca="1" si="44"/>
        <v>0</v>
      </c>
      <c r="AV167" s="58">
        <f t="shared" ca="1" si="44"/>
        <v>0</v>
      </c>
      <c r="AW167" s="58">
        <f t="shared" ca="1" si="44"/>
        <v>0</v>
      </c>
      <c r="AX167" s="58">
        <f t="shared" ca="1" si="44"/>
        <v>0</v>
      </c>
      <c r="AY167" s="58">
        <f t="shared" ca="1" si="44"/>
        <v>0</v>
      </c>
      <c r="AZ167" s="58">
        <f t="shared" ca="1" si="44"/>
        <v>0</v>
      </c>
      <c r="BA167" s="58">
        <f t="shared" ca="1" si="44"/>
        <v>0</v>
      </c>
      <c r="BB167" s="58">
        <f t="shared" ca="1" si="44"/>
        <v>0</v>
      </c>
      <c r="BC167" s="58">
        <f t="shared" ca="1" si="44"/>
        <v>0</v>
      </c>
      <c r="BD167" s="58">
        <f t="shared" ca="1" si="44"/>
        <v>0</v>
      </c>
      <c r="BE167" s="58">
        <f t="shared" ca="1" si="44"/>
        <v>0</v>
      </c>
      <c r="BF167" s="58">
        <f t="shared" ca="1" si="44"/>
        <v>0</v>
      </c>
      <c r="BG167" s="58">
        <f t="shared" ca="1" si="44"/>
        <v>0</v>
      </c>
      <c r="BH167" s="58">
        <f t="shared" ca="1" si="44"/>
        <v>0</v>
      </c>
      <c r="BI167" s="58">
        <f t="shared" ca="1" si="44"/>
        <v>0</v>
      </c>
      <c r="BJ167" s="58">
        <f t="shared" ca="1" si="44"/>
        <v>0</v>
      </c>
      <c r="BK167" s="58">
        <f t="shared" ca="1" si="44"/>
        <v>0</v>
      </c>
      <c r="BL167" s="58">
        <f t="shared" ca="1" si="44"/>
        <v>0</v>
      </c>
      <c r="BM167" s="58">
        <f t="shared" ca="1" si="44"/>
        <v>0</v>
      </c>
      <c r="BN167" s="58">
        <f t="shared" ca="1" si="44"/>
        <v>0</v>
      </c>
      <c r="BO167" s="58">
        <f t="shared" ca="1" si="44"/>
        <v>0</v>
      </c>
      <c r="BP167" s="58">
        <f t="shared" ca="1" si="44"/>
        <v>0</v>
      </c>
      <c r="BQ167" s="58">
        <f t="shared" ca="1" si="44"/>
        <v>0</v>
      </c>
      <c r="BR167" s="58">
        <f t="shared" ca="1" si="44"/>
        <v>0</v>
      </c>
      <c r="BS167" s="58">
        <f t="shared" ca="1" si="44"/>
        <v>0</v>
      </c>
      <c r="BT167" s="58">
        <f t="shared" ca="1" si="44"/>
        <v>0</v>
      </c>
      <c r="BU167" s="58">
        <f t="shared" ca="1" si="44"/>
        <v>0</v>
      </c>
      <c r="BV167" s="58">
        <f t="shared" ref="BV167:BX168" ca="1" si="45">BV150*(1-Tax_Rate)</f>
        <v>0</v>
      </c>
      <c r="BW167" s="58">
        <f t="shared" ca="1" si="45"/>
        <v>0</v>
      </c>
      <c r="BX167" s="58">
        <f t="shared" ca="1" si="45"/>
        <v>0</v>
      </c>
    </row>
    <row r="168" spans="1:76" ht="16.2">
      <c r="A168" s="44">
        <f>ROW()</f>
        <v>168</v>
      </c>
      <c r="B168" s="39" t="s">
        <v>12</v>
      </c>
      <c r="J168" s="89">
        <f t="shared" ca="1" si="44"/>
        <v>775.38420985960431</v>
      </c>
      <c r="K168" s="89">
        <f t="shared" ca="1" si="44"/>
        <v>781.25774524929068</v>
      </c>
      <c r="L168" s="89">
        <f t="shared" ca="1" si="44"/>
        <v>787.17577266955391</v>
      </c>
      <c r="M168" s="89">
        <f t="shared" ca="1" si="44"/>
        <v>793.13862914752576</v>
      </c>
      <c r="N168" s="89">
        <f t="shared" ca="1" si="44"/>
        <v>799.14665426331806</v>
      </c>
      <c r="O168" s="89">
        <f t="shared" ca="1" si="44"/>
        <v>805.2001901693626</v>
      </c>
      <c r="P168" s="89">
        <f t="shared" ca="1" si="44"/>
        <v>811.29958160989554</v>
      </c>
      <c r="Q168" s="89">
        <f t="shared" ca="1" si="44"/>
        <v>817.44517594059027</v>
      </c>
      <c r="R168" s="89">
        <f t="shared" ca="1" si="44"/>
        <v>823.63732314834022</v>
      </c>
      <c r="S168" s="89">
        <f t="shared" ca="1" si="44"/>
        <v>829.87637587118866</v>
      </c>
      <c r="T168" s="89">
        <f t="shared" ca="1" si="44"/>
        <v>836.16268941841281</v>
      </c>
      <c r="U168" s="89">
        <f t="shared" ca="1" si="44"/>
        <v>842.49662179075722</v>
      </c>
      <c r="V168" s="89">
        <f t="shared" ca="1" si="44"/>
        <v>848.878533700822</v>
      </c>
      <c r="W168" s="89">
        <f t="shared" ca="1" si="44"/>
        <v>855.30878859360564</v>
      </c>
      <c r="X168" s="89">
        <f t="shared" ca="1" si="44"/>
        <v>861.7877526672022</v>
      </c>
      <c r="Y168" s="89">
        <f t="shared" ca="1" si="44"/>
        <v>868.31579489365618</v>
      </c>
      <c r="Z168" s="89">
        <f t="shared" ca="1" si="44"/>
        <v>874.89328703997546</v>
      </c>
      <c r="AA168" s="89">
        <f t="shared" ca="1" si="44"/>
        <v>881.52060368930313</v>
      </c>
      <c r="AB168" s="89">
        <f t="shared" ca="1" si="44"/>
        <v>888.19812226224951</v>
      </c>
      <c r="AC168" s="89">
        <f t="shared" ca="1" si="44"/>
        <v>894.92622303838607</v>
      </c>
      <c r="AD168" s="89">
        <f t="shared" ca="1" si="44"/>
        <v>901.7052891779017</v>
      </c>
      <c r="AE168" s="89">
        <f t="shared" ca="1" si="44"/>
        <v>908.53570674342404</v>
      </c>
      <c r="AF168" s="89">
        <f t="shared" ca="1" si="44"/>
        <v>915.41786472200545</v>
      </c>
      <c r="AG168" s="89">
        <f t="shared" ca="1" si="44"/>
        <v>922.35215504727455</v>
      </c>
      <c r="AH168" s="89">
        <f t="shared" ca="1" si="44"/>
        <v>929.33897262175765</v>
      </c>
      <c r="AI168" s="89">
        <f t="shared" ca="1" si="44"/>
        <v>936.3787153393672</v>
      </c>
      <c r="AJ168" s="89">
        <f t="shared" ca="1" si="44"/>
        <v>943.47178410806293</v>
      </c>
      <c r="AK168" s="89">
        <f t="shared" ca="1" si="44"/>
        <v>950.61858287268137</v>
      </c>
      <c r="AL168" s="89">
        <f t="shared" ca="1" si="44"/>
        <v>957.81951863794188</v>
      </c>
      <c r="AM168" s="89">
        <f t="shared" ca="1" si="44"/>
        <v>965.07500149162411</v>
      </c>
      <c r="AN168" s="89">
        <f t="shared" ca="1" si="44"/>
        <v>972.38544462792311</v>
      </c>
      <c r="AO168" s="89">
        <f t="shared" ca="1" si="44"/>
        <v>979.75126437097947</v>
      </c>
      <c r="AP168" s="89">
        <f t="shared" ca="1" si="44"/>
        <v>987.17288019858938</v>
      </c>
      <c r="AQ168" s="89">
        <f t="shared" ca="1" si="44"/>
        <v>994.65071476609364</v>
      </c>
      <c r="AR168" s="89">
        <f t="shared" ca="1" si="44"/>
        <v>1002.1851939304468</v>
      </c>
      <c r="AS168" s="89">
        <f t="shared" ca="1" si="44"/>
        <v>0</v>
      </c>
      <c r="AT168" s="89">
        <f t="shared" ca="1" si="44"/>
        <v>0</v>
      </c>
      <c r="AU168" s="89">
        <f t="shared" ca="1" si="44"/>
        <v>0</v>
      </c>
      <c r="AV168" s="89">
        <f t="shared" ca="1" si="44"/>
        <v>0</v>
      </c>
      <c r="AW168" s="89">
        <f t="shared" ca="1" si="44"/>
        <v>0</v>
      </c>
      <c r="AX168" s="89">
        <f t="shared" ca="1" si="44"/>
        <v>0</v>
      </c>
      <c r="AY168" s="89">
        <f t="shared" ca="1" si="44"/>
        <v>0</v>
      </c>
      <c r="AZ168" s="89">
        <f t="shared" ca="1" si="44"/>
        <v>0</v>
      </c>
      <c r="BA168" s="89">
        <f t="shared" ca="1" si="44"/>
        <v>0</v>
      </c>
      <c r="BB168" s="89">
        <f t="shared" ca="1" si="44"/>
        <v>0</v>
      </c>
      <c r="BC168" s="89">
        <f t="shared" ca="1" si="44"/>
        <v>0</v>
      </c>
      <c r="BD168" s="89">
        <f t="shared" ca="1" si="44"/>
        <v>0</v>
      </c>
      <c r="BE168" s="89">
        <f t="shared" ca="1" si="44"/>
        <v>0</v>
      </c>
      <c r="BF168" s="89">
        <f t="shared" ca="1" si="44"/>
        <v>0</v>
      </c>
      <c r="BG168" s="89">
        <f t="shared" ca="1" si="44"/>
        <v>0</v>
      </c>
      <c r="BH168" s="89">
        <f t="shared" ca="1" si="44"/>
        <v>0</v>
      </c>
      <c r="BI168" s="89">
        <f t="shared" ca="1" si="44"/>
        <v>0</v>
      </c>
      <c r="BJ168" s="89">
        <f t="shared" ca="1" si="44"/>
        <v>0</v>
      </c>
      <c r="BK168" s="89">
        <f t="shared" ca="1" si="44"/>
        <v>0</v>
      </c>
      <c r="BL168" s="89">
        <f t="shared" ca="1" si="44"/>
        <v>0</v>
      </c>
      <c r="BM168" s="89">
        <f t="shared" ca="1" si="44"/>
        <v>0</v>
      </c>
      <c r="BN168" s="89">
        <f t="shared" ca="1" si="44"/>
        <v>0</v>
      </c>
      <c r="BO168" s="89">
        <f t="shared" ca="1" si="44"/>
        <v>0</v>
      </c>
      <c r="BP168" s="89">
        <f t="shared" ca="1" si="44"/>
        <v>0</v>
      </c>
      <c r="BQ168" s="89">
        <f t="shared" ca="1" si="44"/>
        <v>0</v>
      </c>
      <c r="BR168" s="89">
        <f t="shared" ca="1" si="44"/>
        <v>0</v>
      </c>
      <c r="BS168" s="89">
        <f t="shared" ca="1" si="44"/>
        <v>0</v>
      </c>
      <c r="BT168" s="89">
        <f t="shared" ca="1" si="44"/>
        <v>0</v>
      </c>
      <c r="BU168" s="89">
        <f t="shared" ca="1" si="44"/>
        <v>0</v>
      </c>
      <c r="BV168" s="89">
        <f t="shared" ca="1" si="45"/>
        <v>0</v>
      </c>
      <c r="BW168" s="89">
        <f t="shared" ca="1" si="45"/>
        <v>0</v>
      </c>
      <c r="BX168" s="89">
        <f t="shared" ca="1" si="45"/>
        <v>0</v>
      </c>
    </row>
    <row r="169" spans="1:76">
      <c r="A169" s="44">
        <f>ROW()</f>
        <v>169</v>
      </c>
      <c r="B169" s="39" t="s">
        <v>57</v>
      </c>
      <c r="J169" s="83">
        <f ca="1">SUM(J157:J168)</f>
        <v>-53801.518509397894</v>
      </c>
      <c r="K169" s="83">
        <f t="shared" ref="K169:BV169" ca="1" si="46">SUM(K157:K168)</f>
        <v>-50354.842968714009</v>
      </c>
      <c r="L169" s="83">
        <f t="shared" ca="1" si="46"/>
        <v>-46513.804567939449</v>
      </c>
      <c r="M169" s="83">
        <f t="shared" ca="1" si="46"/>
        <v>-42672.721338107178</v>
      </c>
      <c r="N169" s="83">
        <f t="shared" ca="1" si="46"/>
        <v>-39225.911307697206</v>
      </c>
      <c r="O169" s="83">
        <f t="shared" ca="1" si="46"/>
        <v>-36173.374134557089</v>
      </c>
      <c r="P169" s="83">
        <f t="shared" ca="1" si="46"/>
        <v>-33120.791105882483</v>
      </c>
      <c r="Q169" s="83">
        <f t="shared" ca="1" si="46"/>
        <v>-31645.435346558173</v>
      </c>
      <c r="R169" s="83">
        <f t="shared" ca="1" si="46"/>
        <v>-31747.306506597259</v>
      </c>
      <c r="S169" s="83">
        <f t="shared" ca="1" si="46"/>
        <v>-31849.130761121247</v>
      </c>
      <c r="T169" s="83">
        <f t="shared" ca="1" si="46"/>
        <v>-31950.907754820862</v>
      </c>
      <c r="U169" s="83">
        <f t="shared" ca="1" si="46"/>
        <v>-32052.637129695358</v>
      </c>
      <c r="V169" s="83">
        <f t="shared" ca="1" si="46"/>
        <v>-32154.318525032126</v>
      </c>
      <c r="W169" s="83">
        <f t="shared" ca="1" si="46"/>
        <v>-32255.951577386186</v>
      </c>
      <c r="X169" s="83">
        <f t="shared" ca="1" si="46"/>
        <v>-32357.535920559429</v>
      </c>
      <c r="Y169" s="83">
        <f t="shared" ca="1" si="46"/>
        <v>-32459.071185579807</v>
      </c>
      <c r="Z169" s="83">
        <f t="shared" ca="1" si="46"/>
        <v>-32560.557000680328</v>
      </c>
      <c r="AA169" s="83">
        <f t="shared" ca="1" si="46"/>
        <v>-32661.992991277843</v>
      </c>
      <c r="AB169" s="83">
        <f t="shared" ca="1" si="46"/>
        <v>-32763.37877995173</v>
      </c>
      <c r="AC169" s="83">
        <f t="shared" ca="1" si="46"/>
        <v>-28527.211937761189</v>
      </c>
      <c r="AD169" s="83">
        <f t="shared" ca="1" si="46"/>
        <v>2522.654897880474</v>
      </c>
      <c r="AE169" s="83">
        <f t="shared" ca="1" si="46"/>
        <v>2421.422008199158</v>
      </c>
      <c r="AF169" s="83">
        <f t="shared" ca="1" si="46"/>
        <v>2320.2408589309016</v>
      </c>
      <c r="AG169" s="83">
        <f t="shared" ca="1" si="46"/>
        <v>2219.1118420093326</v>
      </c>
      <c r="AH169" s="83">
        <f t="shared" ca="1" si="46"/>
        <v>2118.0353523369777</v>
      </c>
      <c r="AI169" s="83">
        <f t="shared" ca="1" si="46"/>
        <v>2017.0117878077485</v>
      </c>
      <c r="AJ169" s="83">
        <f t="shared" ca="1" si="46"/>
        <v>1916.0415493296064</v>
      </c>
      <c r="AK169" s="83">
        <f t="shared" ca="1" si="46"/>
        <v>1815.1250408473866</v>
      </c>
      <c r="AL169" s="83">
        <f t="shared" ca="1" si="46"/>
        <v>1714.2626693658087</v>
      </c>
      <c r="AM169" s="83">
        <f t="shared" ca="1" si="46"/>
        <v>1613.4548449726528</v>
      </c>
      <c r="AN169" s="83">
        <f t="shared" ca="1" si="46"/>
        <v>1512.7019808621135</v>
      </c>
      <c r="AO169" s="83">
        <f t="shared" ca="1" si="46"/>
        <v>1412.0044933583317</v>
      </c>
      <c r="AP169" s="83">
        <f t="shared" ca="1" si="46"/>
        <v>1311.3628019391035</v>
      </c>
      <c r="AQ169" s="83">
        <f t="shared" ca="1" si="46"/>
        <v>1210.7773292597694</v>
      </c>
      <c r="AR169" s="83">
        <f t="shared" ca="1" si="46"/>
        <v>228043.1937195374</v>
      </c>
      <c r="AS169" s="83">
        <f t="shared" ca="1" si="46"/>
        <v>0</v>
      </c>
      <c r="AT169" s="83">
        <f t="shared" ca="1" si="46"/>
        <v>0</v>
      </c>
      <c r="AU169" s="83">
        <f t="shared" ca="1" si="46"/>
        <v>0</v>
      </c>
      <c r="AV169" s="83">
        <f t="shared" ca="1" si="46"/>
        <v>0</v>
      </c>
      <c r="AW169" s="83">
        <f t="shared" ca="1" si="46"/>
        <v>0</v>
      </c>
      <c r="AX169" s="83">
        <f t="shared" ca="1" si="46"/>
        <v>0</v>
      </c>
      <c r="AY169" s="83">
        <f t="shared" ca="1" si="46"/>
        <v>0</v>
      </c>
      <c r="AZ169" s="83">
        <f t="shared" ca="1" si="46"/>
        <v>0</v>
      </c>
      <c r="BA169" s="83">
        <f t="shared" ca="1" si="46"/>
        <v>0</v>
      </c>
      <c r="BB169" s="83">
        <f t="shared" ca="1" si="46"/>
        <v>0</v>
      </c>
      <c r="BC169" s="83">
        <f t="shared" ca="1" si="46"/>
        <v>0</v>
      </c>
      <c r="BD169" s="83">
        <f t="shared" ca="1" si="46"/>
        <v>0</v>
      </c>
      <c r="BE169" s="83">
        <f t="shared" ca="1" si="46"/>
        <v>0</v>
      </c>
      <c r="BF169" s="83">
        <f t="shared" ca="1" si="46"/>
        <v>0</v>
      </c>
      <c r="BG169" s="83">
        <f t="shared" ca="1" si="46"/>
        <v>0</v>
      </c>
      <c r="BH169" s="83">
        <f t="shared" ca="1" si="46"/>
        <v>0</v>
      </c>
      <c r="BI169" s="83">
        <f t="shared" ca="1" si="46"/>
        <v>0</v>
      </c>
      <c r="BJ169" s="83">
        <f t="shared" ca="1" si="46"/>
        <v>0</v>
      </c>
      <c r="BK169" s="83">
        <f t="shared" ca="1" si="46"/>
        <v>0</v>
      </c>
      <c r="BL169" s="83">
        <f t="shared" ca="1" si="46"/>
        <v>0</v>
      </c>
      <c r="BM169" s="83">
        <f t="shared" ca="1" si="46"/>
        <v>0</v>
      </c>
      <c r="BN169" s="83">
        <f t="shared" ca="1" si="46"/>
        <v>0</v>
      </c>
      <c r="BO169" s="83">
        <f t="shared" ca="1" si="46"/>
        <v>0</v>
      </c>
      <c r="BP169" s="83">
        <f t="shared" ca="1" si="46"/>
        <v>0</v>
      </c>
      <c r="BQ169" s="83">
        <f t="shared" ca="1" si="46"/>
        <v>0</v>
      </c>
      <c r="BR169" s="83">
        <f t="shared" ca="1" si="46"/>
        <v>0</v>
      </c>
      <c r="BS169" s="83">
        <f t="shared" ca="1" si="46"/>
        <v>0</v>
      </c>
      <c r="BT169" s="83">
        <f t="shared" ca="1" si="46"/>
        <v>0</v>
      </c>
      <c r="BU169" s="83">
        <f t="shared" ca="1" si="46"/>
        <v>0</v>
      </c>
      <c r="BV169" s="83">
        <f t="shared" ca="1" si="46"/>
        <v>0</v>
      </c>
      <c r="BW169" s="83">
        <f ca="1">SUM(BW157:BW168)</f>
        <v>0</v>
      </c>
      <c r="BX169" s="83">
        <f ca="1">SUM(BX157:BX168)</f>
        <v>0</v>
      </c>
    </row>
    <row r="170" spans="1:76">
      <c r="A170" s="44">
        <f>ROW()</f>
        <v>170</v>
      </c>
      <c r="B170" s="39" t="s">
        <v>60</v>
      </c>
      <c r="G170" s="103">
        <f ca="1">NPV(disc_rate,J169:BX169)</f>
        <v>-398853.52960904286</v>
      </c>
    </row>
    <row r="171" spans="1:76">
      <c r="A171" s="44">
        <f>ROW()</f>
        <v>171</v>
      </c>
      <c r="G171" s="104"/>
    </row>
    <row r="172" spans="1:76">
      <c r="A172" s="44">
        <f>ROW()</f>
        <v>172</v>
      </c>
      <c r="B172" s="67" t="s">
        <v>69</v>
      </c>
      <c r="G172" s="104"/>
      <c r="J172" s="39">
        <v>1</v>
      </c>
      <c r="K172" s="39">
        <v>2</v>
      </c>
      <c r="L172" s="39">
        <v>3</v>
      </c>
      <c r="M172" s="39">
        <v>4</v>
      </c>
      <c r="N172" s="39">
        <v>5</v>
      </c>
      <c r="O172" s="39">
        <v>6</v>
      </c>
      <c r="P172" s="39">
        <v>7</v>
      </c>
      <c r="Q172" s="39">
        <v>8</v>
      </c>
      <c r="R172" s="39">
        <v>9</v>
      </c>
      <c r="S172" s="39">
        <v>10</v>
      </c>
      <c r="T172" s="39">
        <v>11</v>
      </c>
      <c r="U172" s="39">
        <v>12</v>
      </c>
      <c r="V172" s="39">
        <v>13</v>
      </c>
      <c r="W172" s="39">
        <v>14</v>
      </c>
      <c r="X172" s="39">
        <v>15</v>
      </c>
      <c r="Y172" s="39">
        <v>16</v>
      </c>
      <c r="Z172" s="39">
        <v>17</v>
      </c>
      <c r="AA172" s="39">
        <v>18</v>
      </c>
      <c r="AB172" s="39">
        <v>19</v>
      </c>
      <c r="AC172" s="39">
        <v>20</v>
      </c>
      <c r="AD172" s="39">
        <v>21</v>
      </c>
      <c r="AE172" s="39">
        <v>22</v>
      </c>
      <c r="AF172" s="39">
        <v>23</v>
      </c>
      <c r="AG172" s="39">
        <v>24</v>
      </c>
      <c r="AH172" s="39">
        <v>25</v>
      </c>
      <c r="AI172" s="39">
        <v>26</v>
      </c>
      <c r="AJ172" s="39">
        <v>27</v>
      </c>
      <c r="AK172" s="39">
        <v>28</v>
      </c>
      <c r="AL172" s="39">
        <v>29</v>
      </c>
      <c r="AM172" s="39">
        <v>30</v>
      </c>
      <c r="AN172" s="39">
        <v>31</v>
      </c>
      <c r="AO172" s="39">
        <v>32</v>
      </c>
      <c r="AP172" s="39">
        <v>33</v>
      </c>
      <c r="AQ172" s="39">
        <v>34</v>
      </c>
      <c r="AR172" s="39">
        <v>35</v>
      </c>
      <c r="AS172" s="39">
        <v>36</v>
      </c>
      <c r="AT172" s="39">
        <v>37</v>
      </c>
      <c r="AU172" s="39">
        <v>38</v>
      </c>
      <c r="AV172" s="39">
        <v>39</v>
      </c>
      <c r="AW172" s="39">
        <v>40</v>
      </c>
      <c r="AX172" s="39">
        <v>41</v>
      </c>
      <c r="AY172" s="39">
        <v>42</v>
      </c>
      <c r="AZ172" s="39">
        <v>43</v>
      </c>
      <c r="BA172" s="39">
        <v>44</v>
      </c>
      <c r="BB172" s="39">
        <v>45</v>
      </c>
      <c r="BC172" s="39">
        <v>46</v>
      </c>
      <c r="BD172" s="39">
        <v>47</v>
      </c>
      <c r="BE172" s="39">
        <v>48</v>
      </c>
      <c r="BF172" s="39">
        <v>49</v>
      </c>
      <c r="BG172" s="39">
        <v>50</v>
      </c>
      <c r="BH172" s="39">
        <v>51</v>
      </c>
      <c r="BI172" s="39">
        <v>52</v>
      </c>
      <c r="BJ172" s="39">
        <v>53</v>
      </c>
      <c r="BK172" s="39">
        <v>54</v>
      </c>
      <c r="BL172" s="39">
        <v>55</v>
      </c>
      <c r="BM172" s="39">
        <v>56</v>
      </c>
      <c r="BN172" s="39">
        <v>57</v>
      </c>
      <c r="BO172" s="39">
        <v>58</v>
      </c>
      <c r="BP172" s="39">
        <v>59</v>
      </c>
      <c r="BQ172" s="39">
        <v>60</v>
      </c>
      <c r="BR172" s="39">
        <v>61</v>
      </c>
      <c r="BS172" s="39">
        <v>62</v>
      </c>
      <c r="BT172" s="39">
        <v>63</v>
      </c>
      <c r="BU172" s="39">
        <v>64</v>
      </c>
      <c r="BV172" s="39">
        <v>65</v>
      </c>
      <c r="BW172" s="39">
        <v>66</v>
      </c>
      <c r="BX172" s="39">
        <v>67</v>
      </c>
    </row>
    <row r="173" spans="1:76">
      <c r="A173" s="44">
        <f>ROW()</f>
        <v>173</v>
      </c>
      <c r="J173" s="94">
        <f ca="1">J144</f>
        <v>2026</v>
      </c>
      <c r="K173" s="94">
        <f t="shared" ref="K173:BV173" ca="1" si="47">K144</f>
        <v>2027</v>
      </c>
      <c r="L173" s="94">
        <f t="shared" ca="1" si="47"/>
        <v>2028</v>
      </c>
      <c r="M173" s="94">
        <f t="shared" ca="1" si="47"/>
        <v>2029</v>
      </c>
      <c r="N173" s="94">
        <f t="shared" ca="1" si="47"/>
        <v>2030</v>
      </c>
      <c r="O173" s="94">
        <f t="shared" ca="1" si="47"/>
        <v>2031</v>
      </c>
      <c r="P173" s="94">
        <f t="shared" ca="1" si="47"/>
        <v>2032</v>
      </c>
      <c r="Q173" s="94">
        <f t="shared" ca="1" si="47"/>
        <v>2033</v>
      </c>
      <c r="R173" s="94">
        <f t="shared" ca="1" si="47"/>
        <v>2034</v>
      </c>
      <c r="S173" s="94">
        <f t="shared" ca="1" si="47"/>
        <v>2035</v>
      </c>
      <c r="T173" s="94">
        <f t="shared" ca="1" si="47"/>
        <v>2036</v>
      </c>
      <c r="U173" s="94">
        <f t="shared" ca="1" si="47"/>
        <v>2037</v>
      </c>
      <c r="V173" s="94">
        <f t="shared" ca="1" si="47"/>
        <v>2038</v>
      </c>
      <c r="W173" s="94">
        <f t="shared" ca="1" si="47"/>
        <v>2039</v>
      </c>
      <c r="X173" s="94">
        <f t="shared" ca="1" si="47"/>
        <v>2040</v>
      </c>
      <c r="Y173" s="94">
        <f t="shared" ca="1" si="47"/>
        <v>2041</v>
      </c>
      <c r="Z173" s="94">
        <f t="shared" ca="1" si="47"/>
        <v>2042</v>
      </c>
      <c r="AA173" s="94">
        <f t="shared" ca="1" si="47"/>
        <v>2043</v>
      </c>
      <c r="AB173" s="94">
        <f t="shared" ca="1" si="47"/>
        <v>2044</v>
      </c>
      <c r="AC173" s="94">
        <f t="shared" ca="1" si="47"/>
        <v>2045</v>
      </c>
      <c r="AD173" s="94">
        <f t="shared" ca="1" si="47"/>
        <v>2046</v>
      </c>
      <c r="AE173" s="94">
        <f t="shared" ca="1" si="47"/>
        <v>2047</v>
      </c>
      <c r="AF173" s="94">
        <f t="shared" ca="1" si="47"/>
        <v>2048</v>
      </c>
      <c r="AG173" s="94">
        <f t="shared" ca="1" si="47"/>
        <v>2049</v>
      </c>
      <c r="AH173" s="94">
        <f t="shared" ca="1" si="47"/>
        <v>2050</v>
      </c>
      <c r="AI173" s="94">
        <f t="shared" ca="1" si="47"/>
        <v>2051</v>
      </c>
      <c r="AJ173" s="94">
        <f t="shared" ca="1" si="47"/>
        <v>2052</v>
      </c>
      <c r="AK173" s="94">
        <f t="shared" ca="1" si="47"/>
        <v>2053</v>
      </c>
      <c r="AL173" s="94">
        <f t="shared" ca="1" si="47"/>
        <v>2054</v>
      </c>
      <c r="AM173" s="94">
        <f t="shared" ca="1" si="47"/>
        <v>2055</v>
      </c>
      <c r="AN173" s="94">
        <f t="shared" ca="1" si="47"/>
        <v>2056</v>
      </c>
      <c r="AO173" s="94">
        <f t="shared" ca="1" si="47"/>
        <v>2057</v>
      </c>
      <c r="AP173" s="94">
        <f t="shared" ca="1" si="47"/>
        <v>2058</v>
      </c>
      <c r="AQ173" s="94">
        <f t="shared" ca="1" si="47"/>
        <v>2059</v>
      </c>
      <c r="AR173" s="94">
        <f t="shared" ca="1" si="47"/>
        <v>2060</v>
      </c>
      <c r="AS173" s="94">
        <f t="shared" ca="1" si="47"/>
        <v>2061</v>
      </c>
      <c r="AT173" s="94">
        <f t="shared" ca="1" si="47"/>
        <v>2062</v>
      </c>
      <c r="AU173" s="94">
        <f t="shared" ca="1" si="47"/>
        <v>2063</v>
      </c>
      <c r="AV173" s="94">
        <f t="shared" ca="1" si="47"/>
        <v>2064</v>
      </c>
      <c r="AW173" s="94">
        <f t="shared" ca="1" si="47"/>
        <v>2065</v>
      </c>
      <c r="AX173" s="94">
        <f t="shared" ca="1" si="47"/>
        <v>2066</v>
      </c>
      <c r="AY173" s="94">
        <f t="shared" ca="1" si="47"/>
        <v>2067</v>
      </c>
      <c r="AZ173" s="94">
        <f t="shared" ca="1" si="47"/>
        <v>2068</v>
      </c>
      <c r="BA173" s="94">
        <f t="shared" ca="1" si="47"/>
        <v>2069</v>
      </c>
      <c r="BB173" s="94">
        <f t="shared" ca="1" si="47"/>
        <v>2070</v>
      </c>
      <c r="BC173" s="94">
        <f t="shared" ca="1" si="47"/>
        <v>2071</v>
      </c>
      <c r="BD173" s="94">
        <f t="shared" ca="1" si="47"/>
        <v>2072</v>
      </c>
      <c r="BE173" s="94">
        <f t="shared" ca="1" si="47"/>
        <v>2073</v>
      </c>
      <c r="BF173" s="94">
        <f t="shared" ca="1" si="47"/>
        <v>2074</v>
      </c>
      <c r="BG173" s="94">
        <f t="shared" ca="1" si="47"/>
        <v>2075</v>
      </c>
      <c r="BH173" s="94">
        <f t="shared" ca="1" si="47"/>
        <v>2076</v>
      </c>
      <c r="BI173" s="94">
        <f t="shared" ca="1" si="47"/>
        <v>2077</v>
      </c>
      <c r="BJ173" s="94">
        <f t="shared" ca="1" si="47"/>
        <v>2078</v>
      </c>
      <c r="BK173" s="94">
        <f t="shared" ca="1" si="47"/>
        <v>2079</v>
      </c>
      <c r="BL173" s="94">
        <f t="shared" ca="1" si="47"/>
        <v>2080</v>
      </c>
      <c r="BM173" s="94">
        <f t="shared" ca="1" si="47"/>
        <v>2081</v>
      </c>
      <c r="BN173" s="94">
        <f t="shared" ca="1" si="47"/>
        <v>2082</v>
      </c>
      <c r="BO173" s="94">
        <f t="shared" ca="1" si="47"/>
        <v>2083</v>
      </c>
      <c r="BP173" s="94">
        <f t="shared" ca="1" si="47"/>
        <v>2084</v>
      </c>
      <c r="BQ173" s="94">
        <f t="shared" ca="1" si="47"/>
        <v>2085</v>
      </c>
      <c r="BR173" s="94">
        <f t="shared" ca="1" si="47"/>
        <v>2086</v>
      </c>
      <c r="BS173" s="94">
        <f t="shared" ca="1" si="47"/>
        <v>2087</v>
      </c>
      <c r="BT173" s="94">
        <f t="shared" ca="1" si="47"/>
        <v>2088</v>
      </c>
      <c r="BU173" s="94">
        <f t="shared" ca="1" si="47"/>
        <v>2089</v>
      </c>
      <c r="BV173" s="94">
        <f t="shared" ca="1" si="47"/>
        <v>2090</v>
      </c>
      <c r="BW173" s="94">
        <f ca="1">BW144</f>
        <v>2091</v>
      </c>
      <c r="BX173" s="94">
        <f ca="1">BX144</f>
        <v>2092</v>
      </c>
    </row>
    <row r="174" spans="1:76">
      <c r="A174" s="44">
        <f>ROW()</f>
        <v>174</v>
      </c>
      <c r="B174" s="39" t="s">
        <v>61</v>
      </c>
      <c r="G174" s="58">
        <f ca="1">G141+G170</f>
        <v>2988444.813204343</v>
      </c>
    </row>
    <row r="175" spans="1:76">
      <c r="A175" s="44">
        <f>ROW()</f>
        <v>175</v>
      </c>
      <c r="B175" s="39" t="s">
        <v>62</v>
      </c>
      <c r="G175" s="58">
        <f ca="1">G174/(1-Tax_Rate)</f>
        <v>3977164.3960869708</v>
      </c>
    </row>
    <row r="176" spans="1:76">
      <c r="A176" s="44">
        <f>ROW()</f>
        <v>176</v>
      </c>
      <c r="B176" s="39" t="s">
        <v>63</v>
      </c>
      <c r="G176" s="58">
        <f ca="1">-PMT(disc_rate,$G$21,G175)</f>
        <v>272938.86242698424</v>
      </c>
    </row>
    <row r="177" spans="1:76">
      <c r="A177" s="44">
        <f>ROW()</f>
        <v>177</v>
      </c>
      <c r="G177" s="58"/>
    </row>
    <row r="178" spans="1:76">
      <c r="A178" s="44">
        <f>ROW()</f>
        <v>178</v>
      </c>
      <c r="B178" s="39" t="s">
        <v>64</v>
      </c>
      <c r="G178" s="58"/>
    </row>
    <row r="179" spans="1:76">
      <c r="A179" s="44">
        <f>ROW()</f>
        <v>179</v>
      </c>
      <c r="B179" s="39" t="s">
        <v>65</v>
      </c>
      <c r="G179" s="58"/>
      <c r="J179" s="78">
        <f t="shared" ref="J179:BU179" ca="1" si="48">IF(J144&lt;=$J$144+$G$21-1,$G$176*(1-Tax_Rate)-J169,-J169)</f>
        <v>258888.01896794676</v>
      </c>
      <c r="K179" s="78">
        <f t="shared" ca="1" si="48"/>
        <v>255441.34342726288</v>
      </c>
      <c r="L179" s="78">
        <f t="shared" ca="1" si="48"/>
        <v>251600.30502648832</v>
      </c>
      <c r="M179" s="78">
        <f t="shared" ca="1" si="48"/>
        <v>247759.22179665603</v>
      </c>
      <c r="N179" s="78">
        <f t="shared" ca="1" si="48"/>
        <v>244312.41176624608</v>
      </c>
      <c r="O179" s="78">
        <f t="shared" ca="1" si="48"/>
        <v>241259.87459310595</v>
      </c>
      <c r="P179" s="78">
        <f t="shared" ca="1" si="48"/>
        <v>238207.29156443133</v>
      </c>
      <c r="Q179" s="78">
        <f t="shared" ca="1" si="48"/>
        <v>236731.93580510703</v>
      </c>
      <c r="R179" s="78">
        <f t="shared" ca="1" si="48"/>
        <v>236833.80696514613</v>
      </c>
      <c r="S179" s="78">
        <f t="shared" ca="1" si="48"/>
        <v>236935.63121967012</v>
      </c>
      <c r="T179" s="78">
        <f t="shared" ca="1" si="48"/>
        <v>237037.40821336972</v>
      </c>
      <c r="U179" s="78">
        <f t="shared" ca="1" si="48"/>
        <v>237139.13758824422</v>
      </c>
      <c r="V179" s="78">
        <f t="shared" ca="1" si="48"/>
        <v>237240.81898358098</v>
      </c>
      <c r="W179" s="78">
        <f t="shared" ca="1" si="48"/>
        <v>237342.45203593504</v>
      </c>
      <c r="X179" s="78">
        <f t="shared" ca="1" si="48"/>
        <v>237444.03637910829</v>
      </c>
      <c r="Y179" s="78">
        <f t="shared" ca="1" si="48"/>
        <v>237545.57164412868</v>
      </c>
      <c r="Z179" s="78">
        <f t="shared" ca="1" si="48"/>
        <v>237647.0574592292</v>
      </c>
      <c r="AA179" s="78">
        <f t="shared" ca="1" si="48"/>
        <v>237748.4934498267</v>
      </c>
      <c r="AB179" s="78">
        <f t="shared" ca="1" si="48"/>
        <v>237849.87923850061</v>
      </c>
      <c r="AC179" s="78">
        <f t="shared" ca="1" si="48"/>
        <v>233613.71239631006</v>
      </c>
      <c r="AD179" s="78">
        <f t="shared" ca="1" si="48"/>
        <v>202563.84556066839</v>
      </c>
      <c r="AE179" s="78">
        <f t="shared" ca="1" si="48"/>
        <v>202665.07845034971</v>
      </c>
      <c r="AF179" s="78">
        <f t="shared" ca="1" si="48"/>
        <v>202766.25959961797</v>
      </c>
      <c r="AG179" s="78">
        <f t="shared" ca="1" si="48"/>
        <v>202867.38861653954</v>
      </c>
      <c r="AH179" s="78">
        <f t="shared" ca="1" si="48"/>
        <v>202968.46510621189</v>
      </c>
      <c r="AI179" s="78">
        <f t="shared" ca="1" si="48"/>
        <v>203069.48867074112</v>
      </c>
      <c r="AJ179" s="78">
        <f t="shared" ca="1" si="48"/>
        <v>203170.45890921925</v>
      </c>
      <c r="AK179" s="78">
        <f t="shared" ca="1" si="48"/>
        <v>203271.37541770146</v>
      </c>
      <c r="AL179" s="78">
        <f t="shared" ca="1" si="48"/>
        <v>203372.23778918307</v>
      </c>
      <c r="AM179" s="78">
        <f t="shared" ca="1" si="48"/>
        <v>203473.04561357622</v>
      </c>
      <c r="AN179" s="78">
        <f t="shared" ca="1" si="48"/>
        <v>203573.79847768674</v>
      </c>
      <c r="AO179" s="78">
        <f t="shared" ca="1" si="48"/>
        <v>203674.49596519052</v>
      </c>
      <c r="AP179" s="78">
        <f t="shared" ca="1" si="48"/>
        <v>203775.13765660976</v>
      </c>
      <c r="AQ179" s="78">
        <f t="shared" ca="1" si="48"/>
        <v>203875.72312928911</v>
      </c>
      <c r="AR179" s="78">
        <f t="shared" ca="1" si="48"/>
        <v>-22956.693260988541</v>
      </c>
      <c r="AS179" s="78">
        <f t="shared" ca="1" si="48"/>
        <v>0</v>
      </c>
      <c r="AT179" s="78">
        <f t="shared" ca="1" si="48"/>
        <v>0</v>
      </c>
      <c r="AU179" s="78">
        <f t="shared" ca="1" si="48"/>
        <v>0</v>
      </c>
      <c r="AV179" s="78">
        <f t="shared" ca="1" si="48"/>
        <v>0</v>
      </c>
      <c r="AW179" s="78">
        <f t="shared" ca="1" si="48"/>
        <v>0</v>
      </c>
      <c r="AX179" s="78">
        <f t="shared" ca="1" si="48"/>
        <v>0</v>
      </c>
      <c r="AY179" s="78">
        <f t="shared" ca="1" si="48"/>
        <v>0</v>
      </c>
      <c r="AZ179" s="78">
        <f t="shared" ca="1" si="48"/>
        <v>0</v>
      </c>
      <c r="BA179" s="78">
        <f t="shared" ca="1" si="48"/>
        <v>0</v>
      </c>
      <c r="BB179" s="78">
        <f t="shared" ca="1" si="48"/>
        <v>0</v>
      </c>
      <c r="BC179" s="78">
        <f t="shared" ca="1" si="48"/>
        <v>0</v>
      </c>
      <c r="BD179" s="78">
        <f t="shared" ca="1" si="48"/>
        <v>0</v>
      </c>
      <c r="BE179" s="78">
        <f t="shared" ca="1" si="48"/>
        <v>0</v>
      </c>
      <c r="BF179" s="78">
        <f t="shared" ca="1" si="48"/>
        <v>0</v>
      </c>
      <c r="BG179" s="78">
        <f t="shared" ca="1" si="48"/>
        <v>0</v>
      </c>
      <c r="BH179" s="78">
        <f t="shared" ca="1" si="48"/>
        <v>0</v>
      </c>
      <c r="BI179" s="78">
        <f t="shared" ca="1" si="48"/>
        <v>0</v>
      </c>
      <c r="BJ179" s="78">
        <f t="shared" ca="1" si="48"/>
        <v>0</v>
      </c>
      <c r="BK179" s="78">
        <f t="shared" ca="1" si="48"/>
        <v>0</v>
      </c>
      <c r="BL179" s="78">
        <f t="shared" ca="1" si="48"/>
        <v>0</v>
      </c>
      <c r="BM179" s="78">
        <f t="shared" ca="1" si="48"/>
        <v>0</v>
      </c>
      <c r="BN179" s="78">
        <f t="shared" ca="1" si="48"/>
        <v>0</v>
      </c>
      <c r="BO179" s="78">
        <f t="shared" ca="1" si="48"/>
        <v>0</v>
      </c>
      <c r="BP179" s="78">
        <f t="shared" ca="1" si="48"/>
        <v>0</v>
      </c>
      <c r="BQ179" s="78">
        <f t="shared" ca="1" si="48"/>
        <v>0</v>
      </c>
      <c r="BR179" s="78">
        <f t="shared" ca="1" si="48"/>
        <v>0</v>
      </c>
      <c r="BS179" s="78">
        <f t="shared" ca="1" si="48"/>
        <v>0</v>
      </c>
      <c r="BT179" s="78">
        <f t="shared" ca="1" si="48"/>
        <v>0</v>
      </c>
      <c r="BU179" s="78">
        <f t="shared" ca="1" si="48"/>
        <v>0</v>
      </c>
      <c r="BV179" s="78">
        <f ca="1">IF(BV144&lt;=$J$144+$G$21-1,$G$176*(1-Tax_Rate)-BV169,-BV169)</f>
        <v>0</v>
      </c>
      <c r="BW179" s="78">
        <f ca="1">IF(BW144&lt;=$J$144+$G$21-1,$G$176*(1-Tax_Rate)-BW169,-BW169)</f>
        <v>0</v>
      </c>
      <c r="BX179" s="78">
        <f ca="1">IF(BX144&lt;=$J$144+$G$21-1,$G$176*(1-Tax_Rate)-BX169,-BX169)</f>
        <v>0</v>
      </c>
    </row>
    <row r="180" spans="1:76">
      <c r="A180" s="44">
        <f>ROW()</f>
        <v>180</v>
      </c>
      <c r="B180" s="39" t="s">
        <v>66</v>
      </c>
      <c r="G180" s="58">
        <f ca="1">NPV(disc_rate,J179:BX179)</f>
        <v>3387298.3428133894</v>
      </c>
    </row>
    <row r="181" spans="1:76" ht="16.2">
      <c r="A181" s="44">
        <f>ROW()</f>
        <v>181</v>
      </c>
      <c r="B181" s="39" t="s">
        <v>67</v>
      </c>
      <c r="G181" s="89">
        <f ca="1">-G141</f>
        <v>-3387298.3428133857</v>
      </c>
    </row>
    <row r="182" spans="1:76">
      <c r="A182" s="44">
        <f>ROW()</f>
        <v>182</v>
      </c>
      <c r="B182" s="39" t="s">
        <v>80</v>
      </c>
      <c r="G182" s="58">
        <f ca="1">SUM(G180:G181)</f>
        <v>3.7252902984619141E-9</v>
      </c>
    </row>
    <row r="183" spans="1:76">
      <c r="A183" s="44">
        <f>ROW()</f>
        <v>183</v>
      </c>
      <c r="G183" s="58"/>
    </row>
    <row r="184" spans="1:76">
      <c r="A184" s="44">
        <f>ROW()</f>
        <v>184</v>
      </c>
      <c r="G184" s="58"/>
    </row>
    <row r="185" spans="1:76">
      <c r="A185" s="44">
        <f>ROW()</f>
        <v>185</v>
      </c>
    </row>
    <row r="186" spans="1:76">
      <c r="A186" s="44">
        <f>ROW()</f>
        <v>186</v>
      </c>
    </row>
    <row r="187" spans="1:76">
      <c r="A187" s="44">
        <f>ROW()</f>
        <v>187</v>
      </c>
      <c r="J187" s="39" t="s">
        <v>45</v>
      </c>
    </row>
    <row r="188" spans="1:76">
      <c r="A188" s="44">
        <f>ROW()</f>
        <v>188</v>
      </c>
      <c r="J188" s="78">
        <f>J143</f>
        <v>1</v>
      </c>
      <c r="K188" s="78">
        <f t="shared" ref="K188:BV189" si="49">K143</f>
        <v>2</v>
      </c>
      <c r="L188" s="78">
        <f t="shared" si="49"/>
        <v>3</v>
      </c>
      <c r="M188" s="78">
        <f t="shared" si="49"/>
        <v>4</v>
      </c>
      <c r="N188" s="78">
        <f t="shared" si="49"/>
        <v>5</v>
      </c>
      <c r="O188" s="78">
        <f t="shared" si="49"/>
        <v>6</v>
      </c>
      <c r="P188" s="78">
        <f t="shared" si="49"/>
        <v>7</v>
      </c>
      <c r="Q188" s="78">
        <f t="shared" si="49"/>
        <v>8</v>
      </c>
      <c r="R188" s="78">
        <f t="shared" si="49"/>
        <v>9</v>
      </c>
      <c r="S188" s="78">
        <f t="shared" si="49"/>
        <v>10</v>
      </c>
      <c r="T188" s="78">
        <f t="shared" si="49"/>
        <v>11</v>
      </c>
      <c r="U188" s="78">
        <f t="shared" si="49"/>
        <v>12</v>
      </c>
      <c r="V188" s="78">
        <f t="shared" si="49"/>
        <v>13</v>
      </c>
      <c r="W188" s="78">
        <f t="shared" si="49"/>
        <v>14</v>
      </c>
      <c r="X188" s="78">
        <f t="shared" si="49"/>
        <v>15</v>
      </c>
      <c r="Y188" s="78">
        <f t="shared" si="49"/>
        <v>16</v>
      </c>
      <c r="Z188" s="78">
        <f t="shared" si="49"/>
        <v>17</v>
      </c>
      <c r="AA188" s="78">
        <f t="shared" si="49"/>
        <v>18</v>
      </c>
      <c r="AB188" s="78">
        <f t="shared" si="49"/>
        <v>19</v>
      </c>
      <c r="AC188" s="78">
        <f t="shared" si="49"/>
        <v>20</v>
      </c>
      <c r="AD188" s="78">
        <f t="shared" si="49"/>
        <v>21</v>
      </c>
      <c r="AE188" s="78">
        <f t="shared" si="49"/>
        <v>22</v>
      </c>
      <c r="AF188" s="78">
        <f t="shared" si="49"/>
        <v>23</v>
      </c>
      <c r="AG188" s="78">
        <f t="shared" si="49"/>
        <v>24</v>
      </c>
      <c r="AH188" s="78">
        <f t="shared" si="49"/>
        <v>25</v>
      </c>
      <c r="AI188" s="78">
        <f t="shared" si="49"/>
        <v>26</v>
      </c>
      <c r="AJ188" s="78">
        <f t="shared" si="49"/>
        <v>27</v>
      </c>
      <c r="AK188" s="78">
        <f t="shared" si="49"/>
        <v>28</v>
      </c>
      <c r="AL188" s="78">
        <f t="shared" si="49"/>
        <v>29</v>
      </c>
      <c r="AM188" s="78">
        <f t="shared" si="49"/>
        <v>30</v>
      </c>
      <c r="AN188" s="78">
        <f t="shared" si="49"/>
        <v>31</v>
      </c>
      <c r="AO188" s="78">
        <f t="shared" si="49"/>
        <v>32</v>
      </c>
      <c r="AP188" s="78">
        <f t="shared" si="49"/>
        <v>33</v>
      </c>
      <c r="AQ188" s="78">
        <f t="shared" si="49"/>
        <v>34</v>
      </c>
      <c r="AR188" s="78">
        <f t="shared" si="49"/>
        <v>35</v>
      </c>
      <c r="AS188" s="78">
        <f t="shared" si="49"/>
        <v>36</v>
      </c>
      <c r="AT188" s="78">
        <f t="shared" si="49"/>
        <v>37</v>
      </c>
      <c r="AU188" s="78">
        <f t="shared" si="49"/>
        <v>38</v>
      </c>
      <c r="AV188" s="78">
        <f t="shared" si="49"/>
        <v>39</v>
      </c>
      <c r="AW188" s="78">
        <f t="shared" si="49"/>
        <v>40</v>
      </c>
      <c r="AX188" s="78">
        <f t="shared" si="49"/>
        <v>41</v>
      </c>
      <c r="AY188" s="78">
        <f t="shared" si="49"/>
        <v>42</v>
      </c>
      <c r="AZ188" s="78">
        <f t="shared" si="49"/>
        <v>43</v>
      </c>
      <c r="BA188" s="78">
        <f t="shared" si="49"/>
        <v>44</v>
      </c>
      <c r="BB188" s="78">
        <f t="shared" si="49"/>
        <v>45</v>
      </c>
      <c r="BC188" s="78">
        <f t="shared" si="49"/>
        <v>46</v>
      </c>
      <c r="BD188" s="78">
        <f t="shared" si="49"/>
        <v>47</v>
      </c>
      <c r="BE188" s="78">
        <f t="shared" si="49"/>
        <v>48</v>
      </c>
      <c r="BF188" s="78">
        <f t="shared" si="49"/>
        <v>49</v>
      </c>
      <c r="BG188" s="78">
        <f t="shared" si="49"/>
        <v>50</v>
      </c>
      <c r="BH188" s="78">
        <f t="shared" si="49"/>
        <v>51</v>
      </c>
      <c r="BI188" s="78">
        <f t="shared" si="49"/>
        <v>52</v>
      </c>
      <c r="BJ188" s="78">
        <f t="shared" si="49"/>
        <v>53</v>
      </c>
      <c r="BK188" s="78">
        <f t="shared" si="49"/>
        <v>54</v>
      </c>
      <c r="BL188" s="78">
        <f t="shared" si="49"/>
        <v>55</v>
      </c>
      <c r="BM188" s="78">
        <f t="shared" si="49"/>
        <v>56</v>
      </c>
      <c r="BN188" s="78">
        <f t="shared" si="49"/>
        <v>57</v>
      </c>
      <c r="BO188" s="78">
        <f t="shared" si="49"/>
        <v>58</v>
      </c>
      <c r="BP188" s="78">
        <f t="shared" si="49"/>
        <v>59</v>
      </c>
      <c r="BQ188" s="78">
        <f t="shared" si="49"/>
        <v>60</v>
      </c>
      <c r="BR188" s="78">
        <f t="shared" si="49"/>
        <v>61</v>
      </c>
      <c r="BS188" s="78">
        <f t="shared" si="49"/>
        <v>62</v>
      </c>
      <c r="BT188" s="78">
        <f t="shared" si="49"/>
        <v>63</v>
      </c>
      <c r="BU188" s="78">
        <f t="shared" si="49"/>
        <v>64</v>
      </c>
      <c r="BV188" s="78">
        <f t="shared" si="49"/>
        <v>65</v>
      </c>
      <c r="BW188" s="78">
        <f>BW143</f>
        <v>66</v>
      </c>
      <c r="BX188" s="78">
        <f>BX143</f>
        <v>67</v>
      </c>
    </row>
    <row r="189" spans="1:76">
      <c r="A189" s="44">
        <f>ROW()</f>
        <v>189</v>
      </c>
      <c r="B189" s="90" t="s">
        <v>162</v>
      </c>
      <c r="J189" s="133">
        <f ca="1">J144</f>
        <v>2026</v>
      </c>
      <c r="K189" s="133">
        <f t="shared" ca="1" si="49"/>
        <v>2027</v>
      </c>
      <c r="L189" s="133">
        <f t="shared" ca="1" si="49"/>
        <v>2028</v>
      </c>
      <c r="M189" s="133">
        <f t="shared" ca="1" si="49"/>
        <v>2029</v>
      </c>
      <c r="N189" s="133">
        <f t="shared" ca="1" si="49"/>
        <v>2030</v>
      </c>
      <c r="O189" s="133">
        <f t="shared" ca="1" si="49"/>
        <v>2031</v>
      </c>
      <c r="P189" s="133">
        <f t="shared" ca="1" si="49"/>
        <v>2032</v>
      </c>
      <c r="Q189" s="133">
        <f t="shared" ca="1" si="49"/>
        <v>2033</v>
      </c>
      <c r="R189" s="133">
        <f t="shared" ca="1" si="49"/>
        <v>2034</v>
      </c>
      <c r="S189" s="133">
        <f t="shared" ca="1" si="49"/>
        <v>2035</v>
      </c>
      <c r="T189" s="133">
        <f t="shared" ca="1" si="49"/>
        <v>2036</v>
      </c>
      <c r="U189" s="133">
        <f t="shared" ca="1" si="49"/>
        <v>2037</v>
      </c>
      <c r="V189" s="133">
        <f t="shared" ca="1" si="49"/>
        <v>2038</v>
      </c>
      <c r="W189" s="133">
        <f t="shared" ca="1" si="49"/>
        <v>2039</v>
      </c>
      <c r="X189" s="133">
        <f t="shared" ca="1" si="49"/>
        <v>2040</v>
      </c>
      <c r="Y189" s="133">
        <f t="shared" ca="1" si="49"/>
        <v>2041</v>
      </c>
      <c r="Z189" s="133">
        <f t="shared" ca="1" si="49"/>
        <v>2042</v>
      </c>
      <c r="AA189" s="133">
        <f t="shared" ca="1" si="49"/>
        <v>2043</v>
      </c>
      <c r="AB189" s="133">
        <f t="shared" ca="1" si="49"/>
        <v>2044</v>
      </c>
      <c r="AC189" s="133">
        <f t="shared" ca="1" si="49"/>
        <v>2045</v>
      </c>
      <c r="AD189" s="133">
        <f t="shared" ca="1" si="49"/>
        <v>2046</v>
      </c>
      <c r="AE189" s="133">
        <f t="shared" ca="1" si="49"/>
        <v>2047</v>
      </c>
      <c r="AF189" s="133">
        <f t="shared" ca="1" si="49"/>
        <v>2048</v>
      </c>
      <c r="AG189" s="133">
        <f t="shared" ca="1" si="49"/>
        <v>2049</v>
      </c>
      <c r="AH189" s="133">
        <f t="shared" ca="1" si="49"/>
        <v>2050</v>
      </c>
      <c r="AI189" s="133">
        <f t="shared" ca="1" si="49"/>
        <v>2051</v>
      </c>
      <c r="AJ189" s="133">
        <f t="shared" ca="1" si="49"/>
        <v>2052</v>
      </c>
      <c r="AK189" s="133">
        <f t="shared" ca="1" si="49"/>
        <v>2053</v>
      </c>
      <c r="AL189" s="133">
        <f t="shared" ca="1" si="49"/>
        <v>2054</v>
      </c>
      <c r="AM189" s="133">
        <f t="shared" ca="1" si="49"/>
        <v>2055</v>
      </c>
      <c r="AN189" s="133">
        <f t="shared" ca="1" si="49"/>
        <v>2056</v>
      </c>
      <c r="AO189" s="133">
        <f t="shared" ca="1" si="49"/>
        <v>2057</v>
      </c>
      <c r="AP189" s="133">
        <f t="shared" ca="1" si="49"/>
        <v>2058</v>
      </c>
      <c r="AQ189" s="133">
        <f t="shared" ca="1" si="49"/>
        <v>2059</v>
      </c>
      <c r="AR189" s="133">
        <f t="shared" ca="1" si="49"/>
        <v>2060</v>
      </c>
      <c r="AS189" s="133">
        <f t="shared" ca="1" si="49"/>
        <v>2061</v>
      </c>
      <c r="AT189" s="133">
        <f t="shared" ca="1" si="49"/>
        <v>2062</v>
      </c>
      <c r="AU189" s="133">
        <f t="shared" ca="1" si="49"/>
        <v>2063</v>
      </c>
      <c r="AV189" s="133">
        <f t="shared" ca="1" si="49"/>
        <v>2064</v>
      </c>
      <c r="AW189" s="133">
        <f t="shared" ca="1" si="49"/>
        <v>2065</v>
      </c>
      <c r="AX189" s="133">
        <f t="shared" ca="1" si="49"/>
        <v>2066</v>
      </c>
      <c r="AY189" s="133">
        <f t="shared" ca="1" si="49"/>
        <v>2067</v>
      </c>
      <c r="AZ189" s="133">
        <f t="shared" ca="1" si="49"/>
        <v>2068</v>
      </c>
      <c r="BA189" s="133">
        <f t="shared" ca="1" si="49"/>
        <v>2069</v>
      </c>
      <c r="BB189" s="133">
        <f t="shared" ca="1" si="49"/>
        <v>2070</v>
      </c>
      <c r="BC189" s="133">
        <f t="shared" ca="1" si="49"/>
        <v>2071</v>
      </c>
      <c r="BD189" s="133">
        <f t="shared" ca="1" si="49"/>
        <v>2072</v>
      </c>
      <c r="BE189" s="133">
        <f t="shared" ca="1" si="49"/>
        <v>2073</v>
      </c>
      <c r="BF189" s="133">
        <f t="shared" ca="1" si="49"/>
        <v>2074</v>
      </c>
      <c r="BG189" s="133">
        <f t="shared" ca="1" si="49"/>
        <v>2075</v>
      </c>
      <c r="BH189" s="133">
        <f t="shared" ca="1" si="49"/>
        <v>2076</v>
      </c>
      <c r="BI189" s="133">
        <f t="shared" ca="1" si="49"/>
        <v>2077</v>
      </c>
      <c r="BJ189" s="133">
        <f t="shared" ca="1" si="49"/>
        <v>2078</v>
      </c>
      <c r="BK189" s="133">
        <f t="shared" ca="1" si="49"/>
        <v>2079</v>
      </c>
      <c r="BL189" s="133">
        <f t="shared" ca="1" si="49"/>
        <v>2080</v>
      </c>
      <c r="BM189" s="133">
        <f t="shared" ca="1" si="49"/>
        <v>2081</v>
      </c>
      <c r="BN189" s="133">
        <f t="shared" ca="1" si="49"/>
        <v>2082</v>
      </c>
      <c r="BO189" s="133">
        <f t="shared" ca="1" si="49"/>
        <v>2083</v>
      </c>
      <c r="BP189" s="133">
        <f t="shared" ca="1" si="49"/>
        <v>2084</v>
      </c>
      <c r="BQ189" s="133">
        <f t="shared" ca="1" si="49"/>
        <v>2085</v>
      </c>
      <c r="BR189" s="133">
        <f t="shared" ca="1" si="49"/>
        <v>2086</v>
      </c>
      <c r="BS189" s="133">
        <f t="shared" ca="1" si="49"/>
        <v>2087</v>
      </c>
      <c r="BT189" s="133">
        <f t="shared" ca="1" si="49"/>
        <v>2088</v>
      </c>
      <c r="BU189" s="133">
        <f t="shared" ca="1" si="49"/>
        <v>2089</v>
      </c>
      <c r="BV189" s="133">
        <f t="shared" ca="1" si="49"/>
        <v>2090</v>
      </c>
      <c r="BW189" s="133">
        <f ca="1">BW144</f>
        <v>2091</v>
      </c>
      <c r="BX189" s="133">
        <f ca="1">BX144</f>
        <v>2092</v>
      </c>
    </row>
    <row r="190" spans="1:76">
      <c r="A190" s="44">
        <f>ROW()</f>
        <v>190</v>
      </c>
      <c r="B190" s="39" t="s">
        <v>163</v>
      </c>
      <c r="J190" s="105">
        <f ca="1">IF(J144&lt;=J144+$G21-1,$G125,0)</f>
        <v>3355701.6606606138</v>
      </c>
      <c r="K190" s="105">
        <f t="shared" ref="K190:BV190" ca="1" si="50">IF(K144&lt;=K144+$G21-1,$G125,0)</f>
        <v>3355701.6606606138</v>
      </c>
      <c r="L190" s="105">
        <f t="shared" ca="1" si="50"/>
        <v>3355701.6606606138</v>
      </c>
      <c r="M190" s="105">
        <f t="shared" ca="1" si="50"/>
        <v>3355701.6606606138</v>
      </c>
      <c r="N190" s="105">
        <f t="shared" ca="1" si="50"/>
        <v>3355701.6606606138</v>
      </c>
      <c r="O190" s="105">
        <f t="shared" ca="1" si="50"/>
        <v>3355701.6606606138</v>
      </c>
      <c r="P190" s="105">
        <f t="shared" ca="1" si="50"/>
        <v>3355701.6606606138</v>
      </c>
      <c r="Q190" s="105">
        <f t="shared" ca="1" si="50"/>
        <v>3355701.6606606138</v>
      </c>
      <c r="R190" s="105">
        <f t="shared" ca="1" si="50"/>
        <v>3355701.6606606138</v>
      </c>
      <c r="S190" s="105">
        <f t="shared" ca="1" si="50"/>
        <v>3355701.6606606138</v>
      </c>
      <c r="T190" s="105">
        <f t="shared" ca="1" si="50"/>
        <v>3355701.6606606138</v>
      </c>
      <c r="U190" s="105">
        <f t="shared" ca="1" si="50"/>
        <v>3355701.6606606138</v>
      </c>
      <c r="V190" s="105">
        <f t="shared" ca="1" si="50"/>
        <v>3355701.6606606138</v>
      </c>
      <c r="W190" s="105">
        <f t="shared" ca="1" si="50"/>
        <v>3355701.6606606138</v>
      </c>
      <c r="X190" s="105">
        <f t="shared" ca="1" si="50"/>
        <v>3355701.6606606138</v>
      </c>
      <c r="Y190" s="105">
        <f t="shared" ca="1" si="50"/>
        <v>3355701.6606606138</v>
      </c>
      <c r="Z190" s="105">
        <f t="shared" ca="1" si="50"/>
        <v>3355701.6606606138</v>
      </c>
      <c r="AA190" s="105">
        <f t="shared" ca="1" si="50"/>
        <v>3355701.6606606138</v>
      </c>
      <c r="AB190" s="105">
        <f t="shared" ca="1" si="50"/>
        <v>3355701.6606606138</v>
      </c>
      <c r="AC190" s="105">
        <f t="shared" ca="1" si="50"/>
        <v>3355701.6606606138</v>
      </c>
      <c r="AD190" s="105">
        <f t="shared" ca="1" si="50"/>
        <v>3355701.6606606138</v>
      </c>
      <c r="AE190" s="105">
        <f t="shared" ca="1" si="50"/>
        <v>3355701.6606606138</v>
      </c>
      <c r="AF190" s="105">
        <f t="shared" ca="1" si="50"/>
        <v>3355701.6606606138</v>
      </c>
      <c r="AG190" s="105">
        <f t="shared" ca="1" si="50"/>
        <v>3355701.6606606138</v>
      </c>
      <c r="AH190" s="105">
        <f t="shared" ca="1" si="50"/>
        <v>3355701.6606606138</v>
      </c>
      <c r="AI190" s="105">
        <f t="shared" ca="1" si="50"/>
        <v>3355701.6606606138</v>
      </c>
      <c r="AJ190" s="105">
        <f t="shared" ca="1" si="50"/>
        <v>3355701.6606606138</v>
      </c>
      <c r="AK190" s="105">
        <f t="shared" ca="1" si="50"/>
        <v>3355701.6606606138</v>
      </c>
      <c r="AL190" s="105">
        <f t="shared" ca="1" si="50"/>
        <v>3355701.6606606138</v>
      </c>
      <c r="AM190" s="105">
        <f t="shared" ca="1" si="50"/>
        <v>3355701.6606606138</v>
      </c>
      <c r="AN190" s="105">
        <f t="shared" ca="1" si="50"/>
        <v>3355701.6606606138</v>
      </c>
      <c r="AO190" s="105">
        <f t="shared" ca="1" si="50"/>
        <v>3355701.6606606138</v>
      </c>
      <c r="AP190" s="105">
        <f t="shared" ca="1" si="50"/>
        <v>3355701.6606606138</v>
      </c>
      <c r="AQ190" s="105">
        <f t="shared" ca="1" si="50"/>
        <v>3355701.6606606138</v>
      </c>
      <c r="AR190" s="105">
        <f t="shared" ca="1" si="50"/>
        <v>3355701.6606606138</v>
      </c>
      <c r="AS190" s="105">
        <f t="shared" ca="1" si="50"/>
        <v>3355701.6606606138</v>
      </c>
      <c r="AT190" s="105">
        <f t="shared" ca="1" si="50"/>
        <v>3355701.6606606138</v>
      </c>
      <c r="AU190" s="105">
        <f t="shared" ca="1" si="50"/>
        <v>3355701.6606606138</v>
      </c>
      <c r="AV190" s="105">
        <f t="shared" ca="1" si="50"/>
        <v>3355701.6606606138</v>
      </c>
      <c r="AW190" s="105">
        <f t="shared" ca="1" si="50"/>
        <v>3355701.6606606138</v>
      </c>
      <c r="AX190" s="105">
        <f t="shared" ca="1" si="50"/>
        <v>3355701.6606606138</v>
      </c>
      <c r="AY190" s="105">
        <f t="shared" ca="1" si="50"/>
        <v>3355701.6606606138</v>
      </c>
      <c r="AZ190" s="105">
        <f t="shared" ca="1" si="50"/>
        <v>3355701.6606606138</v>
      </c>
      <c r="BA190" s="105">
        <f t="shared" ca="1" si="50"/>
        <v>3355701.6606606138</v>
      </c>
      <c r="BB190" s="105">
        <f t="shared" ca="1" si="50"/>
        <v>3355701.6606606138</v>
      </c>
      <c r="BC190" s="105">
        <f t="shared" ca="1" si="50"/>
        <v>3355701.6606606138</v>
      </c>
      <c r="BD190" s="105">
        <f t="shared" ca="1" si="50"/>
        <v>3355701.6606606138</v>
      </c>
      <c r="BE190" s="105">
        <f t="shared" ca="1" si="50"/>
        <v>3355701.6606606138</v>
      </c>
      <c r="BF190" s="105">
        <f t="shared" ca="1" si="50"/>
        <v>3355701.6606606138</v>
      </c>
      <c r="BG190" s="105">
        <f t="shared" ca="1" si="50"/>
        <v>3355701.6606606138</v>
      </c>
      <c r="BH190" s="105">
        <f t="shared" ca="1" si="50"/>
        <v>3355701.6606606138</v>
      </c>
      <c r="BI190" s="105">
        <f t="shared" ca="1" si="50"/>
        <v>3355701.6606606138</v>
      </c>
      <c r="BJ190" s="105">
        <f t="shared" ca="1" si="50"/>
        <v>3355701.6606606138</v>
      </c>
      <c r="BK190" s="105">
        <f t="shared" ca="1" si="50"/>
        <v>3355701.6606606138</v>
      </c>
      <c r="BL190" s="105">
        <f t="shared" ca="1" si="50"/>
        <v>3355701.6606606138</v>
      </c>
      <c r="BM190" s="105">
        <f t="shared" ca="1" si="50"/>
        <v>3355701.6606606138</v>
      </c>
      <c r="BN190" s="105">
        <f t="shared" ca="1" si="50"/>
        <v>3355701.6606606138</v>
      </c>
      <c r="BO190" s="105">
        <f t="shared" ca="1" si="50"/>
        <v>3355701.6606606138</v>
      </c>
      <c r="BP190" s="105">
        <f t="shared" ca="1" si="50"/>
        <v>3355701.6606606138</v>
      </c>
      <c r="BQ190" s="105">
        <f t="shared" ca="1" si="50"/>
        <v>3355701.6606606138</v>
      </c>
      <c r="BR190" s="105">
        <f t="shared" ca="1" si="50"/>
        <v>3355701.6606606138</v>
      </c>
      <c r="BS190" s="105">
        <f t="shared" ca="1" si="50"/>
        <v>3355701.6606606138</v>
      </c>
      <c r="BT190" s="105">
        <f t="shared" ca="1" si="50"/>
        <v>3355701.6606606138</v>
      </c>
      <c r="BU190" s="105">
        <f t="shared" ca="1" si="50"/>
        <v>3355701.6606606138</v>
      </c>
      <c r="BV190" s="105">
        <f t="shared" ca="1" si="50"/>
        <v>3355701.6606606138</v>
      </c>
      <c r="BW190" s="105">
        <f ca="1">IF(BW144&lt;=BW144+$G21-1,$G125,0)</f>
        <v>3355701.6606606138</v>
      </c>
      <c r="BX190" s="105">
        <f ca="1">IF(BX144&lt;=BX144+$G21-1,$G125,0)</f>
        <v>3355701.6606606138</v>
      </c>
    </row>
    <row r="191" spans="1:76">
      <c r="A191" s="44">
        <f>ROW()</f>
        <v>191</v>
      </c>
      <c r="B191" s="39" t="s">
        <v>191</v>
      </c>
      <c r="J191" s="78">
        <f ca="1">J201</f>
        <v>2040865.9451189756</v>
      </c>
      <c r="K191" s="78">
        <f t="shared" ref="K191:BV191" ca="1" si="51">K201</f>
        <v>2040865.9451189756</v>
      </c>
      <c r="L191" s="78">
        <f t="shared" ca="1" si="51"/>
        <v>2040865.9451189756</v>
      </c>
      <c r="M191" s="78">
        <f t="shared" ca="1" si="51"/>
        <v>2040865.9451189756</v>
      </c>
      <c r="N191" s="78">
        <f t="shared" ca="1" si="51"/>
        <v>2040865.9451189756</v>
      </c>
      <c r="O191" s="78">
        <f t="shared" ca="1" si="51"/>
        <v>2040865.9451189756</v>
      </c>
      <c r="P191" s="78">
        <f t="shared" ca="1" si="51"/>
        <v>2040865.9451189756</v>
      </c>
      <c r="Q191" s="78">
        <f t="shared" ca="1" si="51"/>
        <v>2040865.9451189756</v>
      </c>
      <c r="R191" s="78">
        <f t="shared" ca="1" si="51"/>
        <v>2040865.9451189756</v>
      </c>
      <c r="S191" s="78">
        <f t="shared" ca="1" si="51"/>
        <v>2040865.9451189756</v>
      </c>
      <c r="T191" s="78">
        <f t="shared" ca="1" si="51"/>
        <v>2040865.9451189756</v>
      </c>
      <c r="U191" s="78">
        <f t="shared" ca="1" si="51"/>
        <v>2040865.9451189756</v>
      </c>
      <c r="V191" s="78">
        <f t="shared" ca="1" si="51"/>
        <v>2040865.9451189756</v>
      </c>
      <c r="W191" s="78">
        <f t="shared" ca="1" si="51"/>
        <v>2040865.9451189756</v>
      </c>
      <c r="X191" s="78">
        <f t="shared" ca="1" si="51"/>
        <v>2040865.9451189756</v>
      </c>
      <c r="Y191" s="78">
        <f t="shared" ca="1" si="51"/>
        <v>2040865.9451189756</v>
      </c>
      <c r="Z191" s="78">
        <f t="shared" ca="1" si="51"/>
        <v>2040865.9451189756</v>
      </c>
      <c r="AA191" s="78">
        <f t="shared" ca="1" si="51"/>
        <v>2040865.9451189756</v>
      </c>
      <c r="AB191" s="78">
        <f t="shared" ca="1" si="51"/>
        <v>2040865.9451189756</v>
      </c>
      <c r="AC191" s="78">
        <f t="shared" ca="1" si="51"/>
        <v>2040865.9451189756</v>
      </c>
      <c r="AD191" s="78">
        <f t="shared" ca="1" si="51"/>
        <v>0</v>
      </c>
      <c r="AE191" s="78">
        <f t="shared" ca="1" si="51"/>
        <v>0</v>
      </c>
      <c r="AF191" s="78">
        <f t="shared" ca="1" si="51"/>
        <v>0</v>
      </c>
      <c r="AG191" s="78">
        <f t="shared" ca="1" si="51"/>
        <v>0</v>
      </c>
      <c r="AH191" s="78">
        <f t="shared" ca="1" si="51"/>
        <v>0</v>
      </c>
      <c r="AI191" s="78">
        <f t="shared" ca="1" si="51"/>
        <v>0</v>
      </c>
      <c r="AJ191" s="78">
        <f t="shared" ca="1" si="51"/>
        <v>0</v>
      </c>
      <c r="AK191" s="78">
        <f t="shared" ca="1" si="51"/>
        <v>0</v>
      </c>
      <c r="AL191" s="78">
        <f t="shared" ca="1" si="51"/>
        <v>0</v>
      </c>
      <c r="AM191" s="78">
        <f t="shared" ca="1" si="51"/>
        <v>0</v>
      </c>
      <c r="AN191" s="78">
        <f t="shared" ca="1" si="51"/>
        <v>0</v>
      </c>
      <c r="AO191" s="78">
        <f t="shared" ca="1" si="51"/>
        <v>0</v>
      </c>
      <c r="AP191" s="78">
        <f t="shared" ca="1" si="51"/>
        <v>0</v>
      </c>
      <c r="AQ191" s="78">
        <f t="shared" ca="1" si="51"/>
        <v>0</v>
      </c>
      <c r="AR191" s="78">
        <f t="shared" ca="1" si="51"/>
        <v>0</v>
      </c>
      <c r="AS191" s="78">
        <f t="shared" ca="1" si="51"/>
        <v>0</v>
      </c>
      <c r="AT191" s="78">
        <f t="shared" ca="1" si="51"/>
        <v>0</v>
      </c>
      <c r="AU191" s="78">
        <f t="shared" ca="1" si="51"/>
        <v>0</v>
      </c>
      <c r="AV191" s="78">
        <f t="shared" ca="1" si="51"/>
        <v>0</v>
      </c>
      <c r="AW191" s="78">
        <f t="shared" ca="1" si="51"/>
        <v>0</v>
      </c>
      <c r="AX191" s="78">
        <f t="shared" ca="1" si="51"/>
        <v>0</v>
      </c>
      <c r="AY191" s="78">
        <f t="shared" ca="1" si="51"/>
        <v>0</v>
      </c>
      <c r="AZ191" s="78">
        <f t="shared" ca="1" si="51"/>
        <v>0</v>
      </c>
      <c r="BA191" s="78">
        <f t="shared" ca="1" si="51"/>
        <v>0</v>
      </c>
      <c r="BB191" s="78">
        <f t="shared" ca="1" si="51"/>
        <v>0</v>
      </c>
      <c r="BC191" s="78">
        <f t="shared" ca="1" si="51"/>
        <v>0</v>
      </c>
      <c r="BD191" s="78">
        <f t="shared" ca="1" si="51"/>
        <v>0</v>
      </c>
      <c r="BE191" s="78">
        <f t="shared" ca="1" si="51"/>
        <v>0</v>
      </c>
      <c r="BF191" s="78">
        <f t="shared" ca="1" si="51"/>
        <v>0</v>
      </c>
      <c r="BG191" s="78">
        <f t="shared" ca="1" si="51"/>
        <v>0</v>
      </c>
      <c r="BH191" s="78">
        <f t="shared" ca="1" si="51"/>
        <v>0</v>
      </c>
      <c r="BI191" s="78">
        <f t="shared" ca="1" si="51"/>
        <v>0</v>
      </c>
      <c r="BJ191" s="78">
        <f t="shared" ca="1" si="51"/>
        <v>0</v>
      </c>
      <c r="BK191" s="78">
        <f t="shared" ca="1" si="51"/>
        <v>0</v>
      </c>
      <c r="BL191" s="78">
        <f t="shared" ca="1" si="51"/>
        <v>0</v>
      </c>
      <c r="BM191" s="78">
        <f t="shared" ca="1" si="51"/>
        <v>0</v>
      </c>
      <c r="BN191" s="78">
        <f t="shared" ca="1" si="51"/>
        <v>0</v>
      </c>
      <c r="BO191" s="78">
        <f t="shared" ca="1" si="51"/>
        <v>0</v>
      </c>
      <c r="BP191" s="78">
        <f t="shared" ca="1" si="51"/>
        <v>0</v>
      </c>
      <c r="BQ191" s="78">
        <f t="shared" ca="1" si="51"/>
        <v>0</v>
      </c>
      <c r="BR191" s="78">
        <f t="shared" ca="1" si="51"/>
        <v>0</v>
      </c>
      <c r="BS191" s="78">
        <f t="shared" ca="1" si="51"/>
        <v>0</v>
      </c>
      <c r="BT191" s="78">
        <f t="shared" ca="1" si="51"/>
        <v>0</v>
      </c>
      <c r="BU191" s="78">
        <f t="shared" ca="1" si="51"/>
        <v>0</v>
      </c>
      <c r="BV191" s="78">
        <f t="shared" ca="1" si="51"/>
        <v>0</v>
      </c>
      <c r="BW191" s="78">
        <f ca="1">BW201</f>
        <v>0</v>
      </c>
      <c r="BX191" s="78">
        <f ca="1">BX201</f>
        <v>0</v>
      </c>
    </row>
    <row r="192" spans="1:76">
      <c r="A192" s="44">
        <f>ROW()</f>
        <v>192</v>
      </c>
      <c r="B192" s="39" t="s">
        <v>164</v>
      </c>
      <c r="J192" s="78">
        <f ca="1">J207</f>
        <v>3355701.6606606138</v>
      </c>
      <c r="K192" s="78">
        <f t="shared" ref="K192:BV192" ca="1" si="52">K207</f>
        <v>3259824.4703560248</v>
      </c>
      <c r="L192" s="78">
        <f t="shared" ca="1" si="52"/>
        <v>3163947.2800514358</v>
      </c>
      <c r="M192" s="78">
        <f t="shared" ca="1" si="52"/>
        <v>3068070.0897468468</v>
      </c>
      <c r="N192" s="78">
        <f t="shared" ca="1" si="52"/>
        <v>2972192.8994422578</v>
      </c>
      <c r="O192" s="78">
        <f t="shared" ca="1" si="52"/>
        <v>2876315.7091376688</v>
      </c>
      <c r="P192" s="78">
        <f t="shared" ca="1" si="52"/>
        <v>2780438.5188330798</v>
      </c>
      <c r="Q192" s="78">
        <f t="shared" ca="1" si="52"/>
        <v>2684561.3285284908</v>
      </c>
      <c r="R192" s="78">
        <f t="shared" ca="1" si="52"/>
        <v>2588684.1382239019</v>
      </c>
      <c r="S192" s="78">
        <f t="shared" ca="1" si="52"/>
        <v>2492806.9479193129</v>
      </c>
      <c r="T192" s="78">
        <f t="shared" ca="1" si="52"/>
        <v>2396929.7576147239</v>
      </c>
      <c r="U192" s="78">
        <f t="shared" ca="1" si="52"/>
        <v>2301052.5673101349</v>
      </c>
      <c r="V192" s="78">
        <f t="shared" ca="1" si="52"/>
        <v>2205175.3770055464</v>
      </c>
      <c r="W192" s="78">
        <f t="shared" ca="1" si="52"/>
        <v>2109298.1867009569</v>
      </c>
      <c r="X192" s="78">
        <f t="shared" ca="1" si="52"/>
        <v>2013420.9963963681</v>
      </c>
      <c r="Y192" s="78">
        <f t="shared" ca="1" si="52"/>
        <v>1917543.8060917791</v>
      </c>
      <c r="Z192" s="78">
        <f t="shared" ca="1" si="52"/>
        <v>1821666.6157871902</v>
      </c>
      <c r="AA192" s="78">
        <f t="shared" ca="1" si="52"/>
        <v>1725789.4254826012</v>
      </c>
      <c r="AB192" s="78">
        <f t="shared" ca="1" si="52"/>
        <v>1629912.2351780122</v>
      </c>
      <c r="AC192" s="78">
        <f t="shared" ca="1" si="52"/>
        <v>1534035.0448734232</v>
      </c>
      <c r="AD192" s="78">
        <f t="shared" ca="1" si="52"/>
        <v>1438157.8545688342</v>
      </c>
      <c r="AE192" s="78">
        <f t="shared" ca="1" si="52"/>
        <v>1342280.6642642452</v>
      </c>
      <c r="AF192" s="78">
        <f t="shared" ca="1" si="52"/>
        <v>1246403.4739596564</v>
      </c>
      <c r="AG192" s="78">
        <f t="shared" ca="1" si="52"/>
        <v>1150526.2836550674</v>
      </c>
      <c r="AH192" s="78">
        <f t="shared" ca="1" si="52"/>
        <v>1054649.0933504784</v>
      </c>
      <c r="AI192" s="78">
        <f t="shared" ca="1" si="52"/>
        <v>958771.90304588946</v>
      </c>
      <c r="AJ192" s="78">
        <f t="shared" ca="1" si="52"/>
        <v>862894.71274130046</v>
      </c>
      <c r="AK192" s="78">
        <f t="shared" ca="1" si="52"/>
        <v>767017.52243671147</v>
      </c>
      <c r="AL192" s="78">
        <f t="shared" ca="1" si="52"/>
        <v>671140.33213212248</v>
      </c>
      <c r="AM192" s="78">
        <f t="shared" ca="1" si="52"/>
        <v>575263.14182753349</v>
      </c>
      <c r="AN192" s="78">
        <f t="shared" ca="1" si="52"/>
        <v>479385.9515229445</v>
      </c>
      <c r="AO192" s="78">
        <f t="shared" ca="1" si="52"/>
        <v>383508.7612183555</v>
      </c>
      <c r="AP192" s="78">
        <f t="shared" ca="1" si="52"/>
        <v>287631.57091376651</v>
      </c>
      <c r="AQ192" s="78">
        <f t="shared" ca="1" si="52"/>
        <v>191754.38060917752</v>
      </c>
      <c r="AR192" s="78">
        <f t="shared" ca="1" si="52"/>
        <v>95877.190304588526</v>
      </c>
      <c r="AS192" s="78">
        <f t="shared" ca="1" si="52"/>
        <v>0</v>
      </c>
      <c r="AT192" s="78">
        <f t="shared" ca="1" si="52"/>
        <v>0</v>
      </c>
      <c r="AU192" s="78">
        <f t="shared" ca="1" si="52"/>
        <v>0</v>
      </c>
      <c r="AV192" s="78">
        <f t="shared" ca="1" si="52"/>
        <v>0</v>
      </c>
      <c r="AW192" s="78">
        <f t="shared" ca="1" si="52"/>
        <v>0</v>
      </c>
      <c r="AX192" s="78">
        <f t="shared" ca="1" si="52"/>
        <v>0</v>
      </c>
      <c r="AY192" s="78">
        <f t="shared" ca="1" si="52"/>
        <v>0</v>
      </c>
      <c r="AZ192" s="78">
        <f t="shared" ca="1" si="52"/>
        <v>0</v>
      </c>
      <c r="BA192" s="78">
        <f t="shared" ca="1" si="52"/>
        <v>0</v>
      </c>
      <c r="BB192" s="78">
        <f t="shared" ca="1" si="52"/>
        <v>0</v>
      </c>
      <c r="BC192" s="78">
        <f t="shared" ca="1" si="52"/>
        <v>0</v>
      </c>
      <c r="BD192" s="78">
        <f t="shared" ca="1" si="52"/>
        <v>0</v>
      </c>
      <c r="BE192" s="78">
        <f t="shared" ca="1" si="52"/>
        <v>0</v>
      </c>
      <c r="BF192" s="78">
        <f t="shared" ca="1" si="52"/>
        <v>0</v>
      </c>
      <c r="BG192" s="78">
        <f t="shared" ca="1" si="52"/>
        <v>0</v>
      </c>
      <c r="BH192" s="78">
        <f t="shared" ca="1" si="52"/>
        <v>0</v>
      </c>
      <c r="BI192" s="78">
        <f t="shared" ca="1" si="52"/>
        <v>0</v>
      </c>
      <c r="BJ192" s="78">
        <f t="shared" ca="1" si="52"/>
        <v>0</v>
      </c>
      <c r="BK192" s="78">
        <f t="shared" ca="1" si="52"/>
        <v>0</v>
      </c>
      <c r="BL192" s="78">
        <f t="shared" ca="1" si="52"/>
        <v>0</v>
      </c>
      <c r="BM192" s="78">
        <f t="shared" ca="1" si="52"/>
        <v>0</v>
      </c>
      <c r="BN192" s="78">
        <f t="shared" ca="1" si="52"/>
        <v>0</v>
      </c>
      <c r="BO192" s="78">
        <f t="shared" ca="1" si="52"/>
        <v>0</v>
      </c>
      <c r="BP192" s="78">
        <f t="shared" ca="1" si="52"/>
        <v>0</v>
      </c>
      <c r="BQ192" s="78">
        <f t="shared" ca="1" si="52"/>
        <v>0</v>
      </c>
      <c r="BR192" s="78">
        <f t="shared" ca="1" si="52"/>
        <v>0</v>
      </c>
      <c r="BS192" s="78">
        <f t="shared" ca="1" si="52"/>
        <v>0</v>
      </c>
      <c r="BT192" s="78">
        <f t="shared" ca="1" si="52"/>
        <v>0</v>
      </c>
      <c r="BU192" s="78">
        <f t="shared" ca="1" si="52"/>
        <v>0</v>
      </c>
      <c r="BV192" s="78">
        <f t="shared" ca="1" si="52"/>
        <v>0</v>
      </c>
      <c r="BW192" s="78">
        <f ca="1">BW207</f>
        <v>0</v>
      </c>
      <c r="BX192" s="78">
        <f ca="1">BX207</f>
        <v>0</v>
      </c>
    </row>
    <row r="193" spans="1:76">
      <c r="A193" s="44">
        <f>ROW()</f>
        <v>193</v>
      </c>
      <c r="B193" s="39" t="s">
        <v>177</v>
      </c>
      <c r="J193" s="78">
        <f ca="1">J213</f>
        <v>3355701.6606606138</v>
      </c>
      <c r="K193" s="78">
        <f t="shared" ref="K193:BV193" ca="1" si="53">K213</f>
        <v>3259824.4703560248</v>
      </c>
      <c r="L193" s="78">
        <f t="shared" ca="1" si="53"/>
        <v>3163947.2800514358</v>
      </c>
      <c r="M193" s="78">
        <f t="shared" ca="1" si="53"/>
        <v>3068070.0897468468</v>
      </c>
      <c r="N193" s="78">
        <f t="shared" ca="1" si="53"/>
        <v>2972192.8994422578</v>
      </c>
      <c r="O193" s="78">
        <f t="shared" ca="1" si="53"/>
        <v>2876315.7091376688</v>
      </c>
      <c r="P193" s="78">
        <f t="shared" ca="1" si="53"/>
        <v>2780438.5188330798</v>
      </c>
      <c r="Q193" s="78">
        <f t="shared" ca="1" si="53"/>
        <v>2684561.3285284908</v>
      </c>
      <c r="R193" s="78">
        <f t="shared" ca="1" si="53"/>
        <v>2588684.1382239019</v>
      </c>
      <c r="S193" s="78">
        <f t="shared" ca="1" si="53"/>
        <v>2492806.9479193129</v>
      </c>
      <c r="T193" s="78">
        <f t="shared" ca="1" si="53"/>
        <v>2396929.7576147239</v>
      </c>
      <c r="U193" s="78">
        <f t="shared" ca="1" si="53"/>
        <v>2301052.5673101349</v>
      </c>
      <c r="V193" s="78">
        <f t="shared" ca="1" si="53"/>
        <v>2205175.3770055464</v>
      </c>
      <c r="W193" s="78">
        <f t="shared" ca="1" si="53"/>
        <v>2109298.1867009569</v>
      </c>
      <c r="X193" s="78">
        <f t="shared" ca="1" si="53"/>
        <v>2013420.9963963681</v>
      </c>
      <c r="Y193" s="78">
        <f t="shared" ca="1" si="53"/>
        <v>1917543.8060917791</v>
      </c>
      <c r="Z193" s="78">
        <f t="shared" ca="1" si="53"/>
        <v>1821666.6157871902</v>
      </c>
      <c r="AA193" s="78">
        <f t="shared" ca="1" si="53"/>
        <v>1725789.4254826012</v>
      </c>
      <c r="AB193" s="78">
        <f t="shared" ca="1" si="53"/>
        <v>1629912.2351780122</v>
      </c>
      <c r="AC193" s="78">
        <f t="shared" ca="1" si="53"/>
        <v>1534035.0448734232</v>
      </c>
      <c r="AD193" s="78">
        <f t="shared" ca="1" si="53"/>
        <v>1438157.8545688342</v>
      </c>
      <c r="AE193" s="78">
        <f t="shared" ca="1" si="53"/>
        <v>1342280.6642642452</v>
      </c>
      <c r="AF193" s="78">
        <f t="shared" ca="1" si="53"/>
        <v>1246403.4739596564</v>
      </c>
      <c r="AG193" s="78">
        <f t="shared" ca="1" si="53"/>
        <v>1150526.2836550674</v>
      </c>
      <c r="AH193" s="78">
        <f t="shared" ca="1" si="53"/>
        <v>1054649.0933504784</v>
      </c>
      <c r="AI193" s="78">
        <f t="shared" ca="1" si="53"/>
        <v>958771.90304588946</v>
      </c>
      <c r="AJ193" s="78">
        <f t="shared" ca="1" si="53"/>
        <v>862894.71274130046</v>
      </c>
      <c r="AK193" s="78">
        <f t="shared" ca="1" si="53"/>
        <v>838925.41516515345</v>
      </c>
      <c r="AL193" s="78">
        <f t="shared" ca="1" si="53"/>
        <v>838925.41516515345</v>
      </c>
      <c r="AM193" s="78">
        <f t="shared" ca="1" si="53"/>
        <v>838925.41516515345</v>
      </c>
      <c r="AN193" s="78">
        <f t="shared" ca="1" si="53"/>
        <v>838925.41516515345</v>
      </c>
      <c r="AO193" s="78">
        <f t="shared" ca="1" si="53"/>
        <v>838925.41516515345</v>
      </c>
      <c r="AP193" s="78">
        <f t="shared" ca="1" si="53"/>
        <v>838925.41516515345</v>
      </c>
      <c r="AQ193" s="78">
        <f t="shared" ca="1" si="53"/>
        <v>838925.41516515345</v>
      </c>
      <c r="AR193" s="78">
        <f t="shared" ca="1" si="53"/>
        <v>838925.41516515345</v>
      </c>
      <c r="AS193" s="78">
        <f t="shared" ca="1" si="53"/>
        <v>0</v>
      </c>
      <c r="AT193" s="78">
        <f t="shared" ca="1" si="53"/>
        <v>0</v>
      </c>
      <c r="AU193" s="78">
        <f t="shared" ca="1" si="53"/>
        <v>0</v>
      </c>
      <c r="AV193" s="78">
        <f t="shared" ca="1" si="53"/>
        <v>0</v>
      </c>
      <c r="AW193" s="78">
        <f t="shared" ca="1" si="53"/>
        <v>0</v>
      </c>
      <c r="AX193" s="78">
        <f t="shared" ca="1" si="53"/>
        <v>0</v>
      </c>
      <c r="AY193" s="78">
        <f t="shared" ca="1" si="53"/>
        <v>0</v>
      </c>
      <c r="AZ193" s="78">
        <f t="shared" ca="1" si="53"/>
        <v>0</v>
      </c>
      <c r="BA193" s="78">
        <f t="shared" ca="1" si="53"/>
        <v>0</v>
      </c>
      <c r="BB193" s="78">
        <f t="shared" ca="1" si="53"/>
        <v>0</v>
      </c>
      <c r="BC193" s="78">
        <f t="shared" ca="1" si="53"/>
        <v>0</v>
      </c>
      <c r="BD193" s="78">
        <f t="shared" ca="1" si="53"/>
        <v>0</v>
      </c>
      <c r="BE193" s="78">
        <f t="shared" ca="1" si="53"/>
        <v>0</v>
      </c>
      <c r="BF193" s="78">
        <f t="shared" ca="1" si="53"/>
        <v>0</v>
      </c>
      <c r="BG193" s="78">
        <f t="shared" ca="1" si="53"/>
        <v>0</v>
      </c>
      <c r="BH193" s="78">
        <f t="shared" ca="1" si="53"/>
        <v>0</v>
      </c>
      <c r="BI193" s="78">
        <f t="shared" ca="1" si="53"/>
        <v>0</v>
      </c>
      <c r="BJ193" s="78">
        <f t="shared" ca="1" si="53"/>
        <v>0</v>
      </c>
      <c r="BK193" s="78">
        <f t="shared" ca="1" si="53"/>
        <v>0</v>
      </c>
      <c r="BL193" s="78">
        <f t="shared" ca="1" si="53"/>
        <v>0</v>
      </c>
      <c r="BM193" s="78">
        <f t="shared" ca="1" si="53"/>
        <v>0</v>
      </c>
      <c r="BN193" s="78">
        <f t="shared" ca="1" si="53"/>
        <v>0</v>
      </c>
      <c r="BO193" s="78">
        <f t="shared" ca="1" si="53"/>
        <v>0</v>
      </c>
      <c r="BP193" s="78">
        <f t="shared" ca="1" si="53"/>
        <v>0</v>
      </c>
      <c r="BQ193" s="78">
        <f t="shared" ca="1" si="53"/>
        <v>0</v>
      </c>
      <c r="BR193" s="78">
        <f t="shared" ca="1" si="53"/>
        <v>0</v>
      </c>
      <c r="BS193" s="78">
        <f t="shared" ca="1" si="53"/>
        <v>0</v>
      </c>
      <c r="BT193" s="78">
        <f t="shared" ca="1" si="53"/>
        <v>0</v>
      </c>
      <c r="BU193" s="78">
        <f t="shared" ca="1" si="53"/>
        <v>0</v>
      </c>
      <c r="BV193" s="78">
        <f t="shared" ca="1" si="53"/>
        <v>0</v>
      </c>
      <c r="BW193" s="78">
        <f ca="1">BW213</f>
        <v>0</v>
      </c>
      <c r="BX193" s="78">
        <f ca="1">BX213</f>
        <v>0</v>
      </c>
    </row>
    <row r="194" spans="1:76">
      <c r="A194" s="44">
        <f>ROW()</f>
        <v>194</v>
      </c>
      <c r="J194" s="58"/>
      <c r="K194" s="58"/>
      <c r="L194" s="58"/>
      <c r="M194" s="58"/>
      <c r="N194" s="58"/>
      <c r="O194" s="58"/>
      <c r="P194" s="58"/>
      <c r="Q194" s="58"/>
      <c r="R194" s="58"/>
      <c r="S194" s="58"/>
      <c r="T194" s="58"/>
      <c r="U194" s="58"/>
    </row>
    <row r="195" spans="1:76">
      <c r="A195" s="44">
        <f>ROW()</f>
        <v>195</v>
      </c>
      <c r="J195" s="58"/>
      <c r="K195" s="58"/>
      <c r="L195" s="58"/>
      <c r="M195" s="58"/>
      <c r="N195" s="58"/>
      <c r="O195" s="58"/>
      <c r="P195" s="58"/>
      <c r="Q195" s="58"/>
      <c r="R195" s="58"/>
      <c r="S195" s="58"/>
      <c r="T195" s="58"/>
      <c r="U195" s="58"/>
    </row>
    <row r="196" spans="1:76">
      <c r="A196" s="44">
        <f>ROW()</f>
        <v>196</v>
      </c>
      <c r="H196" s="40"/>
      <c r="J196" s="78"/>
      <c r="K196" s="78"/>
      <c r="L196" s="78"/>
      <c r="M196" s="78"/>
      <c r="N196" s="78"/>
      <c r="O196" s="78"/>
      <c r="P196" s="78"/>
      <c r="Q196" s="78"/>
      <c r="R196" s="78"/>
      <c r="S196" s="78"/>
      <c r="T196" s="78"/>
      <c r="U196" s="78"/>
    </row>
    <row r="197" spans="1:76">
      <c r="A197" s="44">
        <f>ROW()</f>
        <v>197</v>
      </c>
      <c r="B197" s="71" t="s">
        <v>190</v>
      </c>
    </row>
    <row r="198" spans="1:76">
      <c r="A198" s="44">
        <f>ROW()</f>
        <v>198</v>
      </c>
      <c r="B198" s="61" t="s">
        <v>165</v>
      </c>
    </row>
    <row r="199" spans="1:76">
      <c r="A199" s="44">
        <f>ROW()</f>
        <v>199</v>
      </c>
      <c r="B199" s="39" t="s">
        <v>192</v>
      </c>
      <c r="J199" s="58">
        <f ca="1">IF(J160&lt;&gt;0,$G$146,0)</f>
        <v>2915522.7787413937</v>
      </c>
      <c r="K199" s="58">
        <f t="shared" ref="K199:BV199" ca="1" si="54">IF(K160&lt;&gt;0,$G$146,0)</f>
        <v>2915522.7787413937</v>
      </c>
      <c r="L199" s="58">
        <f t="shared" ca="1" si="54"/>
        <v>2915522.7787413937</v>
      </c>
      <c r="M199" s="58">
        <f t="shared" ca="1" si="54"/>
        <v>2915522.7787413937</v>
      </c>
      <c r="N199" s="58">
        <f t="shared" ca="1" si="54"/>
        <v>2915522.7787413937</v>
      </c>
      <c r="O199" s="58">
        <f t="shared" ca="1" si="54"/>
        <v>2915522.7787413937</v>
      </c>
      <c r="P199" s="58">
        <f t="shared" ca="1" si="54"/>
        <v>2915522.7787413937</v>
      </c>
      <c r="Q199" s="58">
        <f t="shared" ca="1" si="54"/>
        <v>2915522.7787413937</v>
      </c>
      <c r="R199" s="58">
        <f t="shared" ca="1" si="54"/>
        <v>2915522.7787413937</v>
      </c>
      <c r="S199" s="58">
        <f t="shared" ca="1" si="54"/>
        <v>2915522.7787413937</v>
      </c>
      <c r="T199" s="58">
        <f t="shared" ca="1" si="54"/>
        <v>2915522.7787413937</v>
      </c>
      <c r="U199" s="58">
        <f t="shared" ca="1" si="54"/>
        <v>2915522.7787413937</v>
      </c>
      <c r="V199" s="58">
        <f t="shared" ca="1" si="54"/>
        <v>2915522.7787413937</v>
      </c>
      <c r="W199" s="58">
        <f t="shared" ca="1" si="54"/>
        <v>2915522.7787413937</v>
      </c>
      <c r="X199" s="58">
        <f t="shared" ca="1" si="54"/>
        <v>2915522.7787413937</v>
      </c>
      <c r="Y199" s="58">
        <f t="shared" ca="1" si="54"/>
        <v>2915522.7787413937</v>
      </c>
      <c r="Z199" s="58">
        <f t="shared" ca="1" si="54"/>
        <v>2915522.7787413937</v>
      </c>
      <c r="AA199" s="58">
        <f t="shared" ca="1" si="54"/>
        <v>2915522.7787413937</v>
      </c>
      <c r="AB199" s="58">
        <f t="shared" ca="1" si="54"/>
        <v>2915522.7787413937</v>
      </c>
      <c r="AC199" s="58">
        <f t="shared" ca="1" si="54"/>
        <v>2915522.7787413937</v>
      </c>
      <c r="AD199" s="58">
        <f t="shared" ca="1" si="54"/>
        <v>0</v>
      </c>
      <c r="AE199" s="58">
        <f t="shared" ca="1" si="54"/>
        <v>0</v>
      </c>
      <c r="AF199" s="58">
        <f t="shared" ca="1" si="54"/>
        <v>0</v>
      </c>
      <c r="AG199" s="58">
        <f t="shared" ca="1" si="54"/>
        <v>0</v>
      </c>
      <c r="AH199" s="58">
        <f t="shared" ca="1" si="54"/>
        <v>0</v>
      </c>
      <c r="AI199" s="58">
        <f t="shared" ca="1" si="54"/>
        <v>0</v>
      </c>
      <c r="AJ199" s="58">
        <f t="shared" ca="1" si="54"/>
        <v>0</v>
      </c>
      <c r="AK199" s="58">
        <f t="shared" ca="1" si="54"/>
        <v>0</v>
      </c>
      <c r="AL199" s="58">
        <f t="shared" ca="1" si="54"/>
        <v>0</v>
      </c>
      <c r="AM199" s="58">
        <f t="shared" ca="1" si="54"/>
        <v>0</v>
      </c>
      <c r="AN199" s="58">
        <f t="shared" ca="1" si="54"/>
        <v>0</v>
      </c>
      <c r="AO199" s="58">
        <f t="shared" ca="1" si="54"/>
        <v>0</v>
      </c>
      <c r="AP199" s="58">
        <f t="shared" ca="1" si="54"/>
        <v>0</v>
      </c>
      <c r="AQ199" s="58">
        <f t="shared" ca="1" si="54"/>
        <v>0</v>
      </c>
      <c r="AR199" s="58">
        <f t="shared" ca="1" si="54"/>
        <v>0</v>
      </c>
      <c r="AS199" s="58">
        <f t="shared" ca="1" si="54"/>
        <v>0</v>
      </c>
      <c r="AT199" s="58">
        <f t="shared" ca="1" si="54"/>
        <v>0</v>
      </c>
      <c r="AU199" s="58">
        <f t="shared" ca="1" si="54"/>
        <v>0</v>
      </c>
      <c r="AV199" s="58">
        <f t="shared" ca="1" si="54"/>
        <v>0</v>
      </c>
      <c r="AW199" s="58">
        <f t="shared" ca="1" si="54"/>
        <v>0</v>
      </c>
      <c r="AX199" s="58">
        <f t="shared" ca="1" si="54"/>
        <v>0</v>
      </c>
      <c r="AY199" s="58">
        <f t="shared" ca="1" si="54"/>
        <v>0</v>
      </c>
      <c r="AZ199" s="58">
        <f t="shared" ca="1" si="54"/>
        <v>0</v>
      </c>
      <c r="BA199" s="58">
        <f t="shared" ca="1" si="54"/>
        <v>0</v>
      </c>
      <c r="BB199" s="58">
        <f t="shared" ca="1" si="54"/>
        <v>0</v>
      </c>
      <c r="BC199" s="58">
        <f t="shared" ca="1" si="54"/>
        <v>0</v>
      </c>
      <c r="BD199" s="58">
        <f t="shared" ca="1" si="54"/>
        <v>0</v>
      </c>
      <c r="BE199" s="58">
        <f t="shared" ca="1" si="54"/>
        <v>0</v>
      </c>
      <c r="BF199" s="58">
        <f t="shared" ca="1" si="54"/>
        <v>0</v>
      </c>
      <c r="BG199" s="58">
        <f t="shared" ca="1" si="54"/>
        <v>0</v>
      </c>
      <c r="BH199" s="58">
        <f t="shared" ca="1" si="54"/>
        <v>0</v>
      </c>
      <c r="BI199" s="58">
        <f t="shared" ca="1" si="54"/>
        <v>0</v>
      </c>
      <c r="BJ199" s="58">
        <f t="shared" ca="1" si="54"/>
        <v>0</v>
      </c>
      <c r="BK199" s="58">
        <f t="shared" ca="1" si="54"/>
        <v>0</v>
      </c>
      <c r="BL199" s="58">
        <f t="shared" ca="1" si="54"/>
        <v>0</v>
      </c>
      <c r="BM199" s="58">
        <f t="shared" ca="1" si="54"/>
        <v>0</v>
      </c>
      <c r="BN199" s="58">
        <f t="shared" ca="1" si="54"/>
        <v>0</v>
      </c>
      <c r="BO199" s="58">
        <f t="shared" ca="1" si="54"/>
        <v>0</v>
      </c>
      <c r="BP199" s="58">
        <f t="shared" ca="1" si="54"/>
        <v>0</v>
      </c>
      <c r="BQ199" s="58">
        <f t="shared" ca="1" si="54"/>
        <v>0</v>
      </c>
      <c r="BR199" s="58">
        <f t="shared" ca="1" si="54"/>
        <v>0</v>
      </c>
      <c r="BS199" s="58">
        <f t="shared" ca="1" si="54"/>
        <v>0</v>
      </c>
      <c r="BT199" s="58">
        <f t="shared" ca="1" si="54"/>
        <v>0</v>
      </c>
      <c r="BU199" s="58">
        <f t="shared" ca="1" si="54"/>
        <v>0</v>
      </c>
      <c r="BV199" s="58">
        <f t="shared" ca="1" si="54"/>
        <v>0</v>
      </c>
      <c r="BW199" s="58">
        <f ca="1">IF(BW160&lt;&gt;0,$G$146,0)</f>
        <v>0</v>
      </c>
      <c r="BX199" s="58">
        <f ca="1">IF(BX160&lt;&gt;0,$G$146,0)</f>
        <v>0</v>
      </c>
    </row>
    <row r="200" spans="1:76" ht="16.2">
      <c r="A200" s="44">
        <f>ROW()</f>
        <v>200</v>
      </c>
      <c r="B200" s="39" t="s">
        <v>193</v>
      </c>
      <c r="J200" s="89">
        <f ca="1">-0.3*J199</f>
        <v>-874656.83362241811</v>
      </c>
      <c r="K200" s="89">
        <f t="shared" ref="K200:BV200" ca="1" si="55">-0.3*K199</f>
        <v>-874656.83362241811</v>
      </c>
      <c r="L200" s="89">
        <f t="shared" ca="1" si="55"/>
        <v>-874656.83362241811</v>
      </c>
      <c r="M200" s="89">
        <f t="shared" ca="1" si="55"/>
        <v>-874656.83362241811</v>
      </c>
      <c r="N200" s="89">
        <f t="shared" ca="1" si="55"/>
        <v>-874656.83362241811</v>
      </c>
      <c r="O200" s="89">
        <f t="shared" ca="1" si="55"/>
        <v>-874656.83362241811</v>
      </c>
      <c r="P200" s="89">
        <f t="shared" ca="1" si="55"/>
        <v>-874656.83362241811</v>
      </c>
      <c r="Q200" s="89">
        <f t="shared" ca="1" si="55"/>
        <v>-874656.83362241811</v>
      </c>
      <c r="R200" s="89">
        <f t="shared" ca="1" si="55"/>
        <v>-874656.83362241811</v>
      </c>
      <c r="S200" s="89">
        <f t="shared" ca="1" si="55"/>
        <v>-874656.83362241811</v>
      </c>
      <c r="T200" s="89">
        <f t="shared" ca="1" si="55"/>
        <v>-874656.83362241811</v>
      </c>
      <c r="U200" s="89">
        <f t="shared" ca="1" si="55"/>
        <v>-874656.83362241811</v>
      </c>
      <c r="V200" s="89">
        <f t="shared" ca="1" si="55"/>
        <v>-874656.83362241811</v>
      </c>
      <c r="W200" s="89">
        <f t="shared" ca="1" si="55"/>
        <v>-874656.83362241811</v>
      </c>
      <c r="X200" s="89">
        <f t="shared" ca="1" si="55"/>
        <v>-874656.83362241811</v>
      </c>
      <c r="Y200" s="89">
        <f t="shared" ca="1" si="55"/>
        <v>-874656.83362241811</v>
      </c>
      <c r="Z200" s="89">
        <f t="shared" ca="1" si="55"/>
        <v>-874656.83362241811</v>
      </c>
      <c r="AA200" s="89">
        <f t="shared" ca="1" si="55"/>
        <v>-874656.83362241811</v>
      </c>
      <c r="AB200" s="89">
        <f t="shared" ca="1" si="55"/>
        <v>-874656.83362241811</v>
      </c>
      <c r="AC200" s="89">
        <f t="shared" ca="1" si="55"/>
        <v>-874656.83362241811</v>
      </c>
      <c r="AD200" s="89">
        <f t="shared" ca="1" si="55"/>
        <v>0</v>
      </c>
      <c r="AE200" s="89">
        <f t="shared" ca="1" si="55"/>
        <v>0</v>
      </c>
      <c r="AF200" s="89">
        <f t="shared" ca="1" si="55"/>
        <v>0</v>
      </c>
      <c r="AG200" s="89">
        <f t="shared" ca="1" si="55"/>
        <v>0</v>
      </c>
      <c r="AH200" s="89">
        <f t="shared" ca="1" si="55"/>
        <v>0</v>
      </c>
      <c r="AI200" s="89">
        <f t="shared" ca="1" si="55"/>
        <v>0</v>
      </c>
      <c r="AJ200" s="89">
        <f t="shared" ca="1" si="55"/>
        <v>0</v>
      </c>
      <c r="AK200" s="89">
        <f t="shared" ca="1" si="55"/>
        <v>0</v>
      </c>
      <c r="AL200" s="89">
        <f t="shared" ca="1" si="55"/>
        <v>0</v>
      </c>
      <c r="AM200" s="89">
        <f t="shared" ca="1" si="55"/>
        <v>0</v>
      </c>
      <c r="AN200" s="89">
        <f t="shared" ca="1" si="55"/>
        <v>0</v>
      </c>
      <c r="AO200" s="89">
        <f t="shared" ca="1" si="55"/>
        <v>0</v>
      </c>
      <c r="AP200" s="89">
        <f t="shared" ca="1" si="55"/>
        <v>0</v>
      </c>
      <c r="AQ200" s="89">
        <f t="shared" ca="1" si="55"/>
        <v>0</v>
      </c>
      <c r="AR200" s="89">
        <f t="shared" ca="1" si="55"/>
        <v>0</v>
      </c>
      <c r="AS200" s="89">
        <f t="shared" ca="1" si="55"/>
        <v>0</v>
      </c>
      <c r="AT200" s="89">
        <f t="shared" ca="1" si="55"/>
        <v>0</v>
      </c>
      <c r="AU200" s="89">
        <f t="shared" ca="1" si="55"/>
        <v>0</v>
      </c>
      <c r="AV200" s="89">
        <f t="shared" ca="1" si="55"/>
        <v>0</v>
      </c>
      <c r="AW200" s="89">
        <f t="shared" ca="1" si="55"/>
        <v>0</v>
      </c>
      <c r="AX200" s="89">
        <f t="shared" ca="1" si="55"/>
        <v>0</v>
      </c>
      <c r="AY200" s="89">
        <f t="shared" ca="1" si="55"/>
        <v>0</v>
      </c>
      <c r="AZ200" s="89">
        <f t="shared" ca="1" si="55"/>
        <v>0</v>
      </c>
      <c r="BA200" s="89">
        <f t="shared" ca="1" si="55"/>
        <v>0</v>
      </c>
      <c r="BB200" s="89">
        <f t="shared" ca="1" si="55"/>
        <v>0</v>
      </c>
      <c r="BC200" s="89">
        <f t="shared" ca="1" si="55"/>
        <v>0</v>
      </c>
      <c r="BD200" s="89">
        <f t="shared" ca="1" si="55"/>
        <v>0</v>
      </c>
      <c r="BE200" s="89">
        <f t="shared" ca="1" si="55"/>
        <v>0</v>
      </c>
      <c r="BF200" s="89">
        <f t="shared" ca="1" si="55"/>
        <v>0</v>
      </c>
      <c r="BG200" s="89">
        <f t="shared" ca="1" si="55"/>
        <v>0</v>
      </c>
      <c r="BH200" s="89">
        <f t="shared" ca="1" si="55"/>
        <v>0</v>
      </c>
      <c r="BI200" s="89">
        <f t="shared" ca="1" si="55"/>
        <v>0</v>
      </c>
      <c r="BJ200" s="89">
        <f t="shared" ca="1" si="55"/>
        <v>0</v>
      </c>
      <c r="BK200" s="89">
        <f t="shared" ca="1" si="55"/>
        <v>0</v>
      </c>
      <c r="BL200" s="89">
        <f t="shared" ca="1" si="55"/>
        <v>0</v>
      </c>
      <c r="BM200" s="89">
        <f t="shared" ca="1" si="55"/>
        <v>0</v>
      </c>
      <c r="BN200" s="89">
        <f t="shared" ca="1" si="55"/>
        <v>0</v>
      </c>
      <c r="BO200" s="89">
        <f t="shared" ca="1" si="55"/>
        <v>0</v>
      </c>
      <c r="BP200" s="89">
        <f t="shared" ca="1" si="55"/>
        <v>0</v>
      </c>
      <c r="BQ200" s="89">
        <f t="shared" ca="1" si="55"/>
        <v>0</v>
      </c>
      <c r="BR200" s="89">
        <f t="shared" ca="1" si="55"/>
        <v>0</v>
      </c>
      <c r="BS200" s="89">
        <f t="shared" ca="1" si="55"/>
        <v>0</v>
      </c>
      <c r="BT200" s="89">
        <f t="shared" ca="1" si="55"/>
        <v>0</v>
      </c>
      <c r="BU200" s="89">
        <f t="shared" ca="1" si="55"/>
        <v>0</v>
      </c>
      <c r="BV200" s="89">
        <f t="shared" ca="1" si="55"/>
        <v>0</v>
      </c>
      <c r="BW200" s="89">
        <f ca="1">-0.3*BW199</f>
        <v>0</v>
      </c>
      <c r="BX200" s="89">
        <f ca="1">-0.3*BX199</f>
        <v>0</v>
      </c>
    </row>
    <row r="201" spans="1:76">
      <c r="A201" s="44">
        <f>ROW()</f>
        <v>201</v>
      </c>
      <c r="B201" s="39" t="s">
        <v>166</v>
      </c>
      <c r="J201" s="78">
        <f ca="1">J199+J200</f>
        <v>2040865.9451189756</v>
      </c>
      <c r="K201" s="78">
        <f t="shared" ref="K201:BV201" ca="1" si="56">K199+K200</f>
        <v>2040865.9451189756</v>
      </c>
      <c r="L201" s="78">
        <f t="shared" ca="1" si="56"/>
        <v>2040865.9451189756</v>
      </c>
      <c r="M201" s="78">
        <f t="shared" ca="1" si="56"/>
        <v>2040865.9451189756</v>
      </c>
      <c r="N201" s="78">
        <f t="shared" ca="1" si="56"/>
        <v>2040865.9451189756</v>
      </c>
      <c r="O201" s="78">
        <f t="shared" ca="1" si="56"/>
        <v>2040865.9451189756</v>
      </c>
      <c r="P201" s="78">
        <f t="shared" ca="1" si="56"/>
        <v>2040865.9451189756</v>
      </c>
      <c r="Q201" s="78">
        <f t="shared" ca="1" si="56"/>
        <v>2040865.9451189756</v>
      </c>
      <c r="R201" s="78">
        <f t="shared" ca="1" si="56"/>
        <v>2040865.9451189756</v>
      </c>
      <c r="S201" s="78">
        <f t="shared" ca="1" si="56"/>
        <v>2040865.9451189756</v>
      </c>
      <c r="T201" s="78">
        <f t="shared" ca="1" si="56"/>
        <v>2040865.9451189756</v>
      </c>
      <c r="U201" s="78">
        <f t="shared" ca="1" si="56"/>
        <v>2040865.9451189756</v>
      </c>
      <c r="V201" s="78">
        <f t="shared" ca="1" si="56"/>
        <v>2040865.9451189756</v>
      </c>
      <c r="W201" s="78">
        <f t="shared" ca="1" si="56"/>
        <v>2040865.9451189756</v>
      </c>
      <c r="X201" s="78">
        <f t="shared" ca="1" si="56"/>
        <v>2040865.9451189756</v>
      </c>
      <c r="Y201" s="78">
        <f t="shared" ca="1" si="56"/>
        <v>2040865.9451189756</v>
      </c>
      <c r="Z201" s="78">
        <f t="shared" ca="1" si="56"/>
        <v>2040865.9451189756</v>
      </c>
      <c r="AA201" s="78">
        <f t="shared" ca="1" si="56"/>
        <v>2040865.9451189756</v>
      </c>
      <c r="AB201" s="78">
        <f t="shared" ca="1" si="56"/>
        <v>2040865.9451189756</v>
      </c>
      <c r="AC201" s="78">
        <f t="shared" ca="1" si="56"/>
        <v>2040865.9451189756</v>
      </c>
      <c r="AD201" s="78">
        <f t="shared" ca="1" si="56"/>
        <v>0</v>
      </c>
      <c r="AE201" s="78">
        <f t="shared" ca="1" si="56"/>
        <v>0</v>
      </c>
      <c r="AF201" s="78">
        <f t="shared" ca="1" si="56"/>
        <v>0</v>
      </c>
      <c r="AG201" s="78">
        <f t="shared" ca="1" si="56"/>
        <v>0</v>
      </c>
      <c r="AH201" s="78">
        <f t="shared" ca="1" si="56"/>
        <v>0</v>
      </c>
      <c r="AI201" s="78">
        <f t="shared" ca="1" si="56"/>
        <v>0</v>
      </c>
      <c r="AJ201" s="78">
        <f t="shared" ca="1" si="56"/>
        <v>0</v>
      </c>
      <c r="AK201" s="78">
        <f t="shared" ca="1" si="56"/>
        <v>0</v>
      </c>
      <c r="AL201" s="78">
        <f t="shared" ca="1" si="56"/>
        <v>0</v>
      </c>
      <c r="AM201" s="78">
        <f t="shared" ca="1" si="56"/>
        <v>0</v>
      </c>
      <c r="AN201" s="78">
        <f t="shared" ca="1" si="56"/>
        <v>0</v>
      </c>
      <c r="AO201" s="78">
        <f t="shared" ca="1" si="56"/>
        <v>0</v>
      </c>
      <c r="AP201" s="78">
        <f t="shared" ca="1" si="56"/>
        <v>0</v>
      </c>
      <c r="AQ201" s="78">
        <f t="shared" ca="1" si="56"/>
        <v>0</v>
      </c>
      <c r="AR201" s="78">
        <f t="shared" ca="1" si="56"/>
        <v>0</v>
      </c>
      <c r="AS201" s="78">
        <f t="shared" ca="1" si="56"/>
        <v>0</v>
      </c>
      <c r="AT201" s="78">
        <f t="shared" ca="1" si="56"/>
        <v>0</v>
      </c>
      <c r="AU201" s="78">
        <f t="shared" ca="1" si="56"/>
        <v>0</v>
      </c>
      <c r="AV201" s="78">
        <f t="shared" ca="1" si="56"/>
        <v>0</v>
      </c>
      <c r="AW201" s="78">
        <f t="shared" ca="1" si="56"/>
        <v>0</v>
      </c>
      <c r="AX201" s="78">
        <f t="shared" ca="1" si="56"/>
        <v>0</v>
      </c>
      <c r="AY201" s="78">
        <f t="shared" ca="1" si="56"/>
        <v>0</v>
      </c>
      <c r="AZ201" s="78">
        <f t="shared" ca="1" si="56"/>
        <v>0</v>
      </c>
      <c r="BA201" s="78">
        <f t="shared" ca="1" si="56"/>
        <v>0</v>
      </c>
      <c r="BB201" s="78">
        <f t="shared" ca="1" si="56"/>
        <v>0</v>
      </c>
      <c r="BC201" s="78">
        <f t="shared" ca="1" si="56"/>
        <v>0</v>
      </c>
      <c r="BD201" s="78">
        <f t="shared" ca="1" si="56"/>
        <v>0</v>
      </c>
      <c r="BE201" s="78">
        <f t="shared" ca="1" si="56"/>
        <v>0</v>
      </c>
      <c r="BF201" s="78">
        <f t="shared" ca="1" si="56"/>
        <v>0</v>
      </c>
      <c r="BG201" s="78">
        <f t="shared" ca="1" si="56"/>
        <v>0</v>
      </c>
      <c r="BH201" s="78">
        <f t="shared" ca="1" si="56"/>
        <v>0</v>
      </c>
      <c r="BI201" s="78">
        <f t="shared" ca="1" si="56"/>
        <v>0</v>
      </c>
      <c r="BJ201" s="78">
        <f t="shared" ca="1" si="56"/>
        <v>0</v>
      </c>
      <c r="BK201" s="78">
        <f t="shared" ca="1" si="56"/>
        <v>0</v>
      </c>
      <c r="BL201" s="78">
        <f t="shared" ca="1" si="56"/>
        <v>0</v>
      </c>
      <c r="BM201" s="78">
        <f t="shared" ca="1" si="56"/>
        <v>0</v>
      </c>
      <c r="BN201" s="78">
        <f t="shared" ca="1" si="56"/>
        <v>0</v>
      </c>
      <c r="BO201" s="78">
        <f t="shared" ca="1" si="56"/>
        <v>0</v>
      </c>
      <c r="BP201" s="78">
        <f t="shared" ca="1" si="56"/>
        <v>0</v>
      </c>
      <c r="BQ201" s="78">
        <f t="shared" ca="1" si="56"/>
        <v>0</v>
      </c>
      <c r="BR201" s="78">
        <f t="shared" ca="1" si="56"/>
        <v>0</v>
      </c>
      <c r="BS201" s="78">
        <f t="shared" ca="1" si="56"/>
        <v>0</v>
      </c>
      <c r="BT201" s="78">
        <f t="shared" ca="1" si="56"/>
        <v>0</v>
      </c>
      <c r="BU201" s="78">
        <f t="shared" ca="1" si="56"/>
        <v>0</v>
      </c>
      <c r="BV201" s="78">
        <f t="shared" ca="1" si="56"/>
        <v>0</v>
      </c>
      <c r="BW201" s="78">
        <f ca="1">BW199+BW200</f>
        <v>0</v>
      </c>
      <c r="BX201" s="78">
        <f ca="1">BX199+BX200</f>
        <v>0</v>
      </c>
    </row>
    <row r="202" spans="1:76">
      <c r="A202" s="44">
        <f>ROW()</f>
        <v>202</v>
      </c>
    </row>
    <row r="203" spans="1:76">
      <c r="A203" s="44">
        <f>ROW()</f>
        <v>203</v>
      </c>
    </row>
    <row r="204" spans="1:76">
      <c r="A204" s="44">
        <f>ROW()</f>
        <v>204</v>
      </c>
      <c r="B204" s="61" t="s">
        <v>167</v>
      </c>
    </row>
    <row r="205" spans="1:76">
      <c r="A205" s="44">
        <f>ROW()</f>
        <v>205</v>
      </c>
      <c r="B205" s="39" t="s">
        <v>168</v>
      </c>
      <c r="J205" s="78">
        <f ca="1">IF(J143&lt;=$G21,$G125/$G21,0)</f>
        <v>95877.190304588963</v>
      </c>
      <c r="K205" s="78">
        <f t="shared" ref="K205:BV205" ca="1" si="57">IF(K143&lt;=$G21,$G125/$G21,0)</f>
        <v>95877.190304588963</v>
      </c>
      <c r="L205" s="78">
        <f t="shared" ca="1" si="57"/>
        <v>95877.190304588963</v>
      </c>
      <c r="M205" s="78">
        <f t="shared" ca="1" si="57"/>
        <v>95877.190304588963</v>
      </c>
      <c r="N205" s="78">
        <f t="shared" ca="1" si="57"/>
        <v>95877.190304588963</v>
      </c>
      <c r="O205" s="78">
        <f t="shared" ca="1" si="57"/>
        <v>95877.190304588963</v>
      </c>
      <c r="P205" s="78">
        <f t="shared" ca="1" si="57"/>
        <v>95877.190304588963</v>
      </c>
      <c r="Q205" s="78">
        <f t="shared" ca="1" si="57"/>
        <v>95877.190304588963</v>
      </c>
      <c r="R205" s="78">
        <f t="shared" ca="1" si="57"/>
        <v>95877.190304588963</v>
      </c>
      <c r="S205" s="78">
        <f t="shared" ca="1" si="57"/>
        <v>95877.190304588963</v>
      </c>
      <c r="T205" s="78">
        <f t="shared" ca="1" si="57"/>
        <v>95877.190304588963</v>
      </c>
      <c r="U205" s="78">
        <f t="shared" ca="1" si="57"/>
        <v>95877.190304588963</v>
      </c>
      <c r="V205" s="78">
        <f t="shared" ca="1" si="57"/>
        <v>95877.190304588963</v>
      </c>
      <c r="W205" s="78">
        <f t="shared" ca="1" si="57"/>
        <v>95877.190304588963</v>
      </c>
      <c r="X205" s="78">
        <f t="shared" ca="1" si="57"/>
        <v>95877.190304588963</v>
      </c>
      <c r="Y205" s="78">
        <f t="shared" ca="1" si="57"/>
        <v>95877.190304588963</v>
      </c>
      <c r="Z205" s="78">
        <f t="shared" ca="1" si="57"/>
        <v>95877.190304588963</v>
      </c>
      <c r="AA205" s="78">
        <f t="shared" ca="1" si="57"/>
        <v>95877.190304588963</v>
      </c>
      <c r="AB205" s="78">
        <f t="shared" ca="1" si="57"/>
        <v>95877.190304588963</v>
      </c>
      <c r="AC205" s="78">
        <f t="shared" ca="1" si="57"/>
        <v>95877.190304588963</v>
      </c>
      <c r="AD205" s="78">
        <f t="shared" ca="1" si="57"/>
        <v>95877.190304588963</v>
      </c>
      <c r="AE205" s="78">
        <f t="shared" ca="1" si="57"/>
        <v>95877.190304588963</v>
      </c>
      <c r="AF205" s="78">
        <f t="shared" ca="1" si="57"/>
        <v>95877.190304588963</v>
      </c>
      <c r="AG205" s="78">
        <f t="shared" ca="1" si="57"/>
        <v>95877.190304588963</v>
      </c>
      <c r="AH205" s="78">
        <f t="shared" ca="1" si="57"/>
        <v>95877.190304588963</v>
      </c>
      <c r="AI205" s="78">
        <f t="shared" ca="1" si="57"/>
        <v>95877.190304588963</v>
      </c>
      <c r="AJ205" s="78">
        <f t="shared" ca="1" si="57"/>
        <v>95877.190304588963</v>
      </c>
      <c r="AK205" s="78">
        <f t="shared" ca="1" si="57"/>
        <v>95877.190304588963</v>
      </c>
      <c r="AL205" s="78">
        <f t="shared" ca="1" si="57"/>
        <v>95877.190304588963</v>
      </c>
      <c r="AM205" s="78">
        <f t="shared" ca="1" si="57"/>
        <v>95877.190304588963</v>
      </c>
      <c r="AN205" s="78">
        <f t="shared" ca="1" si="57"/>
        <v>95877.190304588963</v>
      </c>
      <c r="AO205" s="78">
        <f t="shared" ca="1" si="57"/>
        <v>95877.190304588963</v>
      </c>
      <c r="AP205" s="78">
        <f t="shared" ca="1" si="57"/>
        <v>95877.190304588963</v>
      </c>
      <c r="AQ205" s="78">
        <f t="shared" ca="1" si="57"/>
        <v>95877.190304588963</v>
      </c>
      <c r="AR205" s="78">
        <f t="shared" ca="1" si="57"/>
        <v>95877.190304588963</v>
      </c>
      <c r="AS205" s="78">
        <f t="shared" ca="1" si="57"/>
        <v>0</v>
      </c>
      <c r="AT205" s="78">
        <f t="shared" ca="1" si="57"/>
        <v>0</v>
      </c>
      <c r="AU205" s="78">
        <f t="shared" ca="1" si="57"/>
        <v>0</v>
      </c>
      <c r="AV205" s="78">
        <f t="shared" ca="1" si="57"/>
        <v>0</v>
      </c>
      <c r="AW205" s="78">
        <f t="shared" ca="1" si="57"/>
        <v>0</v>
      </c>
      <c r="AX205" s="78">
        <f t="shared" ca="1" si="57"/>
        <v>0</v>
      </c>
      <c r="AY205" s="78">
        <f t="shared" ca="1" si="57"/>
        <v>0</v>
      </c>
      <c r="AZ205" s="78">
        <f t="shared" ca="1" si="57"/>
        <v>0</v>
      </c>
      <c r="BA205" s="78">
        <f t="shared" ca="1" si="57"/>
        <v>0</v>
      </c>
      <c r="BB205" s="78">
        <f t="shared" ca="1" si="57"/>
        <v>0</v>
      </c>
      <c r="BC205" s="78">
        <f t="shared" ca="1" si="57"/>
        <v>0</v>
      </c>
      <c r="BD205" s="78">
        <f t="shared" ca="1" si="57"/>
        <v>0</v>
      </c>
      <c r="BE205" s="78">
        <f t="shared" ca="1" si="57"/>
        <v>0</v>
      </c>
      <c r="BF205" s="78">
        <f t="shared" ca="1" si="57"/>
        <v>0</v>
      </c>
      <c r="BG205" s="78">
        <f t="shared" ca="1" si="57"/>
        <v>0</v>
      </c>
      <c r="BH205" s="78">
        <f t="shared" ca="1" si="57"/>
        <v>0</v>
      </c>
      <c r="BI205" s="78">
        <f t="shared" ca="1" si="57"/>
        <v>0</v>
      </c>
      <c r="BJ205" s="78">
        <f t="shared" ca="1" si="57"/>
        <v>0</v>
      </c>
      <c r="BK205" s="78">
        <f t="shared" ca="1" si="57"/>
        <v>0</v>
      </c>
      <c r="BL205" s="78">
        <f t="shared" ca="1" si="57"/>
        <v>0</v>
      </c>
      <c r="BM205" s="78">
        <f t="shared" ca="1" si="57"/>
        <v>0</v>
      </c>
      <c r="BN205" s="78">
        <f t="shared" ca="1" si="57"/>
        <v>0</v>
      </c>
      <c r="BO205" s="78">
        <f t="shared" ca="1" si="57"/>
        <v>0</v>
      </c>
      <c r="BP205" s="78">
        <f t="shared" ca="1" si="57"/>
        <v>0</v>
      </c>
      <c r="BQ205" s="78">
        <f t="shared" ca="1" si="57"/>
        <v>0</v>
      </c>
      <c r="BR205" s="78">
        <f t="shared" ca="1" si="57"/>
        <v>0</v>
      </c>
      <c r="BS205" s="78">
        <f t="shared" ca="1" si="57"/>
        <v>0</v>
      </c>
      <c r="BT205" s="78">
        <f t="shared" ca="1" si="57"/>
        <v>0</v>
      </c>
      <c r="BU205" s="78">
        <f t="shared" ca="1" si="57"/>
        <v>0</v>
      </c>
      <c r="BV205" s="78">
        <f t="shared" ca="1" si="57"/>
        <v>0</v>
      </c>
      <c r="BW205" s="78">
        <f ca="1">IF(BW143&lt;=$G21,$G125/$G21,0)</f>
        <v>0</v>
      </c>
      <c r="BX205" s="78">
        <f ca="1">IF(BX143&lt;=$G21,$G125/$G21,0)</f>
        <v>0</v>
      </c>
    </row>
    <row r="206" spans="1:76">
      <c r="A206" s="44">
        <f>ROW()</f>
        <v>206</v>
      </c>
      <c r="B206" s="39" t="s">
        <v>169</v>
      </c>
      <c r="J206" s="58">
        <f>I206+I205</f>
        <v>0</v>
      </c>
      <c r="K206" s="58">
        <f t="shared" ref="K206:BV206" ca="1" si="58">J206+J205</f>
        <v>95877.190304588963</v>
      </c>
      <c r="L206" s="58">
        <f t="shared" ca="1" si="58"/>
        <v>191754.38060917793</v>
      </c>
      <c r="M206" s="58">
        <f t="shared" ca="1" si="58"/>
        <v>287631.57091376686</v>
      </c>
      <c r="N206" s="58">
        <f t="shared" ca="1" si="58"/>
        <v>383508.76121835585</v>
      </c>
      <c r="O206" s="58">
        <f t="shared" ca="1" si="58"/>
        <v>479385.95152294484</v>
      </c>
      <c r="P206" s="58">
        <f t="shared" ca="1" si="58"/>
        <v>575263.14182753384</v>
      </c>
      <c r="Q206" s="58">
        <f t="shared" ca="1" si="58"/>
        <v>671140.33213212283</v>
      </c>
      <c r="R206" s="58">
        <f t="shared" ca="1" si="58"/>
        <v>767017.52243671182</v>
      </c>
      <c r="S206" s="58">
        <f t="shared" ca="1" si="58"/>
        <v>862894.71274130081</v>
      </c>
      <c r="T206" s="58">
        <f t="shared" ca="1" si="58"/>
        <v>958771.90304588981</v>
      </c>
      <c r="U206" s="58">
        <f t="shared" ca="1" si="58"/>
        <v>1054649.0933504787</v>
      </c>
      <c r="V206" s="58">
        <f t="shared" ca="1" si="58"/>
        <v>1150526.2836550677</v>
      </c>
      <c r="W206" s="58">
        <f t="shared" ca="1" si="58"/>
        <v>1246403.4739596567</v>
      </c>
      <c r="X206" s="58">
        <f t="shared" ca="1" si="58"/>
        <v>1342280.6642642457</v>
      </c>
      <c r="Y206" s="58">
        <f t="shared" ca="1" si="58"/>
        <v>1438157.8545688346</v>
      </c>
      <c r="Z206" s="58">
        <f t="shared" ca="1" si="58"/>
        <v>1534035.0448734236</v>
      </c>
      <c r="AA206" s="58">
        <f t="shared" ca="1" si="58"/>
        <v>1629912.2351780126</v>
      </c>
      <c r="AB206" s="58">
        <f t="shared" ca="1" si="58"/>
        <v>1725789.4254826016</v>
      </c>
      <c r="AC206" s="58">
        <f t="shared" ca="1" si="58"/>
        <v>1821666.6157871906</v>
      </c>
      <c r="AD206" s="58">
        <f t="shared" ca="1" si="58"/>
        <v>1917543.8060917796</v>
      </c>
      <c r="AE206" s="58">
        <f t="shared" ca="1" si="58"/>
        <v>2013420.9963963686</v>
      </c>
      <c r="AF206" s="58">
        <f t="shared" ca="1" si="58"/>
        <v>2109298.1867009574</v>
      </c>
      <c r="AG206" s="58">
        <f t="shared" ca="1" si="58"/>
        <v>2205175.3770055464</v>
      </c>
      <c r="AH206" s="58">
        <f t="shared" ca="1" si="58"/>
        <v>2301052.5673101353</v>
      </c>
      <c r="AI206" s="58">
        <f t="shared" ca="1" si="58"/>
        <v>2396929.7576147243</v>
      </c>
      <c r="AJ206" s="58">
        <f t="shared" ca="1" si="58"/>
        <v>2492806.9479193133</v>
      </c>
      <c r="AK206" s="58">
        <f t="shared" ca="1" si="58"/>
        <v>2588684.1382239023</v>
      </c>
      <c r="AL206" s="58">
        <f t="shared" ca="1" si="58"/>
        <v>2684561.3285284913</v>
      </c>
      <c r="AM206" s="58">
        <f t="shared" ca="1" si="58"/>
        <v>2780438.5188330803</v>
      </c>
      <c r="AN206" s="58">
        <f t="shared" ca="1" si="58"/>
        <v>2876315.7091376693</v>
      </c>
      <c r="AO206" s="58">
        <f t="shared" ca="1" si="58"/>
        <v>2972192.8994422583</v>
      </c>
      <c r="AP206" s="58">
        <f t="shared" ca="1" si="58"/>
        <v>3068070.0897468473</v>
      </c>
      <c r="AQ206" s="58">
        <f t="shared" ca="1" si="58"/>
        <v>3163947.2800514363</v>
      </c>
      <c r="AR206" s="58">
        <f t="shared" ca="1" si="58"/>
        <v>3259824.4703560253</v>
      </c>
      <c r="AS206" s="58">
        <f t="shared" ca="1" si="58"/>
        <v>3355701.6606606143</v>
      </c>
      <c r="AT206" s="58">
        <f t="shared" ca="1" si="58"/>
        <v>3355701.6606606143</v>
      </c>
      <c r="AU206" s="58">
        <f t="shared" ca="1" si="58"/>
        <v>3355701.6606606143</v>
      </c>
      <c r="AV206" s="58">
        <f t="shared" ca="1" si="58"/>
        <v>3355701.6606606143</v>
      </c>
      <c r="AW206" s="58">
        <f t="shared" ca="1" si="58"/>
        <v>3355701.6606606143</v>
      </c>
      <c r="AX206" s="58">
        <f t="shared" ca="1" si="58"/>
        <v>3355701.6606606143</v>
      </c>
      <c r="AY206" s="58">
        <f t="shared" ca="1" si="58"/>
        <v>3355701.6606606143</v>
      </c>
      <c r="AZ206" s="58">
        <f t="shared" ca="1" si="58"/>
        <v>3355701.6606606143</v>
      </c>
      <c r="BA206" s="58">
        <f t="shared" ca="1" si="58"/>
        <v>3355701.6606606143</v>
      </c>
      <c r="BB206" s="58">
        <f t="shared" ca="1" si="58"/>
        <v>3355701.6606606143</v>
      </c>
      <c r="BC206" s="58">
        <f t="shared" ca="1" si="58"/>
        <v>3355701.6606606143</v>
      </c>
      <c r="BD206" s="58">
        <f t="shared" ca="1" si="58"/>
        <v>3355701.6606606143</v>
      </c>
      <c r="BE206" s="58">
        <f t="shared" ca="1" si="58"/>
        <v>3355701.6606606143</v>
      </c>
      <c r="BF206" s="58">
        <f t="shared" ca="1" si="58"/>
        <v>3355701.6606606143</v>
      </c>
      <c r="BG206" s="58">
        <f t="shared" ca="1" si="58"/>
        <v>3355701.6606606143</v>
      </c>
      <c r="BH206" s="58">
        <f t="shared" ca="1" si="58"/>
        <v>3355701.6606606143</v>
      </c>
      <c r="BI206" s="58">
        <f t="shared" ca="1" si="58"/>
        <v>3355701.6606606143</v>
      </c>
      <c r="BJ206" s="58">
        <f t="shared" ca="1" si="58"/>
        <v>3355701.6606606143</v>
      </c>
      <c r="BK206" s="58">
        <f t="shared" ca="1" si="58"/>
        <v>3355701.6606606143</v>
      </c>
      <c r="BL206" s="58">
        <f t="shared" ca="1" si="58"/>
        <v>3355701.6606606143</v>
      </c>
      <c r="BM206" s="58">
        <f t="shared" ca="1" si="58"/>
        <v>3355701.6606606143</v>
      </c>
      <c r="BN206" s="58">
        <f t="shared" ca="1" si="58"/>
        <v>3355701.6606606143</v>
      </c>
      <c r="BO206" s="58">
        <f t="shared" ca="1" si="58"/>
        <v>3355701.6606606143</v>
      </c>
      <c r="BP206" s="58">
        <f t="shared" ca="1" si="58"/>
        <v>3355701.6606606143</v>
      </c>
      <c r="BQ206" s="58">
        <f t="shared" ca="1" si="58"/>
        <v>3355701.6606606143</v>
      </c>
      <c r="BR206" s="58">
        <f t="shared" ca="1" si="58"/>
        <v>3355701.6606606143</v>
      </c>
      <c r="BS206" s="58">
        <f t="shared" ca="1" si="58"/>
        <v>3355701.6606606143</v>
      </c>
      <c r="BT206" s="58">
        <f t="shared" ca="1" si="58"/>
        <v>3355701.6606606143</v>
      </c>
      <c r="BU206" s="58">
        <f t="shared" ca="1" si="58"/>
        <v>3355701.6606606143</v>
      </c>
      <c r="BV206" s="58">
        <f t="shared" ca="1" si="58"/>
        <v>3355701.6606606143</v>
      </c>
      <c r="BW206" s="58">
        <f ca="1">BV206+BV205</f>
        <v>3355701.6606606143</v>
      </c>
      <c r="BX206" s="58">
        <f ca="1">BW206+BW205</f>
        <v>3355701.6606606143</v>
      </c>
    </row>
    <row r="207" spans="1:76">
      <c r="A207" s="44">
        <f>ROW()</f>
        <v>207</v>
      </c>
      <c r="B207" s="134" t="s">
        <v>170</v>
      </c>
      <c r="J207" s="78">
        <f ca="1">G125-J206</f>
        <v>3355701.6606606138</v>
      </c>
      <c r="K207" s="78">
        <f ca="1">G125-K206</f>
        <v>3259824.4703560248</v>
      </c>
      <c r="L207" s="78">
        <f ca="1">G125-L206</f>
        <v>3163947.2800514358</v>
      </c>
      <c r="M207" s="78">
        <f ca="1">G125-M206</f>
        <v>3068070.0897468468</v>
      </c>
      <c r="N207" s="78">
        <f ca="1">G125-N206</f>
        <v>2972192.8994422578</v>
      </c>
      <c r="O207" s="78">
        <f ca="1">G125-O206</f>
        <v>2876315.7091376688</v>
      </c>
      <c r="P207" s="78">
        <f ca="1">G125-P206</f>
        <v>2780438.5188330798</v>
      </c>
      <c r="Q207" s="78">
        <f ca="1">G125-Q206</f>
        <v>2684561.3285284908</v>
      </c>
      <c r="R207" s="78">
        <f ca="1">G125-R206</f>
        <v>2588684.1382239019</v>
      </c>
      <c r="S207" s="78">
        <f ca="1">G125-S206</f>
        <v>2492806.9479193129</v>
      </c>
      <c r="T207" s="78">
        <f ca="1">G125-T206</f>
        <v>2396929.7576147239</v>
      </c>
      <c r="U207" s="78">
        <f ca="1">G125-U206</f>
        <v>2301052.5673101349</v>
      </c>
      <c r="V207" s="78">
        <f ca="1">G125-V206</f>
        <v>2205175.3770055464</v>
      </c>
      <c r="W207" s="78">
        <f ca="1">G125-W206</f>
        <v>2109298.1867009569</v>
      </c>
      <c r="X207" s="78">
        <f ca="1">G125-X206</f>
        <v>2013420.9963963681</v>
      </c>
      <c r="Y207" s="78">
        <f ca="1">G125-Y206</f>
        <v>1917543.8060917791</v>
      </c>
      <c r="Z207" s="78">
        <f ca="1">G125-Z206</f>
        <v>1821666.6157871902</v>
      </c>
      <c r="AA207" s="78">
        <f ca="1">G125-AA206</f>
        <v>1725789.4254826012</v>
      </c>
      <c r="AB207" s="78">
        <f ca="1">G125-AB206</f>
        <v>1629912.2351780122</v>
      </c>
      <c r="AC207" s="78">
        <f ca="1">G125-AC206</f>
        <v>1534035.0448734232</v>
      </c>
      <c r="AD207" s="78">
        <f ca="1">G125-AD206</f>
        <v>1438157.8545688342</v>
      </c>
      <c r="AE207" s="78">
        <f ca="1">G125-AE206</f>
        <v>1342280.6642642452</v>
      </c>
      <c r="AF207" s="78">
        <f ca="1">G125-AF206</f>
        <v>1246403.4739596564</v>
      </c>
      <c r="AG207" s="78">
        <f ca="1">G125-AG206</f>
        <v>1150526.2836550674</v>
      </c>
      <c r="AH207" s="78">
        <f ca="1">G125-AH206</f>
        <v>1054649.0933504784</v>
      </c>
      <c r="AI207" s="78">
        <f ca="1">G125-AI206</f>
        <v>958771.90304588946</v>
      </c>
      <c r="AJ207" s="78">
        <f ca="1">G125-AJ206</f>
        <v>862894.71274130046</v>
      </c>
      <c r="AK207" s="78">
        <f ca="1">G125-AK206</f>
        <v>767017.52243671147</v>
      </c>
      <c r="AL207" s="78">
        <f ca="1">G125-AL206</f>
        <v>671140.33213212248</v>
      </c>
      <c r="AM207" s="78">
        <f ca="1">G125-AM206</f>
        <v>575263.14182753349</v>
      </c>
      <c r="AN207" s="78">
        <f ca="1">G125-AN206</f>
        <v>479385.9515229445</v>
      </c>
      <c r="AO207" s="78">
        <f ca="1">G125-AO206</f>
        <v>383508.7612183555</v>
      </c>
      <c r="AP207" s="78">
        <f ca="1">G125-AP206</f>
        <v>287631.57091376651</v>
      </c>
      <c r="AQ207" s="78">
        <f ca="1">G125-AQ206</f>
        <v>191754.38060917752</v>
      </c>
      <c r="AR207" s="78">
        <f ca="1">G125-AR206</f>
        <v>95877.190304588526</v>
      </c>
      <c r="AS207" s="78">
        <f ca="1">G125-AS206</f>
        <v>0</v>
      </c>
      <c r="AT207" s="78">
        <f ca="1">G125-AT206</f>
        <v>0</v>
      </c>
      <c r="AU207" s="78">
        <f ca="1">G125-AU206</f>
        <v>0</v>
      </c>
      <c r="AV207" s="78">
        <f ca="1">G125-AV206</f>
        <v>0</v>
      </c>
      <c r="AW207" s="78">
        <f ca="1">G125-AW206</f>
        <v>0</v>
      </c>
      <c r="AX207" s="78">
        <f ca="1">G125-AX206</f>
        <v>0</v>
      </c>
      <c r="AY207" s="78">
        <f ca="1">G125-AY206</f>
        <v>0</v>
      </c>
      <c r="AZ207" s="78">
        <f ca="1">G125-AZ206</f>
        <v>0</v>
      </c>
      <c r="BA207" s="78">
        <f ca="1">G125-BA206</f>
        <v>0</v>
      </c>
      <c r="BB207" s="78">
        <f ca="1">G125-BB206</f>
        <v>0</v>
      </c>
      <c r="BC207" s="78">
        <f ca="1">G125-BC206</f>
        <v>0</v>
      </c>
      <c r="BD207" s="78">
        <f ca="1">G125-BD206</f>
        <v>0</v>
      </c>
      <c r="BE207" s="78">
        <f ca="1">G125-BE206</f>
        <v>0</v>
      </c>
      <c r="BF207" s="78">
        <f ca="1">G125-BF206</f>
        <v>0</v>
      </c>
      <c r="BG207" s="78">
        <f ca="1">G125-BG206</f>
        <v>0</v>
      </c>
      <c r="BH207" s="78">
        <f ca="1">G125-BH206</f>
        <v>0</v>
      </c>
      <c r="BI207" s="78">
        <f ca="1">G125-BI206</f>
        <v>0</v>
      </c>
      <c r="BJ207" s="78">
        <f ca="1">G125-BJ206</f>
        <v>0</v>
      </c>
      <c r="BK207" s="78">
        <f ca="1">G125-BK206</f>
        <v>0</v>
      </c>
      <c r="BL207" s="78">
        <f ca="1">G125-BL206</f>
        <v>0</v>
      </c>
      <c r="BM207" s="78">
        <f ca="1">G125-BM206</f>
        <v>0</v>
      </c>
      <c r="BN207" s="78">
        <f ca="1">G125-BN206</f>
        <v>0</v>
      </c>
      <c r="BO207" s="78">
        <f ca="1">G125-BO206</f>
        <v>0</v>
      </c>
      <c r="BP207" s="78">
        <f ca="1">G125-BP206</f>
        <v>0</v>
      </c>
      <c r="BQ207" s="78">
        <f ca="1">G125-BQ206</f>
        <v>0</v>
      </c>
      <c r="BR207" s="78">
        <f ca="1">G125-BR206</f>
        <v>0</v>
      </c>
      <c r="BS207" s="78">
        <f ca="1">G125-BS206</f>
        <v>0</v>
      </c>
      <c r="BT207" s="78">
        <f ca="1">G125-BT206</f>
        <v>0</v>
      </c>
      <c r="BU207" s="78">
        <f ca="1">G125-BU206</f>
        <v>0</v>
      </c>
      <c r="BV207" s="78">
        <f ca="1">G125-BV206</f>
        <v>0</v>
      </c>
      <c r="BW207" s="78">
        <f ca="1">G125-BW206</f>
        <v>0</v>
      </c>
      <c r="BX207" s="78">
        <f ca="1">G125-BX206</f>
        <v>0</v>
      </c>
    </row>
    <row r="208" spans="1:76">
      <c r="A208" s="44">
        <f>ROW()</f>
        <v>208</v>
      </c>
    </row>
    <row r="209" spans="1:76">
      <c r="A209" s="44">
        <f>ROW()</f>
        <v>209</v>
      </c>
      <c r="B209" s="71" t="s">
        <v>194</v>
      </c>
    </row>
    <row r="210" spans="1:76">
      <c r="A210" s="44">
        <f>ROW()</f>
        <v>210</v>
      </c>
      <c r="B210" s="61" t="s">
        <v>176</v>
      </c>
    </row>
    <row r="211" spans="1:76">
      <c r="A211" s="44">
        <f>ROW()</f>
        <v>211</v>
      </c>
      <c r="B211" s="39" t="s">
        <v>168</v>
      </c>
      <c r="J211" s="78">
        <f ca="1">IF(J143&lt;=$G21,$G125/$G21,0)</f>
        <v>95877.190304588963</v>
      </c>
      <c r="K211" s="78">
        <f t="shared" ref="K211:BV211" ca="1" si="59">IF(K143&lt;=$G21,$G125/$G21,0)</f>
        <v>95877.190304588963</v>
      </c>
      <c r="L211" s="78">
        <f t="shared" ca="1" si="59"/>
        <v>95877.190304588963</v>
      </c>
      <c r="M211" s="78">
        <f t="shared" ca="1" si="59"/>
        <v>95877.190304588963</v>
      </c>
      <c r="N211" s="78">
        <f t="shared" ca="1" si="59"/>
        <v>95877.190304588963</v>
      </c>
      <c r="O211" s="78">
        <f t="shared" ca="1" si="59"/>
        <v>95877.190304588963</v>
      </c>
      <c r="P211" s="78">
        <f t="shared" ca="1" si="59"/>
        <v>95877.190304588963</v>
      </c>
      <c r="Q211" s="78">
        <f t="shared" ca="1" si="59"/>
        <v>95877.190304588963</v>
      </c>
      <c r="R211" s="78">
        <f t="shared" ca="1" si="59"/>
        <v>95877.190304588963</v>
      </c>
      <c r="S211" s="78">
        <f t="shared" ca="1" si="59"/>
        <v>95877.190304588963</v>
      </c>
      <c r="T211" s="78">
        <f t="shared" ca="1" si="59"/>
        <v>95877.190304588963</v>
      </c>
      <c r="U211" s="78">
        <f t="shared" ca="1" si="59"/>
        <v>95877.190304588963</v>
      </c>
      <c r="V211" s="78">
        <f t="shared" ca="1" si="59"/>
        <v>95877.190304588963</v>
      </c>
      <c r="W211" s="78">
        <f t="shared" ca="1" si="59"/>
        <v>95877.190304588963</v>
      </c>
      <c r="X211" s="78">
        <f t="shared" ca="1" si="59"/>
        <v>95877.190304588963</v>
      </c>
      <c r="Y211" s="78">
        <f t="shared" ca="1" si="59"/>
        <v>95877.190304588963</v>
      </c>
      <c r="Z211" s="78">
        <f t="shared" ca="1" si="59"/>
        <v>95877.190304588963</v>
      </c>
      <c r="AA211" s="78">
        <f t="shared" ca="1" si="59"/>
        <v>95877.190304588963</v>
      </c>
      <c r="AB211" s="78">
        <f t="shared" ca="1" si="59"/>
        <v>95877.190304588963</v>
      </c>
      <c r="AC211" s="78">
        <f t="shared" ca="1" si="59"/>
        <v>95877.190304588963</v>
      </c>
      <c r="AD211" s="78">
        <f t="shared" ca="1" si="59"/>
        <v>95877.190304588963</v>
      </c>
      <c r="AE211" s="78">
        <f t="shared" ca="1" si="59"/>
        <v>95877.190304588963</v>
      </c>
      <c r="AF211" s="78">
        <f t="shared" ca="1" si="59"/>
        <v>95877.190304588963</v>
      </c>
      <c r="AG211" s="78">
        <f t="shared" ca="1" si="59"/>
        <v>95877.190304588963</v>
      </c>
      <c r="AH211" s="78">
        <f t="shared" ca="1" si="59"/>
        <v>95877.190304588963</v>
      </c>
      <c r="AI211" s="78">
        <f t="shared" ca="1" si="59"/>
        <v>95877.190304588963</v>
      </c>
      <c r="AJ211" s="78">
        <f t="shared" ca="1" si="59"/>
        <v>95877.190304588963</v>
      </c>
      <c r="AK211" s="78">
        <f t="shared" ca="1" si="59"/>
        <v>95877.190304588963</v>
      </c>
      <c r="AL211" s="78">
        <f t="shared" ca="1" si="59"/>
        <v>95877.190304588963</v>
      </c>
      <c r="AM211" s="78">
        <f t="shared" ca="1" si="59"/>
        <v>95877.190304588963</v>
      </c>
      <c r="AN211" s="78">
        <f t="shared" ca="1" si="59"/>
        <v>95877.190304588963</v>
      </c>
      <c r="AO211" s="78">
        <f t="shared" ca="1" si="59"/>
        <v>95877.190304588963</v>
      </c>
      <c r="AP211" s="78">
        <f t="shared" ca="1" si="59"/>
        <v>95877.190304588963</v>
      </c>
      <c r="AQ211" s="78">
        <f t="shared" ca="1" si="59"/>
        <v>95877.190304588963</v>
      </c>
      <c r="AR211" s="78">
        <f t="shared" ca="1" si="59"/>
        <v>95877.190304588963</v>
      </c>
      <c r="AS211" s="78">
        <f t="shared" ca="1" si="59"/>
        <v>0</v>
      </c>
      <c r="AT211" s="78">
        <f t="shared" ca="1" si="59"/>
        <v>0</v>
      </c>
      <c r="AU211" s="78">
        <f t="shared" ca="1" si="59"/>
        <v>0</v>
      </c>
      <c r="AV211" s="78">
        <f t="shared" ca="1" si="59"/>
        <v>0</v>
      </c>
      <c r="AW211" s="78">
        <f t="shared" ca="1" si="59"/>
        <v>0</v>
      </c>
      <c r="AX211" s="78">
        <f t="shared" ca="1" si="59"/>
        <v>0</v>
      </c>
      <c r="AY211" s="78">
        <f t="shared" ca="1" si="59"/>
        <v>0</v>
      </c>
      <c r="AZ211" s="78">
        <f t="shared" ca="1" si="59"/>
        <v>0</v>
      </c>
      <c r="BA211" s="78">
        <f t="shared" ca="1" si="59"/>
        <v>0</v>
      </c>
      <c r="BB211" s="78">
        <f t="shared" ca="1" si="59"/>
        <v>0</v>
      </c>
      <c r="BC211" s="78">
        <f t="shared" ca="1" si="59"/>
        <v>0</v>
      </c>
      <c r="BD211" s="78">
        <f t="shared" ca="1" si="59"/>
        <v>0</v>
      </c>
      <c r="BE211" s="78">
        <f t="shared" ca="1" si="59"/>
        <v>0</v>
      </c>
      <c r="BF211" s="78">
        <f t="shared" ca="1" si="59"/>
        <v>0</v>
      </c>
      <c r="BG211" s="78">
        <f t="shared" ca="1" si="59"/>
        <v>0</v>
      </c>
      <c r="BH211" s="78">
        <f t="shared" ca="1" si="59"/>
        <v>0</v>
      </c>
      <c r="BI211" s="78">
        <f t="shared" ca="1" si="59"/>
        <v>0</v>
      </c>
      <c r="BJ211" s="78">
        <f t="shared" ca="1" si="59"/>
        <v>0</v>
      </c>
      <c r="BK211" s="78">
        <f t="shared" ca="1" si="59"/>
        <v>0</v>
      </c>
      <c r="BL211" s="78">
        <f t="shared" ca="1" si="59"/>
        <v>0</v>
      </c>
      <c r="BM211" s="78">
        <f t="shared" ca="1" si="59"/>
        <v>0</v>
      </c>
      <c r="BN211" s="78">
        <f t="shared" ca="1" si="59"/>
        <v>0</v>
      </c>
      <c r="BO211" s="78">
        <f t="shared" ca="1" si="59"/>
        <v>0</v>
      </c>
      <c r="BP211" s="78">
        <f t="shared" ca="1" si="59"/>
        <v>0</v>
      </c>
      <c r="BQ211" s="78">
        <f t="shared" ca="1" si="59"/>
        <v>0</v>
      </c>
      <c r="BR211" s="78">
        <f t="shared" ca="1" si="59"/>
        <v>0</v>
      </c>
      <c r="BS211" s="78">
        <f t="shared" ca="1" si="59"/>
        <v>0</v>
      </c>
      <c r="BT211" s="78">
        <f t="shared" ca="1" si="59"/>
        <v>0</v>
      </c>
      <c r="BU211" s="78">
        <f t="shared" ca="1" si="59"/>
        <v>0</v>
      </c>
      <c r="BV211" s="78">
        <f t="shared" ca="1" si="59"/>
        <v>0</v>
      </c>
      <c r="BW211" s="78">
        <f ca="1">IF(BW143&lt;=$G21,$G125/$G21,0)</f>
        <v>0</v>
      </c>
      <c r="BX211" s="78">
        <f ca="1">IF(BX143&lt;=$G21,$G125/$G21,0)</f>
        <v>0</v>
      </c>
    </row>
    <row r="212" spans="1:76">
      <c r="A212" s="44">
        <f>ROW()</f>
        <v>212</v>
      </c>
      <c r="B212" s="39" t="s">
        <v>169</v>
      </c>
      <c r="J212" s="58">
        <f t="shared" ref="J212:BU212" si="60">I212+I211</f>
        <v>0</v>
      </c>
      <c r="K212" s="58">
        <f t="shared" ca="1" si="60"/>
        <v>95877.190304588963</v>
      </c>
      <c r="L212" s="58">
        <f t="shared" ca="1" si="60"/>
        <v>191754.38060917793</v>
      </c>
      <c r="M212" s="58">
        <f t="shared" ca="1" si="60"/>
        <v>287631.57091376686</v>
      </c>
      <c r="N212" s="58">
        <f t="shared" ca="1" si="60"/>
        <v>383508.76121835585</v>
      </c>
      <c r="O212" s="58">
        <f t="shared" ca="1" si="60"/>
        <v>479385.95152294484</v>
      </c>
      <c r="P212" s="58">
        <f t="shared" ca="1" si="60"/>
        <v>575263.14182753384</v>
      </c>
      <c r="Q212" s="58">
        <f t="shared" ca="1" si="60"/>
        <v>671140.33213212283</v>
      </c>
      <c r="R212" s="58">
        <f t="shared" ca="1" si="60"/>
        <v>767017.52243671182</v>
      </c>
      <c r="S212" s="58">
        <f t="shared" ca="1" si="60"/>
        <v>862894.71274130081</v>
      </c>
      <c r="T212" s="58">
        <f t="shared" ca="1" si="60"/>
        <v>958771.90304588981</v>
      </c>
      <c r="U212" s="58">
        <f t="shared" ca="1" si="60"/>
        <v>1054649.0933504787</v>
      </c>
      <c r="V212" s="58">
        <f t="shared" ca="1" si="60"/>
        <v>1150526.2836550677</v>
      </c>
      <c r="W212" s="58">
        <f t="shared" ca="1" si="60"/>
        <v>1246403.4739596567</v>
      </c>
      <c r="X212" s="58">
        <f t="shared" ca="1" si="60"/>
        <v>1342280.6642642457</v>
      </c>
      <c r="Y212" s="58">
        <f t="shared" ca="1" si="60"/>
        <v>1438157.8545688346</v>
      </c>
      <c r="Z212" s="58">
        <f t="shared" ca="1" si="60"/>
        <v>1534035.0448734236</v>
      </c>
      <c r="AA212" s="58">
        <f t="shared" ca="1" si="60"/>
        <v>1629912.2351780126</v>
      </c>
      <c r="AB212" s="58">
        <f t="shared" ca="1" si="60"/>
        <v>1725789.4254826016</v>
      </c>
      <c r="AC212" s="58">
        <f t="shared" ca="1" si="60"/>
        <v>1821666.6157871906</v>
      </c>
      <c r="AD212" s="58">
        <f t="shared" ca="1" si="60"/>
        <v>1917543.8060917796</v>
      </c>
      <c r="AE212" s="58">
        <f t="shared" ca="1" si="60"/>
        <v>2013420.9963963686</v>
      </c>
      <c r="AF212" s="58">
        <f t="shared" ca="1" si="60"/>
        <v>2109298.1867009574</v>
      </c>
      <c r="AG212" s="58">
        <f t="shared" ca="1" si="60"/>
        <v>2205175.3770055464</v>
      </c>
      <c r="AH212" s="58">
        <f t="shared" ca="1" si="60"/>
        <v>2301052.5673101353</v>
      </c>
      <c r="AI212" s="58">
        <f t="shared" ca="1" si="60"/>
        <v>2396929.7576147243</v>
      </c>
      <c r="AJ212" s="58">
        <f t="shared" ca="1" si="60"/>
        <v>2492806.9479193133</v>
      </c>
      <c r="AK212" s="58">
        <f t="shared" ca="1" si="60"/>
        <v>2588684.1382239023</v>
      </c>
      <c r="AL212" s="58">
        <f t="shared" ca="1" si="60"/>
        <v>2684561.3285284913</v>
      </c>
      <c r="AM212" s="58">
        <f t="shared" ca="1" si="60"/>
        <v>2780438.5188330803</v>
      </c>
      <c r="AN212" s="58">
        <f t="shared" ca="1" si="60"/>
        <v>2876315.7091376693</v>
      </c>
      <c r="AO212" s="58">
        <f t="shared" ca="1" si="60"/>
        <v>2972192.8994422583</v>
      </c>
      <c r="AP212" s="58">
        <f t="shared" ca="1" si="60"/>
        <v>3068070.0897468473</v>
      </c>
      <c r="AQ212" s="58">
        <f t="shared" ca="1" si="60"/>
        <v>3163947.2800514363</v>
      </c>
      <c r="AR212" s="58">
        <f t="shared" ca="1" si="60"/>
        <v>3259824.4703560253</v>
      </c>
      <c r="AS212" s="58">
        <f t="shared" ca="1" si="60"/>
        <v>3355701.6606606143</v>
      </c>
      <c r="AT212" s="58">
        <f t="shared" ca="1" si="60"/>
        <v>3355701.6606606143</v>
      </c>
      <c r="AU212" s="58">
        <f t="shared" ca="1" si="60"/>
        <v>3355701.6606606143</v>
      </c>
      <c r="AV212" s="58">
        <f t="shared" ca="1" si="60"/>
        <v>3355701.6606606143</v>
      </c>
      <c r="AW212" s="58">
        <f t="shared" ca="1" si="60"/>
        <v>3355701.6606606143</v>
      </c>
      <c r="AX212" s="58">
        <f t="shared" ca="1" si="60"/>
        <v>3355701.6606606143</v>
      </c>
      <c r="AY212" s="58">
        <f t="shared" ca="1" si="60"/>
        <v>3355701.6606606143</v>
      </c>
      <c r="AZ212" s="58">
        <f t="shared" ca="1" si="60"/>
        <v>3355701.6606606143</v>
      </c>
      <c r="BA212" s="58">
        <f t="shared" ca="1" si="60"/>
        <v>3355701.6606606143</v>
      </c>
      <c r="BB212" s="58">
        <f t="shared" ca="1" si="60"/>
        <v>3355701.6606606143</v>
      </c>
      <c r="BC212" s="58">
        <f t="shared" ca="1" si="60"/>
        <v>3355701.6606606143</v>
      </c>
      <c r="BD212" s="58">
        <f t="shared" ca="1" si="60"/>
        <v>3355701.6606606143</v>
      </c>
      <c r="BE212" s="58">
        <f t="shared" ca="1" si="60"/>
        <v>3355701.6606606143</v>
      </c>
      <c r="BF212" s="58">
        <f t="shared" ca="1" si="60"/>
        <v>3355701.6606606143</v>
      </c>
      <c r="BG212" s="58">
        <f t="shared" ca="1" si="60"/>
        <v>3355701.6606606143</v>
      </c>
      <c r="BH212" s="58">
        <f t="shared" ca="1" si="60"/>
        <v>3355701.6606606143</v>
      </c>
      <c r="BI212" s="58">
        <f t="shared" ca="1" si="60"/>
        <v>3355701.6606606143</v>
      </c>
      <c r="BJ212" s="58">
        <f t="shared" ca="1" si="60"/>
        <v>3355701.6606606143</v>
      </c>
      <c r="BK212" s="58">
        <f t="shared" ca="1" si="60"/>
        <v>3355701.6606606143</v>
      </c>
      <c r="BL212" s="58">
        <f t="shared" ca="1" si="60"/>
        <v>3355701.6606606143</v>
      </c>
      <c r="BM212" s="58">
        <f t="shared" ca="1" si="60"/>
        <v>3355701.6606606143</v>
      </c>
      <c r="BN212" s="58">
        <f t="shared" ca="1" si="60"/>
        <v>3355701.6606606143</v>
      </c>
      <c r="BO212" s="58">
        <f t="shared" ca="1" si="60"/>
        <v>3355701.6606606143</v>
      </c>
      <c r="BP212" s="58">
        <f t="shared" ca="1" si="60"/>
        <v>3355701.6606606143</v>
      </c>
      <c r="BQ212" s="58">
        <f t="shared" ca="1" si="60"/>
        <v>3355701.6606606143</v>
      </c>
      <c r="BR212" s="58">
        <f t="shared" ca="1" si="60"/>
        <v>3355701.6606606143</v>
      </c>
      <c r="BS212" s="58">
        <f t="shared" ca="1" si="60"/>
        <v>3355701.6606606143</v>
      </c>
      <c r="BT212" s="58">
        <f t="shared" ca="1" si="60"/>
        <v>3355701.6606606143</v>
      </c>
      <c r="BU212" s="58">
        <f t="shared" ca="1" si="60"/>
        <v>3355701.6606606143</v>
      </c>
      <c r="BV212" s="58">
        <f ca="1">BU212+BU211</f>
        <v>3355701.6606606143</v>
      </c>
      <c r="BW212" s="58">
        <f ca="1">BV212+BV211</f>
        <v>3355701.6606606143</v>
      </c>
      <c r="BX212" s="58">
        <f ca="1">BW212+BW211</f>
        <v>3355701.6606606143</v>
      </c>
    </row>
    <row r="213" spans="1:76">
      <c r="A213" s="44">
        <f>ROW()</f>
        <v>213</v>
      </c>
      <c r="B213" s="134" t="s">
        <v>170</v>
      </c>
      <c r="J213" s="78">
        <f ca="1">IF(J143&lt;=$G21,MAX($G125-J206,$G125*0.25),0)</f>
        <v>3355701.6606606138</v>
      </c>
      <c r="K213" s="78">
        <f t="shared" ref="K213:BV213" ca="1" si="61">IF(K143&lt;=$G21,MAX($G125-K206,$G125*0.25),0)</f>
        <v>3259824.4703560248</v>
      </c>
      <c r="L213" s="78">
        <f t="shared" ca="1" si="61"/>
        <v>3163947.2800514358</v>
      </c>
      <c r="M213" s="78">
        <f t="shared" ca="1" si="61"/>
        <v>3068070.0897468468</v>
      </c>
      <c r="N213" s="78">
        <f t="shared" ca="1" si="61"/>
        <v>2972192.8994422578</v>
      </c>
      <c r="O213" s="78">
        <f t="shared" ca="1" si="61"/>
        <v>2876315.7091376688</v>
      </c>
      <c r="P213" s="78">
        <f t="shared" ca="1" si="61"/>
        <v>2780438.5188330798</v>
      </c>
      <c r="Q213" s="78">
        <f t="shared" ca="1" si="61"/>
        <v>2684561.3285284908</v>
      </c>
      <c r="R213" s="78">
        <f t="shared" ca="1" si="61"/>
        <v>2588684.1382239019</v>
      </c>
      <c r="S213" s="78">
        <f t="shared" ca="1" si="61"/>
        <v>2492806.9479193129</v>
      </c>
      <c r="T213" s="78">
        <f t="shared" ca="1" si="61"/>
        <v>2396929.7576147239</v>
      </c>
      <c r="U213" s="78">
        <f t="shared" ca="1" si="61"/>
        <v>2301052.5673101349</v>
      </c>
      <c r="V213" s="78">
        <f t="shared" ca="1" si="61"/>
        <v>2205175.3770055464</v>
      </c>
      <c r="W213" s="78">
        <f t="shared" ca="1" si="61"/>
        <v>2109298.1867009569</v>
      </c>
      <c r="X213" s="78">
        <f t="shared" ca="1" si="61"/>
        <v>2013420.9963963681</v>
      </c>
      <c r="Y213" s="78">
        <f t="shared" ca="1" si="61"/>
        <v>1917543.8060917791</v>
      </c>
      <c r="Z213" s="78">
        <f t="shared" ca="1" si="61"/>
        <v>1821666.6157871902</v>
      </c>
      <c r="AA213" s="78">
        <f t="shared" ca="1" si="61"/>
        <v>1725789.4254826012</v>
      </c>
      <c r="AB213" s="78">
        <f t="shared" ca="1" si="61"/>
        <v>1629912.2351780122</v>
      </c>
      <c r="AC213" s="78">
        <f t="shared" ca="1" si="61"/>
        <v>1534035.0448734232</v>
      </c>
      <c r="AD213" s="78">
        <f t="shared" ca="1" si="61"/>
        <v>1438157.8545688342</v>
      </c>
      <c r="AE213" s="78">
        <f t="shared" ca="1" si="61"/>
        <v>1342280.6642642452</v>
      </c>
      <c r="AF213" s="78">
        <f t="shared" ca="1" si="61"/>
        <v>1246403.4739596564</v>
      </c>
      <c r="AG213" s="78">
        <f t="shared" ca="1" si="61"/>
        <v>1150526.2836550674</v>
      </c>
      <c r="AH213" s="78">
        <f t="shared" ca="1" si="61"/>
        <v>1054649.0933504784</v>
      </c>
      <c r="AI213" s="78">
        <f t="shared" ca="1" si="61"/>
        <v>958771.90304588946</v>
      </c>
      <c r="AJ213" s="78">
        <f t="shared" ca="1" si="61"/>
        <v>862894.71274130046</v>
      </c>
      <c r="AK213" s="78">
        <f t="shared" ca="1" si="61"/>
        <v>838925.41516515345</v>
      </c>
      <c r="AL213" s="78">
        <f t="shared" ca="1" si="61"/>
        <v>838925.41516515345</v>
      </c>
      <c r="AM213" s="78">
        <f t="shared" ca="1" si="61"/>
        <v>838925.41516515345</v>
      </c>
      <c r="AN213" s="78">
        <f t="shared" ca="1" si="61"/>
        <v>838925.41516515345</v>
      </c>
      <c r="AO213" s="78">
        <f t="shared" ca="1" si="61"/>
        <v>838925.41516515345</v>
      </c>
      <c r="AP213" s="78">
        <f t="shared" ca="1" si="61"/>
        <v>838925.41516515345</v>
      </c>
      <c r="AQ213" s="78">
        <f t="shared" ca="1" si="61"/>
        <v>838925.41516515345</v>
      </c>
      <c r="AR213" s="78">
        <f t="shared" ca="1" si="61"/>
        <v>838925.41516515345</v>
      </c>
      <c r="AS213" s="78">
        <f t="shared" ca="1" si="61"/>
        <v>0</v>
      </c>
      <c r="AT213" s="78">
        <f t="shared" ca="1" si="61"/>
        <v>0</v>
      </c>
      <c r="AU213" s="78">
        <f t="shared" ca="1" si="61"/>
        <v>0</v>
      </c>
      <c r="AV213" s="78">
        <f t="shared" ca="1" si="61"/>
        <v>0</v>
      </c>
      <c r="AW213" s="78">
        <f t="shared" ca="1" si="61"/>
        <v>0</v>
      </c>
      <c r="AX213" s="78">
        <f t="shared" ca="1" si="61"/>
        <v>0</v>
      </c>
      <c r="AY213" s="78">
        <f t="shared" ca="1" si="61"/>
        <v>0</v>
      </c>
      <c r="AZ213" s="78">
        <f t="shared" ca="1" si="61"/>
        <v>0</v>
      </c>
      <c r="BA213" s="78">
        <f t="shared" ca="1" si="61"/>
        <v>0</v>
      </c>
      <c r="BB213" s="78">
        <f t="shared" ca="1" si="61"/>
        <v>0</v>
      </c>
      <c r="BC213" s="78">
        <f t="shared" ca="1" si="61"/>
        <v>0</v>
      </c>
      <c r="BD213" s="78">
        <f t="shared" ca="1" si="61"/>
        <v>0</v>
      </c>
      <c r="BE213" s="78">
        <f t="shared" ca="1" si="61"/>
        <v>0</v>
      </c>
      <c r="BF213" s="78">
        <f t="shared" ca="1" si="61"/>
        <v>0</v>
      </c>
      <c r="BG213" s="78">
        <f t="shared" ca="1" si="61"/>
        <v>0</v>
      </c>
      <c r="BH213" s="78">
        <f t="shared" ca="1" si="61"/>
        <v>0</v>
      </c>
      <c r="BI213" s="78">
        <f t="shared" ca="1" si="61"/>
        <v>0</v>
      </c>
      <c r="BJ213" s="78">
        <f t="shared" ca="1" si="61"/>
        <v>0</v>
      </c>
      <c r="BK213" s="78">
        <f t="shared" ca="1" si="61"/>
        <v>0</v>
      </c>
      <c r="BL213" s="78">
        <f t="shared" ca="1" si="61"/>
        <v>0</v>
      </c>
      <c r="BM213" s="78">
        <f t="shared" ca="1" si="61"/>
        <v>0</v>
      </c>
      <c r="BN213" s="78">
        <f t="shared" ca="1" si="61"/>
        <v>0</v>
      </c>
      <c r="BO213" s="78">
        <f t="shared" ca="1" si="61"/>
        <v>0</v>
      </c>
      <c r="BP213" s="78">
        <f t="shared" ca="1" si="61"/>
        <v>0</v>
      </c>
      <c r="BQ213" s="78">
        <f t="shared" ca="1" si="61"/>
        <v>0</v>
      </c>
      <c r="BR213" s="78">
        <f t="shared" ca="1" si="61"/>
        <v>0</v>
      </c>
      <c r="BS213" s="78">
        <f t="shared" ca="1" si="61"/>
        <v>0</v>
      </c>
      <c r="BT213" s="78">
        <f t="shared" ca="1" si="61"/>
        <v>0</v>
      </c>
      <c r="BU213" s="78">
        <f t="shared" ca="1" si="61"/>
        <v>0</v>
      </c>
      <c r="BV213" s="78">
        <f t="shared" ca="1" si="61"/>
        <v>0</v>
      </c>
      <c r="BW213" s="78">
        <f ca="1">IF(BW143&lt;=$G21,MAX($G125-BW206,$G125*0.25),0)</f>
        <v>0</v>
      </c>
      <c r="BX213" s="78">
        <f ca="1">IF(BX143&lt;=$G21,MAX($G125-BX206,$G125*0.25),0)</f>
        <v>0</v>
      </c>
    </row>
    <row r="214" spans="1:76">
      <c r="A214" s="44">
        <f>ROW()</f>
        <v>214</v>
      </c>
    </row>
    <row r="215" spans="1:76">
      <c r="A215" s="44">
        <f>ROW()</f>
        <v>215</v>
      </c>
    </row>
    <row r="216" spans="1:76">
      <c r="A216" s="44">
        <f>ROW()</f>
        <v>216</v>
      </c>
    </row>
    <row r="217" spans="1:76">
      <c r="A217" s="44">
        <f>ROW()</f>
        <v>217</v>
      </c>
    </row>
    <row r="218" spans="1:76">
      <c r="A218" s="44">
        <f>ROW()</f>
        <v>218</v>
      </c>
    </row>
    <row r="219" spans="1:76">
      <c r="A219" s="44">
        <f>ROW()</f>
        <v>219</v>
      </c>
    </row>
    <row r="220" spans="1:76">
      <c r="A220" s="44">
        <f>ROW()</f>
        <v>220</v>
      </c>
    </row>
    <row r="221" spans="1:76">
      <c r="A221" s="44">
        <f>ROW()</f>
        <v>221</v>
      </c>
    </row>
    <row r="222" spans="1:76">
      <c r="A222" s="44">
        <f>ROW()</f>
        <v>222</v>
      </c>
    </row>
    <row r="223" spans="1:76">
      <c r="A223" s="44">
        <f>ROW()</f>
        <v>223</v>
      </c>
    </row>
    <row r="224" spans="1:76">
      <c r="A224" s="44">
        <f>ROW()</f>
        <v>224</v>
      </c>
    </row>
    <row r="225" spans="1:1">
      <c r="A225" s="44">
        <f>ROW()</f>
        <v>225</v>
      </c>
    </row>
    <row r="226" spans="1:1">
      <c r="A226" s="44">
        <f>ROW()</f>
        <v>226</v>
      </c>
    </row>
    <row r="227" spans="1:1">
      <c r="A227" s="44">
        <f>ROW()</f>
        <v>227</v>
      </c>
    </row>
    <row r="228" spans="1:1">
      <c r="A228" s="44">
        <f>ROW()</f>
        <v>228</v>
      </c>
    </row>
  </sheetData>
  <conditionalFormatting sqref="J144 J173:BX173">
    <cfRule type="expression" dxfId="15" priority="5">
      <formula>"j55&lt;=F$8"</formula>
    </cfRule>
  </conditionalFormatting>
  <conditionalFormatting sqref="J144 J173:BX173">
    <cfRule type="expression" dxfId="14" priority="4">
      <formula>"j55&lt;=$F$8"</formula>
    </cfRule>
  </conditionalFormatting>
  <conditionalFormatting sqref="J103:AF103">
    <cfRule type="expression" dxfId="13" priority="3">
      <formula>J$106&gt;0</formula>
    </cfRule>
  </conditionalFormatting>
  <conditionalFormatting sqref="J110:AF110">
    <cfRule type="expression" dxfId="12" priority="2">
      <formula>J$106&gt;0</formula>
    </cfRule>
  </conditionalFormatting>
  <conditionalFormatting sqref="J127:AF127">
    <cfRule type="expression" dxfId="11" priority="1">
      <formula>J$106&gt;0</formula>
    </cfRule>
  </conditionalFormatting>
  <conditionalFormatting sqref="J144:BX144 J173:BX173">
    <cfRule type="cellIs" dxfId="10" priority="6" operator="lessThan">
      <formula>$J$144+$G$21</formula>
    </cfRule>
  </conditionalFormatting>
  <conditionalFormatting sqref="L144:BX144 L173:BX173">
    <cfRule type="cellIs" dxfId="9" priority="7" operator="lessThan">
      <formula>$J$144+$G$21-1</formula>
    </cfRule>
  </conditionalFormatting>
  <conditionalFormatting sqref="K38:Y38">
    <cfRule type="expression" dxfId="8" priority="8">
      <formula>K$39&gt;0</formula>
    </cfRule>
  </conditionalFormatting>
  <pageMargins left="0.7" right="0.7" top="0.89583333333333337" bottom="0.75" header="0.3" footer="0.3"/>
  <pageSetup scale="16" fitToHeight="0" orientation="landscape" r:id="rId1"/>
  <headerFooter>
    <oddHeader>&amp;R&amp;"Times New Roman,Bold"&amp;10KyPSC Case No. 2021-00245
STAFF-PHDR-01-006 Attachment 
Page &amp;P of &amp;N</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5" tint="0.39997558519241921"/>
    <pageSetUpPr fitToPage="1"/>
  </sheetPr>
  <dimension ref="A1:BX228"/>
  <sheetViews>
    <sheetView tabSelected="1" view="pageLayout" zoomScaleNormal="100" workbookViewId="0">
      <selection activeCell="F30" sqref="F30"/>
    </sheetView>
  </sheetViews>
  <sheetFormatPr defaultColWidth="9.109375" defaultRowHeight="14.4"/>
  <cols>
    <col min="1" max="1" width="11" style="39" customWidth="1"/>
    <col min="2" max="2" width="21.88671875" style="39" customWidth="1"/>
    <col min="3" max="6" width="9.109375" style="39"/>
    <col min="7" max="7" width="13" style="39" customWidth="1"/>
    <col min="8" max="8" width="12.6640625" style="39" customWidth="1"/>
    <col min="9" max="9" width="3.44140625" style="39" customWidth="1"/>
    <col min="10" max="10" width="10.6640625" style="39" customWidth="1"/>
    <col min="11" max="11" width="10.109375" style="39" bestFit="1" customWidth="1"/>
    <col min="12" max="14" width="9.109375" style="39"/>
    <col min="15" max="15" width="9.88671875" style="39" customWidth="1"/>
    <col min="16" max="16384" width="9.109375" style="39"/>
  </cols>
  <sheetData>
    <row r="1" spans="1:14">
      <c r="B1" s="39" t="str">
        <f ca="1">CELL("filename",B2)</f>
        <v>https://team.duke-energy.com/sites/OHKYRegDiscovery/KY/2021 IRP/Discovery/STAFF POST HEARING DR/[STAFF-PHDR-01-006 Attachment.xlsx]Analysis_w NO AFUDC</v>
      </c>
    </row>
    <row r="4" spans="1:14">
      <c r="B4"/>
      <c r="C4"/>
      <c r="D4"/>
      <c r="E4"/>
      <c r="F4"/>
      <c r="G4"/>
      <c r="H4"/>
      <c r="I4"/>
      <c r="J4"/>
      <c r="K4"/>
    </row>
    <row r="5" spans="1:14">
      <c r="B5" s="40" t="s">
        <v>10</v>
      </c>
      <c r="C5" s="39" t="s">
        <v>75</v>
      </c>
    </row>
    <row r="6" spans="1:14">
      <c r="B6" s="40" t="s">
        <v>10</v>
      </c>
      <c r="C6" s="39" t="s">
        <v>97</v>
      </c>
    </row>
    <row r="7" spans="1:14">
      <c r="C7" s="39" t="s">
        <v>98</v>
      </c>
    </row>
    <row r="8" spans="1:14">
      <c r="C8" s="39" t="s">
        <v>99</v>
      </c>
    </row>
    <row r="9" spans="1:14">
      <c r="C9" s="39" t="s">
        <v>100</v>
      </c>
    </row>
    <row r="11" spans="1:14" ht="18">
      <c r="C11" s="41" t="s">
        <v>101</v>
      </c>
      <c r="G11" s="39" t="s">
        <v>126</v>
      </c>
      <c r="L11" s="42"/>
      <c r="M11" s="42"/>
      <c r="N11" s="42"/>
    </row>
    <row r="12" spans="1:14" ht="18">
      <c r="C12" s="41"/>
      <c r="L12" s="42"/>
      <c r="M12" s="42"/>
      <c r="N12" s="42"/>
    </row>
    <row r="13" spans="1:14" ht="18">
      <c r="C13" s="41"/>
      <c r="L13" s="42"/>
      <c r="M13" s="42"/>
      <c r="N13" s="42"/>
    </row>
    <row r="14" spans="1:14">
      <c r="C14" s="40"/>
      <c r="F14" s="40" t="s">
        <v>130</v>
      </c>
      <c r="G14" s="106" t="str">
        <f ca="1">'Asset Specific Inputs'!I14</f>
        <v>NG Fuel, No Evaps</v>
      </c>
      <c r="H14" s="43"/>
      <c r="I14" s="43"/>
      <c r="J14" s="43"/>
    </row>
    <row r="15" spans="1:14">
      <c r="A15" s="44">
        <f>ROW()</f>
        <v>15</v>
      </c>
      <c r="F15" s="40" t="s">
        <v>78</v>
      </c>
      <c r="G15" s="107">
        <f ca="1">'Asset Specific Inputs'!I15</f>
        <v>784.77</v>
      </c>
    </row>
    <row r="16" spans="1:14">
      <c r="A16" s="216">
        <f>ROW()</f>
        <v>16</v>
      </c>
      <c r="F16" s="40" t="s">
        <v>201</v>
      </c>
      <c r="G16" s="108">
        <f ca="1">'Asset Specific Inputs'!I16</f>
        <v>-1.7000000000000001E-2</v>
      </c>
    </row>
    <row r="17" spans="1:8">
      <c r="A17" s="216">
        <f>ROW()</f>
        <v>17</v>
      </c>
      <c r="F17" s="40" t="s">
        <v>202</v>
      </c>
      <c r="G17" s="107">
        <f ca="1">'Asset Specific Inputs'!I17</f>
        <v>10</v>
      </c>
    </row>
    <row r="18" spans="1:8">
      <c r="A18" s="216">
        <f>ROW()</f>
        <v>18</v>
      </c>
      <c r="F18" s="40" t="s">
        <v>203</v>
      </c>
      <c r="G18" s="108">
        <f ca="1">'Asset Specific Inputs'!I18</f>
        <v>-1.7000000000000001E-2</v>
      </c>
    </row>
    <row r="19" spans="1:8">
      <c r="A19" s="44">
        <f>ROW()</f>
        <v>19</v>
      </c>
      <c r="F19" s="40" t="s">
        <v>38</v>
      </c>
      <c r="G19" s="108">
        <f ca="1">'Asset Specific Inputs'!I19</f>
        <v>1</v>
      </c>
      <c r="H19" s="39" t="s">
        <v>37</v>
      </c>
    </row>
    <row r="20" spans="1:8">
      <c r="A20" s="44">
        <f>ROW()</f>
        <v>20</v>
      </c>
      <c r="F20" s="40" t="s">
        <v>42</v>
      </c>
      <c r="G20" s="107">
        <f ca="1">'Asset Specific Inputs'!I20</f>
        <v>20</v>
      </c>
      <c r="H20" s="39" t="s">
        <v>118</v>
      </c>
    </row>
    <row r="21" spans="1:8">
      <c r="A21" s="44">
        <f>ROW()</f>
        <v>21</v>
      </c>
      <c r="C21" s="45"/>
      <c r="F21" s="40" t="s">
        <v>47</v>
      </c>
      <c r="G21" s="107">
        <f ca="1">'Asset Specific Inputs'!I21</f>
        <v>35</v>
      </c>
    </row>
    <row r="22" spans="1:8">
      <c r="A22" s="44">
        <f>ROW()</f>
        <v>22</v>
      </c>
      <c r="F22" s="40" t="s">
        <v>51</v>
      </c>
      <c r="G22" s="108">
        <f ca="1">'Asset Specific Inputs'!I22</f>
        <v>-0.09</v>
      </c>
      <c r="H22" s="39" t="s">
        <v>52</v>
      </c>
    </row>
    <row r="23" spans="1:8">
      <c r="A23" s="44">
        <f>ROW()</f>
        <v>23</v>
      </c>
      <c r="F23" s="40" t="s">
        <v>49</v>
      </c>
      <c r="G23" s="108">
        <f ca="1">'Asset Specific Inputs'!I23</f>
        <v>0</v>
      </c>
      <c r="H23" s="39" t="s">
        <v>50</v>
      </c>
    </row>
    <row r="24" spans="1:8">
      <c r="A24" s="44">
        <f>ROW()</f>
        <v>24</v>
      </c>
      <c r="F24" s="40" t="s">
        <v>85</v>
      </c>
      <c r="G24" s="108">
        <f ca="1">'Asset Specific Inputs'!I24</f>
        <v>0</v>
      </c>
    </row>
    <row r="25" spans="1:8">
      <c r="A25" s="44">
        <f>ROW()</f>
        <v>25</v>
      </c>
      <c r="F25" s="40" t="s">
        <v>132</v>
      </c>
      <c r="G25" s="107">
        <f ca="1">'Asset Specific Inputs'!I25</f>
        <v>0</v>
      </c>
    </row>
    <row r="26" spans="1:8">
      <c r="A26" s="44">
        <f>ROW()</f>
        <v>26</v>
      </c>
      <c r="F26" s="46" t="s">
        <v>127</v>
      </c>
      <c r="G26" s="109">
        <f ca="1">'Asset Specific Inputs'!I26</f>
        <v>0</v>
      </c>
      <c r="H26" s="39" t="s">
        <v>124</v>
      </c>
    </row>
    <row r="27" spans="1:8">
      <c r="A27" s="44">
        <f>ROW()</f>
        <v>27</v>
      </c>
      <c r="F27" s="40" t="s">
        <v>120</v>
      </c>
      <c r="G27" s="108">
        <f ca="1">'Asset Specific Inputs'!I27</f>
        <v>0</v>
      </c>
      <c r="H27" s="48"/>
    </row>
    <row r="28" spans="1:8">
      <c r="A28" s="44">
        <f>ROW()</f>
        <v>28</v>
      </c>
      <c r="F28" s="40" t="s">
        <v>128</v>
      </c>
      <c r="G28" s="107">
        <f ca="1">'Asset Specific Inputs'!I28</f>
        <v>0</v>
      </c>
      <c r="H28" s="39" t="s">
        <v>129</v>
      </c>
    </row>
    <row r="29" spans="1:8">
      <c r="A29" s="44"/>
      <c r="F29" s="40" t="s">
        <v>131</v>
      </c>
      <c r="G29" s="107">
        <f ca="1">'Asset Specific Inputs'!I29</f>
        <v>0</v>
      </c>
    </row>
    <row r="30" spans="1:8">
      <c r="A30" s="44">
        <f>ROW()</f>
        <v>30</v>
      </c>
      <c r="F30" s="40" t="s">
        <v>86</v>
      </c>
      <c r="G30" s="108">
        <f ca="1">'Asset Specific Inputs'!I30</f>
        <v>0</v>
      </c>
    </row>
    <row r="31" spans="1:8">
      <c r="A31" s="44">
        <f>ROW()</f>
        <v>31</v>
      </c>
      <c r="F31" s="40" t="s">
        <v>93</v>
      </c>
      <c r="G31" s="108">
        <f ca="1">'Asset Specific Inputs'!I31</f>
        <v>0</v>
      </c>
    </row>
    <row r="32" spans="1:8">
      <c r="A32" s="44">
        <f>ROW()</f>
        <v>32</v>
      </c>
      <c r="F32" s="40" t="s">
        <v>102</v>
      </c>
      <c r="G32" s="110">
        <f ca="1">'Asset Specific Inputs'!I32</f>
        <v>0</v>
      </c>
      <c r="H32" s="39" t="s">
        <v>103</v>
      </c>
    </row>
    <row r="33" spans="1:26">
      <c r="A33" s="44">
        <f>ROW()</f>
        <v>33</v>
      </c>
      <c r="F33" s="40" t="s">
        <v>179</v>
      </c>
      <c r="G33" s="150">
        <f ca="1">'Asset Specific Inputs'!I33</f>
        <v>3</v>
      </c>
      <c r="H33" s="39" t="s">
        <v>180</v>
      </c>
    </row>
    <row r="34" spans="1:26">
      <c r="A34" s="44">
        <f>ROW()</f>
        <v>34</v>
      </c>
      <c r="F34" s="40" t="s">
        <v>174</v>
      </c>
      <c r="G34" s="151">
        <f ca="1">'Asset Specific Inputs'!I34</f>
        <v>1.5E-3</v>
      </c>
    </row>
    <row r="35" spans="1:26">
      <c r="A35" s="44">
        <f>ROW()</f>
        <v>35</v>
      </c>
      <c r="F35" s="40" t="s">
        <v>175</v>
      </c>
      <c r="G35" s="151">
        <f ca="1">'Asset Specific Inputs'!I35</f>
        <v>3.0519999999999999E-4</v>
      </c>
    </row>
    <row r="36" spans="1:26">
      <c r="A36" s="44">
        <f>ROW()</f>
        <v>36</v>
      </c>
      <c r="F36" s="40"/>
      <c r="G36" s="40"/>
      <c r="K36" s="42"/>
    </row>
    <row r="37" spans="1:26">
      <c r="A37" s="44">
        <f>ROW()</f>
        <v>37</v>
      </c>
      <c r="K37" s="39">
        <v>1</v>
      </c>
      <c r="L37" s="158"/>
      <c r="M37" s="158"/>
      <c r="N37" s="158"/>
      <c r="O37" s="158"/>
      <c r="P37" s="158"/>
      <c r="Q37" s="158"/>
      <c r="R37" s="158"/>
      <c r="S37" s="158"/>
      <c r="T37" s="158"/>
      <c r="U37" s="158"/>
      <c r="V37" s="158"/>
      <c r="W37" s="158"/>
      <c r="X37" s="158"/>
      <c r="Y37" s="158"/>
      <c r="Z37" s="158"/>
    </row>
    <row r="38" spans="1:26">
      <c r="A38" s="44">
        <f>ROW()</f>
        <v>38</v>
      </c>
      <c r="G38" s="49"/>
      <c r="H38" s="50"/>
      <c r="I38" s="51" t="s">
        <v>74</v>
      </c>
      <c r="J38" s="52">
        <f>base_year</f>
        <v>2021</v>
      </c>
      <c r="K38" s="53">
        <f>base_year</f>
        <v>2021</v>
      </c>
      <c r="L38" s="158"/>
      <c r="M38" s="158"/>
      <c r="N38" s="158"/>
      <c r="O38" s="158"/>
      <c r="P38" s="158"/>
      <c r="Q38" s="158"/>
      <c r="R38" s="158"/>
      <c r="S38" s="158"/>
      <c r="T38" s="158"/>
      <c r="U38" s="158"/>
      <c r="V38" s="158"/>
      <c r="W38" s="158"/>
      <c r="X38" s="158"/>
      <c r="Y38" s="158"/>
      <c r="Z38" s="158"/>
    </row>
    <row r="39" spans="1:26">
      <c r="A39" s="44">
        <f>ROW()</f>
        <v>39</v>
      </c>
      <c r="F39" s="40" t="s">
        <v>43</v>
      </c>
      <c r="K39" s="86">
        <f ca="1">OFFSET('Asset Specific Inputs'!$I$38,0,0,1,1)</f>
        <v>0</v>
      </c>
      <c r="L39" s="158"/>
      <c r="M39" s="158"/>
      <c r="N39" s="158"/>
      <c r="O39" s="158"/>
      <c r="P39" s="158"/>
      <c r="Q39" s="158"/>
      <c r="R39" s="158"/>
      <c r="S39" s="158"/>
      <c r="T39" s="158"/>
      <c r="U39" s="158"/>
      <c r="V39" s="158"/>
      <c r="W39" s="158"/>
      <c r="X39" s="158"/>
      <c r="Y39" s="158"/>
      <c r="Z39" s="158"/>
    </row>
    <row r="40" spans="1:26">
      <c r="A40" s="44">
        <f>ROW()</f>
        <v>40</v>
      </c>
      <c r="D40" s="42"/>
      <c r="E40" s="42"/>
      <c r="F40" s="40" t="s">
        <v>104</v>
      </c>
      <c r="G40" s="42"/>
      <c r="H40" s="42"/>
      <c r="I40" s="42"/>
      <c r="J40" s="158"/>
      <c r="K40" s="130">
        <v>1</v>
      </c>
      <c r="L40" s="158"/>
      <c r="M40" s="158"/>
      <c r="N40" s="158"/>
      <c r="O40" s="158"/>
      <c r="P40" s="158"/>
      <c r="Q40" s="158"/>
      <c r="R40" s="158"/>
      <c r="S40" s="158"/>
      <c r="T40" s="158"/>
      <c r="U40" s="158"/>
      <c r="V40" s="158"/>
      <c r="W40" s="158"/>
      <c r="X40" s="158"/>
      <c r="Y40" s="158"/>
      <c r="Z40" s="158"/>
    </row>
    <row r="41" spans="1:26">
      <c r="A41" s="44">
        <f>ROW()</f>
        <v>41</v>
      </c>
      <c r="F41" s="40"/>
      <c r="G41" s="40"/>
    </row>
    <row r="42" spans="1:26">
      <c r="A42" s="44">
        <f>ROW()</f>
        <v>42</v>
      </c>
      <c r="F42" s="40"/>
      <c r="G42" s="40"/>
    </row>
    <row r="43" spans="1:26" ht="18">
      <c r="A43" s="44">
        <f>ROW()</f>
        <v>43</v>
      </c>
      <c r="F43" s="187"/>
      <c r="G43" s="40"/>
    </row>
    <row r="44" spans="1:26">
      <c r="A44" s="44">
        <f>ROW()</f>
        <v>44</v>
      </c>
      <c r="F44" s="45"/>
      <c r="G44" s="40"/>
    </row>
    <row r="45" spans="1:26">
      <c r="A45" s="44">
        <f>ROW()</f>
        <v>45</v>
      </c>
      <c r="F45" s="40"/>
      <c r="G45" s="40"/>
      <c r="J45" s="55" t="s">
        <v>113</v>
      </c>
      <c r="K45" s="56"/>
    </row>
    <row r="46" spans="1:26" ht="18">
      <c r="A46" s="44">
        <f>ROW()</f>
        <v>46</v>
      </c>
      <c r="C46" s="57" t="s">
        <v>105</v>
      </c>
      <c r="H46" s="58"/>
      <c r="J46" s="59" t="str">
        <f ca="1">IF(ROUND(G182,0)&lt;&gt;0,"NO!!!", "Yes ")</f>
        <v xml:space="preserve">Yes </v>
      </c>
      <c r="K46" s="60"/>
    </row>
    <row r="47" spans="1:26">
      <c r="A47" s="44">
        <f>ROW()</f>
        <v>47</v>
      </c>
      <c r="C47" s="49"/>
      <c r="D47" s="50"/>
      <c r="E47" s="51" t="s">
        <v>74</v>
      </c>
      <c r="F47" s="188">
        <f>base_year</f>
        <v>2021</v>
      </c>
      <c r="G47" s="42"/>
    </row>
    <row r="48" spans="1:26">
      <c r="A48" s="44">
        <f>ROW()</f>
        <v>48</v>
      </c>
      <c r="C48" s="213" t="s">
        <v>221</v>
      </c>
      <c r="I48" s="62"/>
      <c r="J48" s="213" t="s">
        <v>73</v>
      </c>
    </row>
    <row r="49" spans="1:17">
      <c r="A49" s="44">
        <f>ROW()</f>
        <v>49</v>
      </c>
      <c r="B49" s="42"/>
      <c r="C49" s="39" t="s">
        <v>70</v>
      </c>
      <c r="H49" s="129">
        <f ca="1">G112</f>
        <v>0</v>
      </c>
      <c r="I49" s="64"/>
      <c r="J49" s="39" t="s">
        <v>70</v>
      </c>
      <c r="O49" s="63">
        <f ca="1">H49/$H$53</f>
        <v>0</v>
      </c>
      <c r="P49" s="64"/>
    </row>
    <row r="50" spans="1:17" ht="16.2">
      <c r="A50" s="44">
        <f>ROW()</f>
        <v>50</v>
      </c>
      <c r="B50" s="42"/>
      <c r="C50" s="39" t="s">
        <v>71</v>
      </c>
      <c r="H50" s="214">
        <f ca="1">SUM(G118:G119)</f>
        <v>0</v>
      </c>
      <c r="I50" s="66"/>
      <c r="J50" s="39" t="s">
        <v>16</v>
      </c>
      <c r="O50" s="65">
        <f ca="1">H50/$H$53</f>
        <v>0</v>
      </c>
      <c r="P50" s="66"/>
    </row>
    <row r="51" spans="1:17">
      <c r="A51" s="44">
        <f>ROW()</f>
        <v>51</v>
      </c>
      <c r="C51" s="39" t="s">
        <v>72</v>
      </c>
      <c r="D51" s="67"/>
      <c r="E51" s="67"/>
      <c r="F51" s="67"/>
      <c r="H51" s="68">
        <f ca="1">SUM(H49:H50)</f>
        <v>0</v>
      </c>
      <c r="I51" s="64"/>
      <c r="J51" s="39" t="s">
        <v>72</v>
      </c>
      <c r="O51" s="63">
        <f ca="1">SUM(O49:O50)</f>
        <v>0</v>
      </c>
      <c r="P51" s="64"/>
    </row>
    <row r="52" spans="1:17">
      <c r="A52" s="44">
        <f>ROW()</f>
        <v>52</v>
      </c>
      <c r="H52" s="69"/>
      <c r="I52" s="70"/>
      <c r="P52" s="71"/>
    </row>
    <row r="53" spans="1:17">
      <c r="A53" s="44">
        <f>ROW()</f>
        <v>53</v>
      </c>
      <c r="C53" s="39" t="s">
        <v>106</v>
      </c>
      <c r="H53" s="72">
        <f ca="1">G15</f>
        <v>784.77</v>
      </c>
      <c r="I53" s="73"/>
      <c r="J53" s="39" t="s">
        <v>158</v>
      </c>
      <c r="O53" s="74" t="e">
        <f ca="1">G176/G125</f>
        <v>#DIV/0!</v>
      </c>
      <c r="P53" s="75"/>
      <c r="Q53" s="74">
        <v>9.2957150263469124E-2</v>
      </c>
    </row>
    <row r="54" spans="1:17">
      <c r="A54" s="44">
        <f>ROW()</f>
        <v>54</v>
      </c>
      <c r="I54" s="71"/>
      <c r="J54" s="39" t="s">
        <v>157</v>
      </c>
      <c r="O54" s="74" t="e">
        <f ca="1">PMT(O57,G21,PV(disc_rate,G21,O53))</f>
        <v>#DIV/0!</v>
      </c>
      <c r="P54" s="75"/>
      <c r="Q54" s="74">
        <v>8.3732710666607049E-2</v>
      </c>
    </row>
    <row r="55" spans="1:17">
      <c r="A55" s="44">
        <f>ROW()</f>
        <v>55</v>
      </c>
      <c r="I55" s="71"/>
      <c r="J55" s="39" t="s">
        <v>159</v>
      </c>
      <c r="O55" s="74" t="e">
        <f ca="1">O54/(1+$O$57)</f>
        <v>#DIV/0!</v>
      </c>
      <c r="Q55" s="74">
        <v>7.9113534636785665E-2</v>
      </c>
    </row>
    <row r="56" spans="1:17">
      <c r="A56" s="44">
        <f>ROW()</f>
        <v>56</v>
      </c>
      <c r="I56" s="71"/>
      <c r="J56" s="39" t="s">
        <v>150</v>
      </c>
      <c r="O56" s="76" t="e">
        <f ca="1">-PV(disc_rate,G21,O53)</f>
        <v>#DIV/0!</v>
      </c>
      <c r="Q56" s="76">
        <v>1.2373049199739599</v>
      </c>
    </row>
    <row r="57" spans="1:17">
      <c r="A57" s="44">
        <f>ROW()</f>
        <v>57</v>
      </c>
      <c r="I57" s="71"/>
      <c r="J57" s="215" t="s">
        <v>213</v>
      </c>
      <c r="O57" s="74">
        <f ca="1">(1+disc_rate)/(1+$M$62)-1</f>
        <v>5.1604285219501778E-2</v>
      </c>
      <c r="Q57" s="74">
        <v>5.8386672407297446E-2</v>
      </c>
    </row>
    <row r="58" spans="1:17">
      <c r="A58" s="44"/>
      <c r="I58" s="71"/>
      <c r="J58" s="40"/>
    </row>
    <row r="59" spans="1:17">
      <c r="A59" s="44">
        <f>ROW()</f>
        <v>59</v>
      </c>
      <c r="I59" s="71"/>
      <c r="K59" s="42"/>
      <c r="L59" s="40" t="s">
        <v>209</v>
      </c>
      <c r="M59" s="40" t="s">
        <v>208</v>
      </c>
      <c r="O59" s="76"/>
    </row>
    <row r="60" spans="1:17">
      <c r="A60" s="44">
        <f>ROW()</f>
        <v>60</v>
      </c>
      <c r="I60" s="71"/>
      <c r="K60" s="40" t="s">
        <v>210</v>
      </c>
      <c r="L60" s="181">
        <f ca="1">G16</f>
        <v>-1.7000000000000001E-2</v>
      </c>
      <c r="M60" s="74">
        <f ca="1">(1+L60)*(1+infl)-1</f>
        <v>7.5749999999998874E-3</v>
      </c>
      <c r="O60" s="76"/>
    </row>
    <row r="61" spans="1:17">
      <c r="A61" s="44">
        <f>ROW()</f>
        <v>61</v>
      </c>
      <c r="I61" s="71"/>
      <c r="K61" s="40" t="s">
        <v>202</v>
      </c>
      <c r="L61" s="58">
        <f ca="1">G17</f>
        <v>10</v>
      </c>
      <c r="O61" s="76"/>
    </row>
    <row r="62" spans="1:17">
      <c r="A62" s="44">
        <f>ROW()</f>
        <v>62</v>
      </c>
      <c r="I62" s="71"/>
      <c r="K62" s="40" t="s">
        <v>211</v>
      </c>
      <c r="L62" s="181">
        <f ca="1">G18</f>
        <v>-1.7000000000000001E-2</v>
      </c>
      <c r="M62" s="74">
        <f ca="1">(1+L62)*(1+infl)-1</f>
        <v>7.5749999999998874E-3</v>
      </c>
      <c r="O62" s="76"/>
    </row>
    <row r="63" spans="1:17">
      <c r="A63" s="44"/>
      <c r="I63" s="71"/>
      <c r="L63" s="181"/>
      <c r="M63" s="74"/>
      <c r="O63" s="76"/>
    </row>
    <row r="64" spans="1:17">
      <c r="A64" s="44">
        <f>ROW()</f>
        <v>64</v>
      </c>
      <c r="I64" s="71"/>
      <c r="O64" s="76"/>
    </row>
    <row r="65" spans="1:15">
      <c r="A65" s="44">
        <f>ROW()</f>
        <v>65</v>
      </c>
      <c r="I65" s="71"/>
      <c r="L65" s="42"/>
      <c r="M65" s="39" t="s">
        <v>200</v>
      </c>
      <c r="O65" s="76"/>
    </row>
    <row r="66" spans="1:15">
      <c r="A66" s="44">
        <f>ROW()</f>
        <v>66</v>
      </c>
      <c r="I66" s="71"/>
      <c r="O66" s="76"/>
    </row>
    <row r="67" spans="1:15" ht="57.6">
      <c r="A67" s="44">
        <f>ROW()</f>
        <v>67</v>
      </c>
      <c r="I67" s="71"/>
      <c r="M67" s="178" t="s">
        <v>199</v>
      </c>
      <c r="N67" s="178" t="s">
        <v>198</v>
      </c>
      <c r="O67" s="172" t="s">
        <v>197</v>
      </c>
    </row>
    <row r="68" spans="1:15">
      <c r="A68" s="44">
        <f>ROW()</f>
        <v>68</v>
      </c>
      <c r="I68" s="71"/>
      <c r="K68" s="39">
        <v>0</v>
      </c>
      <c r="L68" s="42">
        <f>base_year</f>
        <v>2021</v>
      </c>
      <c r="M68" s="189">
        <f t="shared" ref="M68:M83" ca="1" si="0">IF(L68&lt;=base_year+$G$17,$O$51*(1+$M$60)^(L68-$F$47),IF(L68&gt;=$F$47,M67*(1+$M$62)))</f>
        <v>0</v>
      </c>
      <c r="N68" s="189">
        <f ca="1">OFFSET($M$68,$G$17,0,1,1)*(1+$M$62)^(L68-$L$68-$G$17)</f>
        <v>0</v>
      </c>
      <c r="O68" s="189">
        <f ca="1">ROUND(M68-N68,4)</f>
        <v>0</v>
      </c>
    </row>
    <row r="69" spans="1:15">
      <c r="A69" s="44">
        <f>ROW()</f>
        <v>69</v>
      </c>
      <c r="I69" s="71"/>
      <c r="K69" s="39">
        <v>1</v>
      </c>
      <c r="L69" s="39">
        <f>L68+1</f>
        <v>2022</v>
      </c>
      <c r="M69" s="189">
        <f t="shared" ca="1" si="0"/>
        <v>0</v>
      </c>
      <c r="N69" s="189">
        <f ca="1">OFFSET($M$68,$G$17,0,1,1)*(1+$M$62)^(L69-$L$68-$G$17)</f>
        <v>0</v>
      </c>
      <c r="O69" s="189">
        <f t="shared" ref="O69:O83" ca="1" si="1">ROUND(M69-N69,4)</f>
        <v>0</v>
      </c>
    </row>
    <row r="70" spans="1:15">
      <c r="A70" s="44">
        <f>ROW()</f>
        <v>70</v>
      </c>
      <c r="I70" s="71"/>
      <c r="K70" s="39">
        <v>2</v>
      </c>
      <c r="L70" s="39">
        <f t="shared" ref="L70:L83" si="2">L69+1</f>
        <v>2023</v>
      </c>
      <c r="M70" s="189">
        <f t="shared" ca="1" si="0"/>
        <v>0</v>
      </c>
      <c r="N70" s="189">
        <f t="shared" ref="N70:N83" ca="1" si="3">OFFSET($M$68,$G$17,0,1,1)*(1+$M$62)^(L70-$L$68-$G$17)</f>
        <v>0</v>
      </c>
      <c r="O70" s="189">
        <f t="shared" ca="1" si="1"/>
        <v>0</v>
      </c>
    </row>
    <row r="71" spans="1:15">
      <c r="A71" s="44">
        <f>ROW()</f>
        <v>71</v>
      </c>
      <c r="I71" s="71"/>
      <c r="K71" s="39">
        <v>3</v>
      </c>
      <c r="L71" s="39">
        <f t="shared" si="2"/>
        <v>2024</v>
      </c>
      <c r="M71" s="189">
        <f t="shared" ca="1" si="0"/>
        <v>0</v>
      </c>
      <c r="N71" s="189">
        <f t="shared" ca="1" si="3"/>
        <v>0</v>
      </c>
      <c r="O71" s="189">
        <f t="shared" ca="1" si="1"/>
        <v>0</v>
      </c>
    </row>
    <row r="72" spans="1:15">
      <c r="A72" s="44">
        <f>ROW()</f>
        <v>72</v>
      </c>
      <c r="I72" s="71"/>
      <c r="K72" s="39">
        <v>4</v>
      </c>
      <c r="L72" s="39">
        <f t="shared" si="2"/>
        <v>2025</v>
      </c>
      <c r="M72" s="189">
        <f t="shared" ca="1" si="0"/>
        <v>0</v>
      </c>
      <c r="N72" s="189">
        <f t="shared" ca="1" si="3"/>
        <v>0</v>
      </c>
      <c r="O72" s="189">
        <f t="shared" ca="1" si="1"/>
        <v>0</v>
      </c>
    </row>
    <row r="73" spans="1:15">
      <c r="A73" s="44">
        <f>ROW()</f>
        <v>73</v>
      </c>
      <c r="I73" s="71"/>
      <c r="K73" s="39">
        <v>5</v>
      </c>
      <c r="L73" s="39">
        <f t="shared" si="2"/>
        <v>2026</v>
      </c>
      <c r="M73" s="189">
        <f t="shared" ca="1" si="0"/>
        <v>0</v>
      </c>
      <c r="N73" s="189">
        <f t="shared" ca="1" si="3"/>
        <v>0</v>
      </c>
      <c r="O73" s="189">
        <f t="shared" ca="1" si="1"/>
        <v>0</v>
      </c>
    </row>
    <row r="74" spans="1:15">
      <c r="A74" s="44">
        <f>ROW()</f>
        <v>74</v>
      </c>
      <c r="I74" s="71"/>
      <c r="K74" s="39">
        <v>6</v>
      </c>
      <c r="L74" s="39">
        <f t="shared" si="2"/>
        <v>2027</v>
      </c>
      <c r="M74" s="189">
        <f t="shared" ca="1" si="0"/>
        <v>0</v>
      </c>
      <c r="N74" s="189">
        <f t="shared" ca="1" si="3"/>
        <v>0</v>
      </c>
      <c r="O74" s="189">
        <f t="shared" ca="1" si="1"/>
        <v>0</v>
      </c>
    </row>
    <row r="75" spans="1:15">
      <c r="A75" s="44">
        <f>ROW()</f>
        <v>75</v>
      </c>
      <c r="I75" s="71"/>
      <c r="K75" s="39">
        <v>7</v>
      </c>
      <c r="L75" s="39">
        <f t="shared" si="2"/>
        <v>2028</v>
      </c>
      <c r="M75" s="189">
        <f t="shared" ca="1" si="0"/>
        <v>0</v>
      </c>
      <c r="N75" s="189">
        <f t="shared" ca="1" si="3"/>
        <v>0</v>
      </c>
      <c r="O75" s="189">
        <f t="shared" ca="1" si="1"/>
        <v>0</v>
      </c>
    </row>
    <row r="76" spans="1:15">
      <c r="A76" s="44">
        <f>ROW()</f>
        <v>76</v>
      </c>
      <c r="I76" s="71"/>
      <c r="K76" s="39">
        <v>8</v>
      </c>
      <c r="L76" s="39">
        <f t="shared" si="2"/>
        <v>2029</v>
      </c>
      <c r="M76" s="189">
        <f t="shared" ca="1" si="0"/>
        <v>0</v>
      </c>
      <c r="N76" s="189">
        <f t="shared" ca="1" si="3"/>
        <v>0</v>
      </c>
      <c r="O76" s="189">
        <f t="shared" ca="1" si="1"/>
        <v>0</v>
      </c>
    </row>
    <row r="77" spans="1:15">
      <c r="A77" s="44">
        <f>ROW()</f>
        <v>77</v>
      </c>
      <c r="I77" s="71"/>
      <c r="K77" s="39">
        <v>9</v>
      </c>
      <c r="L77" s="39">
        <f t="shared" si="2"/>
        <v>2030</v>
      </c>
      <c r="M77" s="189">
        <f t="shared" ca="1" si="0"/>
        <v>0</v>
      </c>
      <c r="N77" s="189">
        <f t="shared" ca="1" si="3"/>
        <v>0</v>
      </c>
      <c r="O77" s="189">
        <f t="shared" ca="1" si="1"/>
        <v>0</v>
      </c>
    </row>
    <row r="78" spans="1:15">
      <c r="A78" s="44">
        <f>ROW()</f>
        <v>78</v>
      </c>
      <c r="I78" s="71"/>
      <c r="K78" s="39">
        <v>10</v>
      </c>
      <c r="L78" s="39">
        <f t="shared" si="2"/>
        <v>2031</v>
      </c>
      <c r="M78" s="189">
        <f t="shared" ca="1" si="0"/>
        <v>0</v>
      </c>
      <c r="N78" s="189">
        <f t="shared" ca="1" si="3"/>
        <v>0</v>
      </c>
      <c r="O78" s="189">
        <f t="shared" ca="1" si="1"/>
        <v>0</v>
      </c>
    </row>
    <row r="79" spans="1:15">
      <c r="A79" s="44">
        <f>ROW()</f>
        <v>79</v>
      </c>
      <c r="I79" s="71"/>
      <c r="K79" s="39">
        <v>11</v>
      </c>
      <c r="L79" s="39">
        <f t="shared" si="2"/>
        <v>2032</v>
      </c>
      <c r="M79" s="189">
        <f t="shared" ca="1" si="0"/>
        <v>0</v>
      </c>
      <c r="N79" s="189">
        <f t="shared" ca="1" si="3"/>
        <v>0</v>
      </c>
      <c r="O79" s="189">
        <f t="shared" ca="1" si="1"/>
        <v>0</v>
      </c>
    </row>
    <row r="80" spans="1:15">
      <c r="A80" s="44">
        <f>ROW()</f>
        <v>80</v>
      </c>
      <c r="I80" s="71"/>
      <c r="K80" s="39">
        <v>12</v>
      </c>
      <c r="L80" s="39">
        <f t="shared" si="2"/>
        <v>2033</v>
      </c>
      <c r="M80" s="189">
        <f t="shared" ca="1" si="0"/>
        <v>0</v>
      </c>
      <c r="N80" s="189">
        <f t="shared" ca="1" si="3"/>
        <v>0</v>
      </c>
      <c r="O80" s="189">
        <f t="shared" ca="1" si="1"/>
        <v>0</v>
      </c>
    </row>
    <row r="81" spans="1:15">
      <c r="A81" s="44">
        <f>ROW()</f>
        <v>81</v>
      </c>
      <c r="I81" s="71"/>
      <c r="K81" s="39">
        <v>13</v>
      </c>
      <c r="L81" s="39">
        <f t="shared" si="2"/>
        <v>2034</v>
      </c>
      <c r="M81" s="189">
        <f t="shared" ca="1" si="0"/>
        <v>0</v>
      </c>
      <c r="N81" s="189">
        <f t="shared" ca="1" si="3"/>
        <v>0</v>
      </c>
      <c r="O81" s="189">
        <f t="shared" ca="1" si="1"/>
        <v>0</v>
      </c>
    </row>
    <row r="82" spans="1:15">
      <c r="A82" s="44">
        <f>ROW()</f>
        <v>82</v>
      </c>
      <c r="I82" s="71"/>
      <c r="K82" s="39">
        <v>14</v>
      </c>
      <c r="L82" s="39">
        <f t="shared" si="2"/>
        <v>2035</v>
      </c>
      <c r="M82" s="189">
        <f t="shared" ca="1" si="0"/>
        <v>0</v>
      </c>
      <c r="N82" s="189">
        <f t="shared" ca="1" si="3"/>
        <v>0</v>
      </c>
      <c r="O82" s="189">
        <f t="shared" ca="1" si="1"/>
        <v>0</v>
      </c>
    </row>
    <row r="83" spans="1:15">
      <c r="A83" s="44">
        <f>ROW()</f>
        <v>83</v>
      </c>
      <c r="I83" s="71"/>
      <c r="K83" s="39">
        <v>15</v>
      </c>
      <c r="L83" s="39">
        <f t="shared" si="2"/>
        <v>2036</v>
      </c>
      <c r="M83" s="189">
        <f t="shared" ca="1" si="0"/>
        <v>0</v>
      </c>
      <c r="N83" s="189">
        <f t="shared" ca="1" si="3"/>
        <v>0</v>
      </c>
      <c r="O83" s="189">
        <f t="shared" ca="1" si="1"/>
        <v>0</v>
      </c>
    </row>
    <row r="84" spans="1:15">
      <c r="A84" s="44">
        <f>ROW()</f>
        <v>84</v>
      </c>
      <c r="I84" s="71"/>
      <c r="O84" s="76"/>
    </row>
    <row r="85" spans="1:15">
      <c r="A85" s="44">
        <f>ROW()</f>
        <v>85</v>
      </c>
      <c r="I85" s="71"/>
      <c r="O85" s="76"/>
    </row>
    <row r="86" spans="1:15">
      <c r="A86" s="44">
        <f>ROW()</f>
        <v>86</v>
      </c>
      <c r="I86" s="71"/>
      <c r="O86" s="76"/>
    </row>
    <row r="87" spans="1:15">
      <c r="A87" s="44">
        <f>ROW()</f>
        <v>87</v>
      </c>
      <c r="I87" s="71"/>
      <c r="O87" s="76"/>
    </row>
    <row r="88" spans="1:15">
      <c r="A88" s="44">
        <f>ROW()</f>
        <v>88</v>
      </c>
      <c r="C88" s="40" t="s">
        <v>111</v>
      </c>
      <c r="I88" s="64"/>
    </row>
    <row r="89" spans="1:15" ht="16.2">
      <c r="A89" s="44">
        <f>ROW()</f>
        <v>89</v>
      </c>
      <c r="C89" s="40" t="s">
        <v>10</v>
      </c>
      <c r="D89" s="39" t="s">
        <v>107</v>
      </c>
      <c r="I89" s="66"/>
    </row>
    <row r="90" spans="1:15">
      <c r="A90" s="44">
        <f>ROW()</f>
        <v>90</v>
      </c>
      <c r="C90" s="40" t="s">
        <v>10</v>
      </c>
      <c r="D90" s="39" t="s">
        <v>108</v>
      </c>
      <c r="I90" s="64"/>
    </row>
    <row r="91" spans="1:15">
      <c r="A91" s="44">
        <f>ROW()</f>
        <v>91</v>
      </c>
      <c r="D91" s="39" t="s">
        <v>109</v>
      </c>
      <c r="I91" s="71"/>
    </row>
    <row r="92" spans="1:15">
      <c r="A92" s="44">
        <f>ROW()</f>
        <v>92</v>
      </c>
      <c r="D92" s="39" t="s">
        <v>110</v>
      </c>
      <c r="I92" s="75"/>
    </row>
    <row r="93" spans="1:15">
      <c r="A93" s="44">
        <f>ROW()</f>
        <v>93</v>
      </c>
      <c r="C93" s="40"/>
      <c r="F93" s="40"/>
      <c r="G93" s="40"/>
    </row>
    <row r="94" spans="1:15">
      <c r="A94" s="44">
        <f>ROW()</f>
        <v>94</v>
      </c>
      <c r="F94" s="40"/>
      <c r="G94" s="40"/>
    </row>
    <row r="95" spans="1:15">
      <c r="A95" s="44">
        <f>ROW()</f>
        <v>95</v>
      </c>
      <c r="F95" s="40"/>
      <c r="G95" s="40"/>
    </row>
    <row r="96" spans="1:15">
      <c r="A96" s="44">
        <f>ROW()</f>
        <v>96</v>
      </c>
      <c r="F96" s="40"/>
      <c r="G96" s="40"/>
    </row>
    <row r="97" spans="1:32">
      <c r="A97" s="44">
        <f>ROW()</f>
        <v>97</v>
      </c>
      <c r="F97" s="40"/>
      <c r="G97" s="77"/>
    </row>
    <row r="98" spans="1:32">
      <c r="A98" s="44">
        <f>ROW()</f>
        <v>98</v>
      </c>
      <c r="F98" s="40"/>
      <c r="G98" s="77"/>
    </row>
    <row r="99" spans="1:32" ht="18">
      <c r="A99" s="44">
        <f>ROW()</f>
        <v>99</v>
      </c>
      <c r="B99" s="41" t="s">
        <v>112</v>
      </c>
    </row>
    <row r="100" spans="1:32">
      <c r="A100" s="44">
        <f>ROW()</f>
        <v>100</v>
      </c>
    </row>
    <row r="101" spans="1:32" ht="15.6">
      <c r="A101" s="44">
        <f>ROW()</f>
        <v>101</v>
      </c>
      <c r="B101" s="57" t="s">
        <v>46</v>
      </c>
    </row>
    <row r="102" spans="1:32">
      <c r="A102" s="44">
        <f>ROW()</f>
        <v>102</v>
      </c>
      <c r="J102" s="158"/>
      <c r="K102" s="39">
        <v>1</v>
      </c>
      <c r="L102" s="39">
        <v>2</v>
      </c>
      <c r="M102" s="39">
        <v>3</v>
      </c>
      <c r="N102" s="39">
        <v>4</v>
      </c>
      <c r="O102" s="39">
        <v>5</v>
      </c>
      <c r="P102" s="39">
        <v>6</v>
      </c>
      <c r="Q102" s="39">
        <v>7</v>
      </c>
      <c r="R102" s="39">
        <v>8</v>
      </c>
      <c r="S102" s="39">
        <v>9</v>
      </c>
      <c r="T102" s="39">
        <v>10</v>
      </c>
      <c r="U102" s="39">
        <v>11</v>
      </c>
      <c r="V102" s="39">
        <v>12</v>
      </c>
      <c r="W102" s="39">
        <v>13</v>
      </c>
      <c r="X102" s="39">
        <v>14</v>
      </c>
      <c r="Y102" s="39">
        <v>15</v>
      </c>
      <c r="Z102" s="39">
        <v>16</v>
      </c>
      <c r="AA102" s="39">
        <v>17</v>
      </c>
      <c r="AB102" s="39">
        <v>18</v>
      </c>
      <c r="AC102" s="39">
        <v>19</v>
      </c>
      <c r="AD102" s="39">
        <v>20</v>
      </c>
      <c r="AE102" s="39">
        <v>21</v>
      </c>
      <c r="AF102" s="39">
        <v>22</v>
      </c>
    </row>
    <row r="103" spans="1:32">
      <c r="A103" s="44">
        <f>ROW()</f>
        <v>103</v>
      </c>
      <c r="J103" s="158"/>
      <c r="K103" s="53">
        <f>base_year</f>
        <v>2021</v>
      </c>
      <c r="L103" s="53">
        <f>K103+1</f>
        <v>2022</v>
      </c>
      <c r="M103" s="53">
        <f>L103+1</f>
        <v>2023</v>
      </c>
      <c r="N103" s="53">
        <f>M103+1</f>
        <v>2024</v>
      </c>
      <c r="O103" s="53">
        <f t="shared" ref="O103:AF103" si="4">N103+1</f>
        <v>2025</v>
      </c>
      <c r="P103" s="53">
        <f t="shared" si="4"/>
        <v>2026</v>
      </c>
      <c r="Q103" s="53">
        <f t="shared" si="4"/>
        <v>2027</v>
      </c>
      <c r="R103" s="53">
        <f t="shared" si="4"/>
        <v>2028</v>
      </c>
      <c r="S103" s="53">
        <f t="shared" si="4"/>
        <v>2029</v>
      </c>
      <c r="T103" s="53">
        <f t="shared" si="4"/>
        <v>2030</v>
      </c>
      <c r="U103" s="53">
        <f t="shared" si="4"/>
        <v>2031</v>
      </c>
      <c r="V103" s="53">
        <f t="shared" si="4"/>
        <v>2032</v>
      </c>
      <c r="W103" s="53">
        <f t="shared" si="4"/>
        <v>2033</v>
      </c>
      <c r="X103" s="53">
        <f t="shared" si="4"/>
        <v>2034</v>
      </c>
      <c r="Y103" s="53">
        <f t="shared" si="4"/>
        <v>2035</v>
      </c>
      <c r="Z103" s="53">
        <f t="shared" si="4"/>
        <v>2036</v>
      </c>
      <c r="AA103" s="53">
        <f t="shared" si="4"/>
        <v>2037</v>
      </c>
      <c r="AB103" s="53">
        <f t="shared" si="4"/>
        <v>2038</v>
      </c>
      <c r="AC103" s="53">
        <f t="shared" si="4"/>
        <v>2039</v>
      </c>
      <c r="AD103" s="53">
        <f t="shared" si="4"/>
        <v>2040</v>
      </c>
      <c r="AE103" s="53">
        <f t="shared" si="4"/>
        <v>2041</v>
      </c>
      <c r="AF103" s="53">
        <f t="shared" si="4"/>
        <v>2042</v>
      </c>
    </row>
    <row r="104" spans="1:32">
      <c r="A104" s="44">
        <f>ROW()</f>
        <v>104</v>
      </c>
      <c r="B104" s="39" t="s">
        <v>76</v>
      </c>
      <c r="J104" s="158"/>
      <c r="K104" s="20">
        <f ca="1">K39</f>
        <v>0</v>
      </c>
      <c r="L104" s="78">
        <f t="shared" ref="L104:AF104" si="5">0.5*L39+0.5*M39</f>
        <v>0</v>
      </c>
      <c r="M104" s="78">
        <f t="shared" si="5"/>
        <v>0</v>
      </c>
      <c r="N104" s="78">
        <f t="shared" si="5"/>
        <v>0</v>
      </c>
      <c r="O104" s="78">
        <f t="shared" si="5"/>
        <v>0</v>
      </c>
      <c r="P104" s="78">
        <f t="shared" si="5"/>
        <v>0</v>
      </c>
      <c r="Q104" s="78">
        <f t="shared" si="5"/>
        <v>0</v>
      </c>
      <c r="R104" s="78">
        <f t="shared" si="5"/>
        <v>0</v>
      </c>
      <c r="S104" s="78">
        <f t="shared" si="5"/>
        <v>0</v>
      </c>
      <c r="T104" s="78">
        <f t="shared" si="5"/>
        <v>0</v>
      </c>
      <c r="U104" s="78">
        <f t="shared" si="5"/>
        <v>0</v>
      </c>
      <c r="V104" s="78">
        <f t="shared" si="5"/>
        <v>0</v>
      </c>
      <c r="W104" s="78">
        <f t="shared" si="5"/>
        <v>0</v>
      </c>
      <c r="X104" s="78">
        <f t="shared" si="5"/>
        <v>0</v>
      </c>
      <c r="Y104" s="78">
        <f t="shared" si="5"/>
        <v>0</v>
      </c>
      <c r="Z104" s="78">
        <f t="shared" si="5"/>
        <v>0</v>
      </c>
      <c r="AA104" s="78">
        <f t="shared" si="5"/>
        <v>0</v>
      </c>
      <c r="AB104" s="78">
        <f t="shared" si="5"/>
        <v>0</v>
      </c>
      <c r="AC104" s="78">
        <f t="shared" si="5"/>
        <v>0</v>
      </c>
      <c r="AD104" s="78">
        <f t="shared" si="5"/>
        <v>0</v>
      </c>
      <c r="AE104" s="78">
        <f t="shared" si="5"/>
        <v>0</v>
      </c>
      <c r="AF104" s="78">
        <f t="shared" si="5"/>
        <v>0</v>
      </c>
    </row>
    <row r="105" spans="1:32">
      <c r="A105" s="44">
        <f>ROW()</f>
        <v>105</v>
      </c>
      <c r="B105" s="39" t="s">
        <v>79</v>
      </c>
      <c r="J105" s="158"/>
      <c r="K105" s="80">
        <v>0</v>
      </c>
      <c r="L105" s="80">
        <v>0</v>
      </c>
      <c r="M105" s="80">
        <v>0</v>
      </c>
      <c r="N105" s="80">
        <v>0</v>
      </c>
      <c r="O105" s="80">
        <v>0</v>
      </c>
      <c r="P105" s="80">
        <v>0</v>
      </c>
      <c r="Q105" s="80">
        <v>0</v>
      </c>
      <c r="R105" s="80">
        <v>0</v>
      </c>
      <c r="S105" s="80">
        <v>0</v>
      </c>
      <c r="T105" s="80">
        <v>0</v>
      </c>
      <c r="U105" s="80">
        <v>0</v>
      </c>
      <c r="V105" s="80">
        <v>0</v>
      </c>
      <c r="W105" s="80">
        <v>0</v>
      </c>
      <c r="X105" s="80">
        <v>0</v>
      </c>
      <c r="Y105" s="80">
        <v>0</v>
      </c>
      <c r="Z105" s="80">
        <v>0</v>
      </c>
      <c r="AA105" s="80">
        <v>0</v>
      </c>
      <c r="AB105" s="80">
        <v>0</v>
      </c>
      <c r="AC105" s="80">
        <v>0</v>
      </c>
      <c r="AD105" s="80">
        <v>0</v>
      </c>
      <c r="AE105" s="80">
        <v>0</v>
      </c>
      <c r="AF105" s="80">
        <v>0</v>
      </c>
    </row>
    <row r="106" spans="1:32">
      <c r="A106" s="44">
        <f>ROW()</f>
        <v>106</v>
      </c>
      <c r="B106" s="39" t="s">
        <v>77</v>
      </c>
      <c r="J106" s="158"/>
      <c r="K106" s="78">
        <f t="shared" ref="K106:AF106" ca="1" si="6">K104*(1+infl)^K105</f>
        <v>0</v>
      </c>
      <c r="L106" s="78">
        <f t="shared" si="6"/>
        <v>0</v>
      </c>
      <c r="M106" s="78">
        <f t="shared" si="6"/>
        <v>0</v>
      </c>
      <c r="N106" s="78">
        <f t="shared" si="6"/>
        <v>0</v>
      </c>
      <c r="O106" s="78">
        <f t="shared" si="6"/>
        <v>0</v>
      </c>
      <c r="P106" s="78">
        <f t="shared" si="6"/>
        <v>0</v>
      </c>
      <c r="Q106" s="78">
        <f t="shared" si="6"/>
        <v>0</v>
      </c>
      <c r="R106" s="78">
        <f t="shared" si="6"/>
        <v>0</v>
      </c>
      <c r="S106" s="78">
        <f t="shared" si="6"/>
        <v>0</v>
      </c>
      <c r="T106" s="78">
        <f t="shared" si="6"/>
        <v>0</v>
      </c>
      <c r="U106" s="78">
        <f t="shared" si="6"/>
        <v>0</v>
      </c>
      <c r="V106" s="78">
        <f t="shared" si="6"/>
        <v>0</v>
      </c>
      <c r="W106" s="78">
        <f t="shared" si="6"/>
        <v>0</v>
      </c>
      <c r="X106" s="78">
        <f t="shared" si="6"/>
        <v>0</v>
      </c>
      <c r="Y106" s="78">
        <f t="shared" si="6"/>
        <v>0</v>
      </c>
      <c r="Z106" s="78">
        <f t="shared" si="6"/>
        <v>0</v>
      </c>
      <c r="AA106" s="78">
        <f t="shared" si="6"/>
        <v>0</v>
      </c>
      <c r="AB106" s="78">
        <f t="shared" si="6"/>
        <v>0</v>
      </c>
      <c r="AC106" s="78">
        <f t="shared" si="6"/>
        <v>0</v>
      </c>
      <c r="AD106" s="78">
        <f t="shared" si="6"/>
        <v>0</v>
      </c>
      <c r="AE106" s="78">
        <f t="shared" si="6"/>
        <v>0</v>
      </c>
      <c r="AF106" s="78">
        <f t="shared" si="6"/>
        <v>0</v>
      </c>
    </row>
    <row r="107" spans="1:32">
      <c r="A107" s="44">
        <f>ROW()</f>
        <v>107</v>
      </c>
      <c r="J107" s="158"/>
      <c r="K107" s="78"/>
      <c r="L107" s="78"/>
      <c r="M107" s="78"/>
      <c r="N107" s="78"/>
      <c r="O107" s="78"/>
      <c r="P107" s="78"/>
      <c r="Q107" s="78"/>
      <c r="R107" s="78"/>
      <c r="S107" s="78"/>
      <c r="T107" s="78"/>
      <c r="U107" s="78"/>
      <c r="V107" s="78"/>
      <c r="W107" s="78"/>
      <c r="X107" s="78"/>
      <c r="Y107" s="78"/>
      <c r="Z107" s="78"/>
      <c r="AA107" s="78"/>
      <c r="AB107" s="78"/>
      <c r="AC107" s="78"/>
      <c r="AD107" s="78"/>
      <c r="AE107" s="78"/>
      <c r="AF107" s="78"/>
    </row>
    <row r="108" spans="1:32">
      <c r="A108" s="44">
        <f>ROW()</f>
        <v>108</v>
      </c>
      <c r="J108" s="158"/>
      <c r="K108" s="78"/>
      <c r="L108" s="78"/>
      <c r="M108" s="78"/>
      <c r="N108" s="78"/>
      <c r="O108" s="78"/>
      <c r="P108" s="78"/>
      <c r="Q108" s="78"/>
      <c r="R108" s="78"/>
      <c r="S108" s="78"/>
      <c r="T108" s="78"/>
      <c r="U108" s="78"/>
      <c r="V108" s="78"/>
      <c r="W108" s="78"/>
      <c r="X108" s="78"/>
      <c r="Y108" s="78"/>
      <c r="Z108" s="78"/>
      <c r="AA108" s="78"/>
      <c r="AB108" s="78"/>
      <c r="AC108" s="78"/>
      <c r="AD108" s="78"/>
      <c r="AE108" s="78"/>
      <c r="AF108" s="78"/>
    </row>
    <row r="109" spans="1:32">
      <c r="A109" s="44">
        <f>ROW()</f>
        <v>109</v>
      </c>
      <c r="G109" s="81"/>
      <c r="J109" s="158"/>
    </row>
    <row r="110" spans="1:32">
      <c r="A110" s="44">
        <f>ROW()</f>
        <v>110</v>
      </c>
      <c r="G110" s="44" t="s">
        <v>28</v>
      </c>
      <c r="H110" s="82"/>
      <c r="J110" s="158"/>
      <c r="K110" s="53">
        <f t="shared" ref="K110:AF110" si="7">K$103</f>
        <v>2021</v>
      </c>
      <c r="L110" s="53">
        <f t="shared" si="7"/>
        <v>2022</v>
      </c>
      <c r="M110" s="53">
        <f t="shared" si="7"/>
        <v>2023</v>
      </c>
      <c r="N110" s="53">
        <f t="shared" si="7"/>
        <v>2024</v>
      </c>
      <c r="O110" s="53">
        <f t="shared" si="7"/>
        <v>2025</v>
      </c>
      <c r="P110" s="53">
        <f t="shared" si="7"/>
        <v>2026</v>
      </c>
      <c r="Q110" s="53">
        <f t="shared" si="7"/>
        <v>2027</v>
      </c>
      <c r="R110" s="53">
        <f t="shared" si="7"/>
        <v>2028</v>
      </c>
      <c r="S110" s="53">
        <f t="shared" si="7"/>
        <v>2029</v>
      </c>
      <c r="T110" s="53">
        <f t="shared" si="7"/>
        <v>2030</v>
      </c>
      <c r="U110" s="53">
        <f t="shared" si="7"/>
        <v>2031</v>
      </c>
      <c r="V110" s="53">
        <f t="shared" si="7"/>
        <v>2032</v>
      </c>
      <c r="W110" s="53">
        <f t="shared" si="7"/>
        <v>2033</v>
      </c>
      <c r="X110" s="53">
        <f t="shared" si="7"/>
        <v>2034</v>
      </c>
      <c r="Y110" s="53">
        <f t="shared" si="7"/>
        <v>2035</v>
      </c>
      <c r="Z110" s="53">
        <f t="shared" si="7"/>
        <v>2036</v>
      </c>
      <c r="AA110" s="53">
        <f t="shared" si="7"/>
        <v>2037</v>
      </c>
      <c r="AB110" s="53">
        <f t="shared" si="7"/>
        <v>2038</v>
      </c>
      <c r="AC110" s="53">
        <f t="shared" si="7"/>
        <v>2039</v>
      </c>
      <c r="AD110" s="53">
        <f t="shared" si="7"/>
        <v>2040</v>
      </c>
      <c r="AE110" s="53">
        <f t="shared" si="7"/>
        <v>2041</v>
      </c>
      <c r="AF110" s="53">
        <f t="shared" si="7"/>
        <v>2042</v>
      </c>
    </row>
    <row r="111" spans="1:32">
      <c r="A111" s="44">
        <f>ROW()</f>
        <v>111</v>
      </c>
      <c r="B111" s="39" t="s">
        <v>87</v>
      </c>
      <c r="J111" s="158"/>
    </row>
    <row r="112" spans="1:32">
      <c r="A112" s="44">
        <f>ROW()</f>
        <v>112</v>
      </c>
      <c r="B112" s="39" t="s">
        <v>88</v>
      </c>
      <c r="G112" s="83">
        <f ca="1">SUM(J112:AF112)</f>
        <v>0</v>
      </c>
      <c r="J112" s="158"/>
      <c r="K112" s="84">
        <f t="shared" ref="K112:AF112" ca="1" si="8">K106</f>
        <v>0</v>
      </c>
      <c r="L112" s="84">
        <f t="shared" si="8"/>
        <v>0</v>
      </c>
      <c r="M112" s="84">
        <f t="shared" si="8"/>
        <v>0</v>
      </c>
      <c r="N112" s="84">
        <f t="shared" si="8"/>
        <v>0</v>
      </c>
      <c r="O112" s="84">
        <f t="shared" si="8"/>
        <v>0</v>
      </c>
      <c r="P112" s="84">
        <f t="shared" si="8"/>
        <v>0</v>
      </c>
      <c r="Q112" s="84">
        <f t="shared" si="8"/>
        <v>0</v>
      </c>
      <c r="R112" s="84">
        <f t="shared" si="8"/>
        <v>0</v>
      </c>
      <c r="S112" s="84">
        <f t="shared" si="8"/>
        <v>0</v>
      </c>
      <c r="T112" s="84">
        <f t="shared" si="8"/>
        <v>0</v>
      </c>
      <c r="U112" s="84">
        <f t="shared" si="8"/>
        <v>0</v>
      </c>
      <c r="V112" s="84">
        <f t="shared" si="8"/>
        <v>0</v>
      </c>
      <c r="W112" s="84">
        <f t="shared" si="8"/>
        <v>0</v>
      </c>
      <c r="X112" s="84">
        <f t="shared" si="8"/>
        <v>0</v>
      </c>
      <c r="Y112" s="84">
        <f t="shared" si="8"/>
        <v>0</v>
      </c>
      <c r="Z112" s="84">
        <f t="shared" si="8"/>
        <v>0</v>
      </c>
      <c r="AA112" s="84">
        <f t="shared" si="8"/>
        <v>0</v>
      </c>
      <c r="AB112" s="84">
        <f t="shared" si="8"/>
        <v>0</v>
      </c>
      <c r="AC112" s="84">
        <f t="shared" si="8"/>
        <v>0</v>
      </c>
      <c r="AD112" s="84">
        <f t="shared" si="8"/>
        <v>0</v>
      </c>
      <c r="AE112" s="84">
        <f t="shared" si="8"/>
        <v>0</v>
      </c>
      <c r="AF112" s="84">
        <f t="shared" si="8"/>
        <v>0</v>
      </c>
    </row>
    <row r="113" spans="1:32">
      <c r="A113" s="44">
        <f>ROW()</f>
        <v>113</v>
      </c>
      <c r="B113" s="39" t="s">
        <v>17</v>
      </c>
      <c r="J113" s="158"/>
      <c r="K113" s="58">
        <f t="shared" ref="K113:AF113" ca="1" si="9">K112*$G$32+J116</f>
        <v>0</v>
      </c>
      <c r="L113" s="58">
        <f t="shared" ca="1" si="9"/>
        <v>0</v>
      </c>
      <c r="M113" s="58">
        <f t="shared" ca="1" si="9"/>
        <v>0</v>
      </c>
      <c r="N113" s="58">
        <f t="shared" ca="1" si="9"/>
        <v>0</v>
      </c>
      <c r="O113" s="58">
        <f t="shared" ca="1" si="9"/>
        <v>0</v>
      </c>
      <c r="P113" s="58">
        <f t="shared" ca="1" si="9"/>
        <v>0</v>
      </c>
      <c r="Q113" s="58">
        <f t="shared" ca="1" si="9"/>
        <v>0</v>
      </c>
      <c r="R113" s="58">
        <f t="shared" ca="1" si="9"/>
        <v>0</v>
      </c>
      <c r="S113" s="58">
        <f t="shared" ca="1" si="9"/>
        <v>0</v>
      </c>
      <c r="T113" s="58">
        <f t="shared" ca="1" si="9"/>
        <v>0</v>
      </c>
      <c r="U113" s="58">
        <f t="shared" ca="1" si="9"/>
        <v>0</v>
      </c>
      <c r="V113" s="58">
        <f t="shared" ca="1" si="9"/>
        <v>0</v>
      </c>
      <c r="W113" s="58">
        <f t="shared" ca="1" si="9"/>
        <v>0</v>
      </c>
      <c r="X113" s="58">
        <f t="shared" ca="1" si="9"/>
        <v>0</v>
      </c>
      <c r="Y113" s="58">
        <f t="shared" ca="1" si="9"/>
        <v>0</v>
      </c>
      <c r="Z113" s="58">
        <f t="shared" ca="1" si="9"/>
        <v>0</v>
      </c>
      <c r="AA113" s="58">
        <f t="shared" ca="1" si="9"/>
        <v>0</v>
      </c>
      <c r="AB113" s="58">
        <f t="shared" ca="1" si="9"/>
        <v>0</v>
      </c>
      <c r="AC113" s="58">
        <f t="shared" ca="1" si="9"/>
        <v>0</v>
      </c>
      <c r="AD113" s="58">
        <f t="shared" ca="1" si="9"/>
        <v>0</v>
      </c>
      <c r="AE113" s="58">
        <f t="shared" ca="1" si="9"/>
        <v>0</v>
      </c>
      <c r="AF113" s="58">
        <f t="shared" ca="1" si="9"/>
        <v>0</v>
      </c>
    </row>
    <row r="114" spans="1:32">
      <c r="A114" s="44">
        <f>ROW()</f>
        <v>114</v>
      </c>
      <c r="J114" s="158"/>
    </row>
    <row r="115" spans="1:32">
      <c r="A115" s="44">
        <f>ROW()</f>
        <v>115</v>
      </c>
      <c r="B115" s="39" t="s">
        <v>18</v>
      </c>
      <c r="J115" s="158"/>
      <c r="K115" s="78">
        <f t="shared" ref="K115:AF115" ca="1" si="10">-K113*K40</f>
        <v>0</v>
      </c>
      <c r="L115" s="78">
        <f t="shared" ca="1" si="10"/>
        <v>0</v>
      </c>
      <c r="M115" s="78">
        <f t="shared" ca="1" si="10"/>
        <v>0</v>
      </c>
      <c r="N115" s="78">
        <f t="shared" ca="1" si="10"/>
        <v>0</v>
      </c>
      <c r="O115" s="78">
        <f t="shared" ca="1" si="10"/>
        <v>0</v>
      </c>
      <c r="P115" s="78">
        <f t="shared" ca="1" si="10"/>
        <v>0</v>
      </c>
      <c r="Q115" s="78">
        <f t="shared" ca="1" si="10"/>
        <v>0</v>
      </c>
      <c r="R115" s="78">
        <f t="shared" ca="1" si="10"/>
        <v>0</v>
      </c>
      <c r="S115" s="78">
        <f t="shared" ca="1" si="10"/>
        <v>0</v>
      </c>
      <c r="T115" s="78">
        <f t="shared" ca="1" si="10"/>
        <v>0</v>
      </c>
      <c r="U115" s="78">
        <f t="shared" ca="1" si="10"/>
        <v>0</v>
      </c>
      <c r="V115" s="78">
        <f t="shared" ca="1" si="10"/>
        <v>0</v>
      </c>
      <c r="W115" s="78">
        <f t="shared" ca="1" si="10"/>
        <v>0</v>
      </c>
      <c r="X115" s="78">
        <f t="shared" ca="1" si="10"/>
        <v>0</v>
      </c>
      <c r="Y115" s="78">
        <f t="shared" ca="1" si="10"/>
        <v>0</v>
      </c>
      <c r="Z115" s="78">
        <f t="shared" ca="1" si="10"/>
        <v>0</v>
      </c>
      <c r="AA115" s="78">
        <f t="shared" ca="1" si="10"/>
        <v>0</v>
      </c>
      <c r="AB115" s="78">
        <f t="shared" ca="1" si="10"/>
        <v>0</v>
      </c>
      <c r="AC115" s="78">
        <f t="shared" ca="1" si="10"/>
        <v>0</v>
      </c>
      <c r="AD115" s="78">
        <f t="shared" ca="1" si="10"/>
        <v>0</v>
      </c>
      <c r="AE115" s="78">
        <f t="shared" ca="1" si="10"/>
        <v>0</v>
      </c>
      <c r="AF115" s="78">
        <f t="shared" ca="1" si="10"/>
        <v>0</v>
      </c>
    </row>
    <row r="116" spans="1:32">
      <c r="A116" s="44">
        <f>ROW()</f>
        <v>116</v>
      </c>
      <c r="B116" s="39" t="s">
        <v>19</v>
      </c>
      <c r="J116" s="158"/>
      <c r="K116" s="58">
        <f t="shared" ref="K116:AF116" ca="1" si="11">K113+K115</f>
        <v>0</v>
      </c>
      <c r="L116" s="58">
        <f t="shared" ca="1" si="11"/>
        <v>0</v>
      </c>
      <c r="M116" s="58">
        <f t="shared" ca="1" si="11"/>
        <v>0</v>
      </c>
      <c r="N116" s="58">
        <f t="shared" ca="1" si="11"/>
        <v>0</v>
      </c>
      <c r="O116" s="58">
        <f t="shared" ca="1" si="11"/>
        <v>0</v>
      </c>
      <c r="P116" s="58">
        <f t="shared" ca="1" si="11"/>
        <v>0</v>
      </c>
      <c r="Q116" s="58">
        <f t="shared" ca="1" si="11"/>
        <v>0</v>
      </c>
      <c r="R116" s="58">
        <f t="shared" ca="1" si="11"/>
        <v>0</v>
      </c>
      <c r="S116" s="58">
        <f t="shared" ca="1" si="11"/>
        <v>0</v>
      </c>
      <c r="T116" s="58">
        <f t="shared" ca="1" si="11"/>
        <v>0</v>
      </c>
      <c r="U116" s="58">
        <f t="shared" ca="1" si="11"/>
        <v>0</v>
      </c>
      <c r="V116" s="58">
        <f t="shared" ca="1" si="11"/>
        <v>0</v>
      </c>
      <c r="W116" s="58">
        <f t="shared" ca="1" si="11"/>
        <v>0</v>
      </c>
      <c r="X116" s="58">
        <f t="shared" ca="1" si="11"/>
        <v>0</v>
      </c>
      <c r="Y116" s="58">
        <f t="shared" ca="1" si="11"/>
        <v>0</v>
      </c>
      <c r="Z116" s="58">
        <f t="shared" ca="1" si="11"/>
        <v>0</v>
      </c>
      <c r="AA116" s="58">
        <f t="shared" ca="1" si="11"/>
        <v>0</v>
      </c>
      <c r="AB116" s="58">
        <f t="shared" ca="1" si="11"/>
        <v>0</v>
      </c>
      <c r="AC116" s="58">
        <f t="shared" ca="1" si="11"/>
        <v>0</v>
      </c>
      <c r="AD116" s="58">
        <f t="shared" ca="1" si="11"/>
        <v>0</v>
      </c>
      <c r="AE116" s="58">
        <f t="shared" ca="1" si="11"/>
        <v>0</v>
      </c>
      <c r="AF116" s="58">
        <f t="shared" ca="1" si="11"/>
        <v>0</v>
      </c>
    </row>
    <row r="117" spans="1:32">
      <c r="A117" s="44">
        <f>ROW()</f>
        <v>117</v>
      </c>
      <c r="B117" s="39" t="s">
        <v>20</v>
      </c>
      <c r="J117" s="158"/>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c r="A118" s="44">
        <f>ROW()</f>
        <v>118</v>
      </c>
      <c r="B118" s="39" t="s">
        <v>90</v>
      </c>
      <c r="G118" s="83">
        <f ca="1">SUM(J118:AF118)</f>
        <v>0</v>
      </c>
      <c r="J118" s="158"/>
      <c r="K118" s="58">
        <f t="shared" ref="K118:AF118" si="12">(J122)*afudc_debt</f>
        <v>0</v>
      </c>
      <c r="L118" s="58">
        <f t="shared" ca="1" si="12"/>
        <v>0</v>
      </c>
      <c r="M118" s="58">
        <f t="shared" ca="1" si="12"/>
        <v>0</v>
      </c>
      <c r="N118" s="58">
        <f t="shared" ca="1" si="12"/>
        <v>0</v>
      </c>
      <c r="O118" s="58">
        <f t="shared" ca="1" si="12"/>
        <v>0</v>
      </c>
      <c r="P118" s="58">
        <f t="shared" ca="1" si="12"/>
        <v>0</v>
      </c>
      <c r="Q118" s="58">
        <f t="shared" ca="1" si="12"/>
        <v>0</v>
      </c>
      <c r="R118" s="58">
        <f t="shared" ca="1" si="12"/>
        <v>0</v>
      </c>
      <c r="S118" s="58">
        <f t="shared" ca="1" si="12"/>
        <v>0</v>
      </c>
      <c r="T118" s="58">
        <f t="shared" ca="1" si="12"/>
        <v>0</v>
      </c>
      <c r="U118" s="58">
        <f t="shared" ca="1" si="12"/>
        <v>0</v>
      </c>
      <c r="V118" s="58">
        <f t="shared" ca="1" si="12"/>
        <v>0</v>
      </c>
      <c r="W118" s="58">
        <f t="shared" ca="1" si="12"/>
        <v>0</v>
      </c>
      <c r="X118" s="58">
        <f t="shared" ca="1" si="12"/>
        <v>0</v>
      </c>
      <c r="Y118" s="58">
        <f t="shared" ca="1" si="12"/>
        <v>0</v>
      </c>
      <c r="Z118" s="58">
        <f t="shared" ca="1" si="12"/>
        <v>0</v>
      </c>
      <c r="AA118" s="58">
        <f t="shared" ca="1" si="12"/>
        <v>0</v>
      </c>
      <c r="AB118" s="58">
        <f t="shared" ca="1" si="12"/>
        <v>0</v>
      </c>
      <c r="AC118" s="58">
        <f t="shared" ca="1" si="12"/>
        <v>0</v>
      </c>
      <c r="AD118" s="58">
        <f t="shared" ca="1" si="12"/>
        <v>0</v>
      </c>
      <c r="AE118" s="58">
        <f t="shared" ca="1" si="12"/>
        <v>0</v>
      </c>
      <c r="AF118" s="58">
        <f t="shared" ca="1" si="12"/>
        <v>0</v>
      </c>
    </row>
    <row r="119" spans="1:32">
      <c r="A119" s="44">
        <f>ROW()</f>
        <v>119</v>
      </c>
      <c r="B119" s="39" t="s">
        <v>89</v>
      </c>
      <c r="G119" s="83">
        <f ca="1">SUM(J119:AF119)</f>
        <v>0</v>
      </c>
      <c r="J119" s="158"/>
      <c r="K119" s="58">
        <f t="shared" ref="K119:AF119" si="13">(J122)*afudc_equity</f>
        <v>0</v>
      </c>
      <c r="L119" s="58">
        <f t="shared" ca="1" si="13"/>
        <v>0</v>
      </c>
      <c r="M119" s="58">
        <f t="shared" ca="1" si="13"/>
        <v>0</v>
      </c>
      <c r="N119" s="58">
        <f t="shared" ca="1" si="13"/>
        <v>0</v>
      </c>
      <c r="O119" s="58">
        <f t="shared" ca="1" si="13"/>
        <v>0</v>
      </c>
      <c r="P119" s="58">
        <f t="shared" ca="1" si="13"/>
        <v>0</v>
      </c>
      <c r="Q119" s="58">
        <f t="shared" ca="1" si="13"/>
        <v>0</v>
      </c>
      <c r="R119" s="58">
        <f t="shared" ca="1" si="13"/>
        <v>0</v>
      </c>
      <c r="S119" s="58">
        <f t="shared" ca="1" si="13"/>
        <v>0</v>
      </c>
      <c r="T119" s="58">
        <f t="shared" ca="1" si="13"/>
        <v>0</v>
      </c>
      <c r="U119" s="58">
        <f t="shared" ca="1" si="13"/>
        <v>0</v>
      </c>
      <c r="V119" s="58">
        <f t="shared" ca="1" si="13"/>
        <v>0</v>
      </c>
      <c r="W119" s="58">
        <f t="shared" ca="1" si="13"/>
        <v>0</v>
      </c>
      <c r="X119" s="58">
        <f t="shared" ca="1" si="13"/>
        <v>0</v>
      </c>
      <c r="Y119" s="58">
        <f t="shared" ca="1" si="13"/>
        <v>0</v>
      </c>
      <c r="Z119" s="58">
        <f t="shared" ca="1" si="13"/>
        <v>0</v>
      </c>
      <c r="AA119" s="58">
        <f t="shared" ca="1" si="13"/>
        <v>0</v>
      </c>
      <c r="AB119" s="58">
        <f t="shared" ca="1" si="13"/>
        <v>0</v>
      </c>
      <c r="AC119" s="58">
        <f t="shared" ca="1" si="13"/>
        <v>0</v>
      </c>
      <c r="AD119" s="58">
        <f t="shared" ca="1" si="13"/>
        <v>0</v>
      </c>
      <c r="AE119" s="58">
        <f t="shared" ca="1" si="13"/>
        <v>0</v>
      </c>
      <c r="AF119" s="58">
        <f t="shared" ca="1" si="13"/>
        <v>0</v>
      </c>
    </row>
    <row r="120" spans="1:32">
      <c r="A120" s="44">
        <f>ROW()</f>
        <v>120</v>
      </c>
      <c r="B120" s="39" t="s">
        <v>21</v>
      </c>
      <c r="J120" s="158"/>
      <c r="K120" s="86">
        <f t="shared" ref="K120:AF120" ca="1" si="14">J122+K112-(K113-J113-J115)+K118+K119</f>
        <v>0</v>
      </c>
      <c r="L120" s="86">
        <f t="shared" ca="1" si="14"/>
        <v>0</v>
      </c>
      <c r="M120" s="86">
        <f t="shared" ca="1" si="14"/>
        <v>0</v>
      </c>
      <c r="N120" s="86">
        <f t="shared" ca="1" si="14"/>
        <v>0</v>
      </c>
      <c r="O120" s="86">
        <f t="shared" ca="1" si="14"/>
        <v>0</v>
      </c>
      <c r="P120" s="86">
        <f t="shared" ca="1" si="14"/>
        <v>0</v>
      </c>
      <c r="Q120" s="86">
        <f t="shared" ca="1" si="14"/>
        <v>0</v>
      </c>
      <c r="R120" s="86">
        <f t="shared" ca="1" si="14"/>
        <v>0</v>
      </c>
      <c r="S120" s="86">
        <f t="shared" ca="1" si="14"/>
        <v>0</v>
      </c>
      <c r="T120" s="86">
        <f t="shared" ca="1" si="14"/>
        <v>0</v>
      </c>
      <c r="U120" s="86">
        <f t="shared" ca="1" si="14"/>
        <v>0</v>
      </c>
      <c r="V120" s="86">
        <f t="shared" ca="1" si="14"/>
        <v>0</v>
      </c>
      <c r="W120" s="86">
        <f t="shared" ca="1" si="14"/>
        <v>0</v>
      </c>
      <c r="X120" s="86">
        <f t="shared" ca="1" si="14"/>
        <v>0</v>
      </c>
      <c r="Y120" s="86">
        <f t="shared" ca="1" si="14"/>
        <v>0</v>
      </c>
      <c r="Z120" s="86">
        <f t="shared" ca="1" si="14"/>
        <v>0</v>
      </c>
      <c r="AA120" s="86">
        <f t="shared" ca="1" si="14"/>
        <v>0</v>
      </c>
      <c r="AB120" s="86">
        <f t="shared" ca="1" si="14"/>
        <v>0</v>
      </c>
      <c r="AC120" s="86">
        <f t="shared" ca="1" si="14"/>
        <v>0</v>
      </c>
      <c r="AD120" s="86">
        <f t="shared" ca="1" si="14"/>
        <v>0</v>
      </c>
      <c r="AE120" s="86">
        <f t="shared" ca="1" si="14"/>
        <v>0</v>
      </c>
      <c r="AF120" s="86">
        <f t="shared" ca="1" si="14"/>
        <v>0</v>
      </c>
    </row>
    <row r="121" spans="1:32">
      <c r="A121" s="44">
        <f>ROW()</f>
        <v>121</v>
      </c>
      <c r="B121" s="39" t="s">
        <v>22</v>
      </c>
      <c r="J121" s="158"/>
      <c r="K121" s="58">
        <f t="shared" ref="K121:AF121" ca="1" si="15">-K120*K40</f>
        <v>0</v>
      </c>
      <c r="L121" s="58">
        <f t="shared" ca="1" si="15"/>
        <v>0</v>
      </c>
      <c r="M121" s="58">
        <f t="shared" ca="1" si="15"/>
        <v>0</v>
      </c>
      <c r="N121" s="58">
        <f t="shared" ca="1" si="15"/>
        <v>0</v>
      </c>
      <c r="O121" s="58">
        <f t="shared" ca="1" si="15"/>
        <v>0</v>
      </c>
      <c r="P121" s="58">
        <f t="shared" ca="1" si="15"/>
        <v>0</v>
      </c>
      <c r="Q121" s="58">
        <f t="shared" ca="1" si="15"/>
        <v>0</v>
      </c>
      <c r="R121" s="58">
        <f t="shared" ca="1" si="15"/>
        <v>0</v>
      </c>
      <c r="S121" s="58">
        <f t="shared" ca="1" si="15"/>
        <v>0</v>
      </c>
      <c r="T121" s="58">
        <f t="shared" ca="1" si="15"/>
        <v>0</v>
      </c>
      <c r="U121" s="58">
        <f t="shared" ca="1" si="15"/>
        <v>0</v>
      </c>
      <c r="V121" s="58">
        <f t="shared" ca="1" si="15"/>
        <v>0</v>
      </c>
      <c r="W121" s="58">
        <f t="shared" ca="1" si="15"/>
        <v>0</v>
      </c>
      <c r="X121" s="58">
        <f t="shared" ca="1" si="15"/>
        <v>0</v>
      </c>
      <c r="Y121" s="58">
        <f t="shared" ca="1" si="15"/>
        <v>0</v>
      </c>
      <c r="Z121" s="58">
        <f t="shared" ca="1" si="15"/>
        <v>0</v>
      </c>
      <c r="AA121" s="58">
        <f t="shared" ca="1" si="15"/>
        <v>0</v>
      </c>
      <c r="AB121" s="58">
        <f t="shared" ca="1" si="15"/>
        <v>0</v>
      </c>
      <c r="AC121" s="58">
        <f t="shared" ca="1" si="15"/>
        <v>0</v>
      </c>
      <c r="AD121" s="58">
        <f t="shared" ca="1" si="15"/>
        <v>0</v>
      </c>
      <c r="AE121" s="58">
        <f t="shared" ca="1" si="15"/>
        <v>0</v>
      </c>
      <c r="AF121" s="58">
        <f t="shared" ca="1" si="15"/>
        <v>0</v>
      </c>
    </row>
    <row r="122" spans="1:32">
      <c r="A122" s="44">
        <f>ROW()</f>
        <v>122</v>
      </c>
      <c r="B122" s="39" t="s">
        <v>23</v>
      </c>
      <c r="J122" s="158"/>
      <c r="K122" s="78">
        <f t="shared" ref="K122:AF122" ca="1" si="16">K120+K121</f>
        <v>0</v>
      </c>
      <c r="L122" s="78">
        <f t="shared" ca="1" si="16"/>
        <v>0</v>
      </c>
      <c r="M122" s="78">
        <f t="shared" ca="1" si="16"/>
        <v>0</v>
      </c>
      <c r="N122" s="78">
        <f t="shared" ca="1" si="16"/>
        <v>0</v>
      </c>
      <c r="O122" s="78">
        <f t="shared" ca="1" si="16"/>
        <v>0</v>
      </c>
      <c r="P122" s="78">
        <f t="shared" ca="1" si="16"/>
        <v>0</v>
      </c>
      <c r="Q122" s="78">
        <f t="shared" ca="1" si="16"/>
        <v>0</v>
      </c>
      <c r="R122" s="78">
        <f t="shared" ca="1" si="16"/>
        <v>0</v>
      </c>
      <c r="S122" s="78">
        <f t="shared" ca="1" si="16"/>
        <v>0</v>
      </c>
      <c r="T122" s="78">
        <f t="shared" ca="1" si="16"/>
        <v>0</v>
      </c>
      <c r="U122" s="78">
        <f t="shared" ca="1" si="16"/>
        <v>0</v>
      </c>
      <c r="V122" s="78">
        <f t="shared" ca="1" si="16"/>
        <v>0</v>
      </c>
      <c r="W122" s="78">
        <f t="shared" ca="1" si="16"/>
        <v>0</v>
      </c>
      <c r="X122" s="78">
        <f t="shared" ca="1" si="16"/>
        <v>0</v>
      </c>
      <c r="Y122" s="78">
        <f t="shared" ca="1" si="16"/>
        <v>0</v>
      </c>
      <c r="Z122" s="78">
        <f t="shared" ca="1" si="16"/>
        <v>0</v>
      </c>
      <c r="AA122" s="78">
        <f t="shared" ca="1" si="16"/>
        <v>0</v>
      </c>
      <c r="AB122" s="78">
        <f t="shared" ca="1" si="16"/>
        <v>0</v>
      </c>
      <c r="AC122" s="78">
        <f t="shared" ca="1" si="16"/>
        <v>0</v>
      </c>
      <c r="AD122" s="78">
        <f t="shared" ca="1" si="16"/>
        <v>0</v>
      </c>
      <c r="AE122" s="78">
        <f t="shared" ca="1" si="16"/>
        <v>0</v>
      </c>
      <c r="AF122" s="78">
        <f t="shared" ca="1" si="16"/>
        <v>0</v>
      </c>
    </row>
    <row r="123" spans="1:32">
      <c r="A123" s="44">
        <f>ROW()</f>
        <v>123</v>
      </c>
      <c r="B123" s="39" t="s">
        <v>24</v>
      </c>
      <c r="J123" s="158"/>
      <c r="K123" s="58">
        <f t="shared" ref="K123:AF123" ca="1" si="17">K116+K122</f>
        <v>0</v>
      </c>
      <c r="L123" s="58">
        <f t="shared" ca="1" si="17"/>
        <v>0</v>
      </c>
      <c r="M123" s="58">
        <f t="shared" ca="1" si="17"/>
        <v>0</v>
      </c>
      <c r="N123" s="58">
        <f t="shared" ca="1" si="17"/>
        <v>0</v>
      </c>
      <c r="O123" s="58">
        <f t="shared" ca="1" si="17"/>
        <v>0</v>
      </c>
      <c r="P123" s="58">
        <f t="shared" ca="1" si="17"/>
        <v>0</v>
      </c>
      <c r="Q123" s="58">
        <f t="shared" ca="1" si="17"/>
        <v>0</v>
      </c>
      <c r="R123" s="58">
        <f t="shared" ca="1" si="17"/>
        <v>0</v>
      </c>
      <c r="S123" s="58">
        <f t="shared" ca="1" si="17"/>
        <v>0</v>
      </c>
      <c r="T123" s="58">
        <f t="shared" ca="1" si="17"/>
        <v>0</v>
      </c>
      <c r="U123" s="58">
        <f t="shared" ca="1" si="17"/>
        <v>0</v>
      </c>
      <c r="V123" s="58">
        <f t="shared" ca="1" si="17"/>
        <v>0</v>
      </c>
      <c r="W123" s="58">
        <f t="shared" ca="1" si="17"/>
        <v>0</v>
      </c>
      <c r="X123" s="58">
        <f t="shared" ca="1" si="17"/>
        <v>0</v>
      </c>
      <c r="Y123" s="58">
        <f t="shared" ca="1" si="17"/>
        <v>0</v>
      </c>
      <c r="Z123" s="58">
        <f t="shared" ca="1" si="17"/>
        <v>0</v>
      </c>
      <c r="AA123" s="58">
        <f t="shared" ca="1" si="17"/>
        <v>0</v>
      </c>
      <c r="AB123" s="58">
        <f t="shared" ca="1" si="17"/>
        <v>0</v>
      </c>
      <c r="AC123" s="58">
        <f t="shared" ca="1" si="17"/>
        <v>0</v>
      </c>
      <c r="AD123" s="58">
        <f t="shared" ca="1" si="17"/>
        <v>0</v>
      </c>
      <c r="AE123" s="58">
        <f t="shared" ca="1" si="17"/>
        <v>0</v>
      </c>
      <c r="AF123" s="58">
        <f t="shared" ca="1" si="17"/>
        <v>0</v>
      </c>
    </row>
    <row r="124" spans="1:32">
      <c r="A124" s="44">
        <f>ROW()</f>
        <v>124</v>
      </c>
      <c r="B124" s="39" t="s">
        <v>29</v>
      </c>
      <c r="G124" s="87"/>
      <c r="H124" s="44"/>
      <c r="J124" s="158"/>
      <c r="K124" s="78">
        <f t="shared" ref="K124:AF124" ca="1" si="18">-(K115+K121)</f>
        <v>0</v>
      </c>
      <c r="L124" s="78">
        <f t="shared" ca="1" si="18"/>
        <v>0</v>
      </c>
      <c r="M124" s="78">
        <f t="shared" ca="1" si="18"/>
        <v>0</v>
      </c>
      <c r="N124" s="78">
        <f t="shared" ca="1" si="18"/>
        <v>0</v>
      </c>
      <c r="O124" s="78">
        <f t="shared" ca="1" si="18"/>
        <v>0</v>
      </c>
      <c r="P124" s="78">
        <f t="shared" ca="1" si="18"/>
        <v>0</v>
      </c>
      <c r="Q124" s="78">
        <f t="shared" ca="1" si="18"/>
        <v>0</v>
      </c>
      <c r="R124" s="78">
        <f t="shared" ca="1" si="18"/>
        <v>0</v>
      </c>
      <c r="S124" s="78">
        <f t="shared" ca="1" si="18"/>
        <v>0</v>
      </c>
      <c r="T124" s="78">
        <f t="shared" ca="1" si="18"/>
        <v>0</v>
      </c>
      <c r="U124" s="78">
        <f t="shared" ca="1" si="18"/>
        <v>0</v>
      </c>
      <c r="V124" s="78">
        <f t="shared" ca="1" si="18"/>
        <v>0</v>
      </c>
      <c r="W124" s="78">
        <f t="shared" ca="1" si="18"/>
        <v>0</v>
      </c>
      <c r="X124" s="78">
        <f t="shared" ca="1" si="18"/>
        <v>0</v>
      </c>
      <c r="Y124" s="78">
        <f t="shared" ca="1" si="18"/>
        <v>0</v>
      </c>
      <c r="Z124" s="78">
        <f t="shared" ca="1" si="18"/>
        <v>0</v>
      </c>
      <c r="AA124" s="78">
        <f t="shared" ca="1" si="18"/>
        <v>0</v>
      </c>
      <c r="AB124" s="78">
        <f t="shared" ca="1" si="18"/>
        <v>0</v>
      </c>
      <c r="AC124" s="78">
        <f t="shared" ca="1" si="18"/>
        <v>0</v>
      </c>
      <c r="AD124" s="78">
        <f t="shared" ca="1" si="18"/>
        <v>0</v>
      </c>
      <c r="AE124" s="78">
        <f t="shared" ca="1" si="18"/>
        <v>0</v>
      </c>
      <c r="AF124" s="78">
        <f t="shared" ca="1" si="18"/>
        <v>0</v>
      </c>
    </row>
    <row r="125" spans="1:32">
      <c r="A125" s="44">
        <f>ROW()</f>
        <v>125</v>
      </c>
      <c r="B125" s="39" t="s">
        <v>48</v>
      </c>
      <c r="G125" s="83">
        <f ca="1">SUM(G112:G119)</f>
        <v>0</v>
      </c>
      <c r="J125" s="158"/>
      <c r="K125" s="78">
        <f t="shared" ref="K125:AF125" ca="1" si="19">IF(K112&gt;0,J125+K124,0)</f>
        <v>0</v>
      </c>
      <c r="L125" s="78">
        <f t="shared" si="19"/>
        <v>0</v>
      </c>
      <c r="M125" s="78">
        <f t="shared" si="19"/>
        <v>0</v>
      </c>
      <c r="N125" s="78">
        <f t="shared" si="19"/>
        <v>0</v>
      </c>
      <c r="O125" s="78">
        <f t="shared" si="19"/>
        <v>0</v>
      </c>
      <c r="P125" s="78">
        <f t="shared" si="19"/>
        <v>0</v>
      </c>
      <c r="Q125" s="78">
        <f t="shared" si="19"/>
        <v>0</v>
      </c>
      <c r="R125" s="78">
        <f t="shared" si="19"/>
        <v>0</v>
      </c>
      <c r="S125" s="78">
        <f t="shared" si="19"/>
        <v>0</v>
      </c>
      <c r="T125" s="78">
        <f t="shared" si="19"/>
        <v>0</v>
      </c>
      <c r="U125" s="78">
        <f t="shared" si="19"/>
        <v>0</v>
      </c>
      <c r="V125" s="78">
        <f t="shared" si="19"/>
        <v>0</v>
      </c>
      <c r="W125" s="78">
        <f t="shared" si="19"/>
        <v>0</v>
      </c>
      <c r="X125" s="78">
        <f t="shared" si="19"/>
        <v>0</v>
      </c>
      <c r="Y125" s="78">
        <f t="shared" si="19"/>
        <v>0</v>
      </c>
      <c r="Z125" s="78">
        <f t="shared" si="19"/>
        <v>0</v>
      </c>
      <c r="AA125" s="78">
        <f t="shared" si="19"/>
        <v>0</v>
      </c>
      <c r="AB125" s="78">
        <f t="shared" si="19"/>
        <v>0</v>
      </c>
      <c r="AC125" s="78">
        <f t="shared" si="19"/>
        <v>0</v>
      </c>
      <c r="AD125" s="78">
        <f t="shared" si="19"/>
        <v>0</v>
      </c>
      <c r="AE125" s="78">
        <f t="shared" si="19"/>
        <v>0</v>
      </c>
      <c r="AF125" s="78">
        <f t="shared" si="19"/>
        <v>0</v>
      </c>
    </row>
    <row r="126" spans="1:32">
      <c r="A126" s="44">
        <f>ROW()</f>
        <v>126</v>
      </c>
      <c r="J126" s="158"/>
    </row>
    <row r="127" spans="1:32">
      <c r="A127" s="44">
        <f>ROW()</f>
        <v>127</v>
      </c>
      <c r="B127" s="61" t="s">
        <v>39</v>
      </c>
      <c r="J127" s="158"/>
      <c r="K127" s="53">
        <f>K$103</f>
        <v>2021</v>
      </c>
      <c r="L127" s="53">
        <f>L$103</f>
        <v>2022</v>
      </c>
      <c r="M127" s="53">
        <f>M$103</f>
        <v>2023</v>
      </c>
      <c r="N127" s="53">
        <f>N$103</f>
        <v>2024</v>
      </c>
      <c r="O127" s="53">
        <f t="shared" ref="O127:AF127" si="20">O$105</f>
        <v>0</v>
      </c>
      <c r="P127" s="53">
        <f t="shared" si="20"/>
        <v>0</v>
      </c>
      <c r="Q127" s="53">
        <f t="shared" si="20"/>
        <v>0</v>
      </c>
      <c r="R127" s="53">
        <f t="shared" si="20"/>
        <v>0</v>
      </c>
      <c r="S127" s="53">
        <f t="shared" si="20"/>
        <v>0</v>
      </c>
      <c r="T127" s="53">
        <f t="shared" si="20"/>
        <v>0</v>
      </c>
      <c r="U127" s="53">
        <f t="shared" si="20"/>
        <v>0</v>
      </c>
      <c r="V127" s="53">
        <f t="shared" si="20"/>
        <v>0</v>
      </c>
      <c r="W127" s="53">
        <f t="shared" si="20"/>
        <v>0</v>
      </c>
      <c r="X127" s="53">
        <f t="shared" si="20"/>
        <v>0</v>
      </c>
      <c r="Y127" s="53">
        <f t="shared" si="20"/>
        <v>0</v>
      </c>
      <c r="Z127" s="53">
        <f t="shared" si="20"/>
        <v>0</v>
      </c>
      <c r="AA127" s="53">
        <f t="shared" si="20"/>
        <v>0</v>
      </c>
      <c r="AB127" s="53">
        <f t="shared" si="20"/>
        <v>0</v>
      </c>
      <c r="AC127" s="53">
        <f t="shared" si="20"/>
        <v>0</v>
      </c>
      <c r="AD127" s="53">
        <f t="shared" si="20"/>
        <v>0</v>
      </c>
      <c r="AE127" s="53">
        <f t="shared" si="20"/>
        <v>0</v>
      </c>
      <c r="AF127" s="53">
        <f t="shared" si="20"/>
        <v>0</v>
      </c>
    </row>
    <row r="128" spans="1:32">
      <c r="A128" s="44">
        <f>ROW()</f>
        <v>128</v>
      </c>
      <c r="J128" s="158"/>
    </row>
    <row r="129" spans="1:76">
      <c r="A129" s="44">
        <f>ROW()</f>
        <v>129</v>
      </c>
      <c r="B129" s="39" t="s">
        <v>30</v>
      </c>
      <c r="J129" s="158"/>
      <c r="K129" s="58">
        <f t="shared" ref="K129:AF129" si="21">J134</f>
        <v>0</v>
      </c>
      <c r="L129" s="58">
        <f t="shared" ca="1" si="21"/>
        <v>0</v>
      </c>
      <c r="M129" s="58">
        <f t="shared" ca="1" si="21"/>
        <v>0</v>
      </c>
      <c r="N129" s="58">
        <f t="shared" ca="1" si="21"/>
        <v>0</v>
      </c>
      <c r="O129" s="58">
        <f t="shared" ca="1" si="21"/>
        <v>0</v>
      </c>
      <c r="P129" s="58">
        <f t="shared" ca="1" si="21"/>
        <v>0</v>
      </c>
      <c r="Q129" s="58">
        <f t="shared" ca="1" si="21"/>
        <v>0</v>
      </c>
      <c r="R129" s="58">
        <f t="shared" ca="1" si="21"/>
        <v>0</v>
      </c>
      <c r="S129" s="58">
        <f t="shared" ca="1" si="21"/>
        <v>0</v>
      </c>
      <c r="T129" s="58">
        <f t="shared" ca="1" si="21"/>
        <v>0</v>
      </c>
      <c r="U129" s="58">
        <f t="shared" ca="1" si="21"/>
        <v>0</v>
      </c>
      <c r="V129" s="58">
        <f t="shared" ca="1" si="21"/>
        <v>0</v>
      </c>
      <c r="W129" s="58">
        <f t="shared" ca="1" si="21"/>
        <v>0</v>
      </c>
      <c r="X129" s="58">
        <f t="shared" ca="1" si="21"/>
        <v>0</v>
      </c>
      <c r="Y129" s="58">
        <f t="shared" ca="1" si="21"/>
        <v>0</v>
      </c>
      <c r="Z129" s="58">
        <f t="shared" ca="1" si="21"/>
        <v>0</v>
      </c>
      <c r="AA129" s="58">
        <f t="shared" ca="1" si="21"/>
        <v>0</v>
      </c>
      <c r="AB129" s="58">
        <f t="shared" ca="1" si="21"/>
        <v>0</v>
      </c>
      <c r="AC129" s="58">
        <f t="shared" ca="1" si="21"/>
        <v>0</v>
      </c>
      <c r="AD129" s="58">
        <f t="shared" ca="1" si="21"/>
        <v>0</v>
      </c>
      <c r="AE129" s="58">
        <f t="shared" ca="1" si="21"/>
        <v>0</v>
      </c>
      <c r="AF129" s="58">
        <f t="shared" ca="1" si="21"/>
        <v>0</v>
      </c>
    </row>
    <row r="130" spans="1:76">
      <c r="A130" s="44">
        <f>ROW()</f>
        <v>130</v>
      </c>
      <c r="B130" s="39" t="s">
        <v>15</v>
      </c>
      <c r="J130" s="158"/>
      <c r="K130" s="58">
        <f t="shared" ref="K130:AF130" ca="1" si="22">K112*$G$19</f>
        <v>0</v>
      </c>
      <c r="L130" s="58">
        <f t="shared" ca="1" si="22"/>
        <v>0</v>
      </c>
      <c r="M130" s="58">
        <f t="shared" ca="1" si="22"/>
        <v>0</v>
      </c>
      <c r="N130" s="58">
        <f t="shared" ca="1" si="22"/>
        <v>0</v>
      </c>
      <c r="O130" s="58">
        <f t="shared" ca="1" si="22"/>
        <v>0</v>
      </c>
      <c r="P130" s="58">
        <f t="shared" ca="1" si="22"/>
        <v>0</v>
      </c>
      <c r="Q130" s="58">
        <f t="shared" ca="1" si="22"/>
        <v>0</v>
      </c>
      <c r="R130" s="58">
        <f t="shared" ca="1" si="22"/>
        <v>0</v>
      </c>
      <c r="S130" s="58">
        <f t="shared" ca="1" si="22"/>
        <v>0</v>
      </c>
      <c r="T130" s="58">
        <f t="shared" ca="1" si="22"/>
        <v>0</v>
      </c>
      <c r="U130" s="58">
        <f t="shared" ca="1" si="22"/>
        <v>0</v>
      </c>
      <c r="V130" s="58">
        <f t="shared" ca="1" si="22"/>
        <v>0</v>
      </c>
      <c r="W130" s="58">
        <f t="shared" ca="1" si="22"/>
        <v>0</v>
      </c>
      <c r="X130" s="58">
        <f t="shared" ca="1" si="22"/>
        <v>0</v>
      </c>
      <c r="Y130" s="58">
        <f t="shared" ca="1" si="22"/>
        <v>0</v>
      </c>
      <c r="Z130" s="58">
        <f t="shared" ca="1" si="22"/>
        <v>0</v>
      </c>
      <c r="AA130" s="58">
        <f t="shared" ca="1" si="22"/>
        <v>0</v>
      </c>
      <c r="AB130" s="58">
        <f t="shared" ca="1" si="22"/>
        <v>0</v>
      </c>
      <c r="AC130" s="58">
        <f t="shared" ca="1" si="22"/>
        <v>0</v>
      </c>
      <c r="AD130" s="58">
        <f t="shared" ca="1" si="22"/>
        <v>0</v>
      </c>
      <c r="AE130" s="58">
        <f t="shared" ca="1" si="22"/>
        <v>0</v>
      </c>
      <c r="AF130" s="58">
        <f t="shared" ca="1" si="22"/>
        <v>0</v>
      </c>
    </row>
    <row r="131" spans="1:76" ht="16.2">
      <c r="A131" s="44">
        <f>ROW()</f>
        <v>131</v>
      </c>
      <c r="B131" s="39" t="s">
        <v>31</v>
      </c>
      <c r="E131" s="78"/>
      <c r="G131" s="88">
        <f ca="1">SUM(J131:AF131)</f>
        <v>0</v>
      </c>
      <c r="J131" s="158"/>
      <c r="K131" s="89">
        <f t="shared" ref="K131:AF131" si="23">(K129)*cap_int</f>
        <v>0</v>
      </c>
      <c r="L131" s="89">
        <f t="shared" ca="1" si="23"/>
        <v>0</v>
      </c>
      <c r="M131" s="89">
        <f t="shared" ca="1" si="23"/>
        <v>0</v>
      </c>
      <c r="N131" s="89">
        <f t="shared" ca="1" si="23"/>
        <v>0</v>
      </c>
      <c r="O131" s="89">
        <f t="shared" ca="1" si="23"/>
        <v>0</v>
      </c>
      <c r="P131" s="89">
        <f t="shared" ca="1" si="23"/>
        <v>0</v>
      </c>
      <c r="Q131" s="89">
        <f t="shared" ca="1" si="23"/>
        <v>0</v>
      </c>
      <c r="R131" s="89">
        <f t="shared" ca="1" si="23"/>
        <v>0</v>
      </c>
      <c r="S131" s="89">
        <f t="shared" ca="1" si="23"/>
        <v>0</v>
      </c>
      <c r="T131" s="89">
        <f t="shared" ca="1" si="23"/>
        <v>0</v>
      </c>
      <c r="U131" s="89">
        <f t="shared" ca="1" si="23"/>
        <v>0</v>
      </c>
      <c r="V131" s="89">
        <f t="shared" ca="1" si="23"/>
        <v>0</v>
      </c>
      <c r="W131" s="89">
        <f t="shared" ca="1" si="23"/>
        <v>0</v>
      </c>
      <c r="X131" s="89">
        <f t="shared" ca="1" si="23"/>
        <v>0</v>
      </c>
      <c r="Y131" s="89">
        <f t="shared" ca="1" si="23"/>
        <v>0</v>
      </c>
      <c r="Z131" s="89">
        <f t="shared" ca="1" si="23"/>
        <v>0</v>
      </c>
      <c r="AA131" s="89">
        <f t="shared" ca="1" si="23"/>
        <v>0</v>
      </c>
      <c r="AB131" s="89">
        <f t="shared" ca="1" si="23"/>
        <v>0</v>
      </c>
      <c r="AC131" s="89">
        <f t="shared" ca="1" si="23"/>
        <v>0</v>
      </c>
      <c r="AD131" s="89">
        <f t="shared" ca="1" si="23"/>
        <v>0</v>
      </c>
      <c r="AE131" s="89">
        <f t="shared" ca="1" si="23"/>
        <v>0</v>
      </c>
      <c r="AF131" s="89">
        <f t="shared" ca="1" si="23"/>
        <v>0</v>
      </c>
    </row>
    <row r="132" spans="1:76">
      <c r="A132" s="44">
        <f>ROW()</f>
        <v>132</v>
      </c>
      <c r="B132" s="39" t="s">
        <v>32</v>
      </c>
      <c r="J132" s="158"/>
      <c r="K132" s="58">
        <f t="shared" ref="K132:AF132" ca="1" si="24">SUM(K129:K131)</f>
        <v>0</v>
      </c>
      <c r="L132" s="58">
        <f t="shared" ca="1" si="24"/>
        <v>0</v>
      </c>
      <c r="M132" s="58">
        <f t="shared" ca="1" si="24"/>
        <v>0</v>
      </c>
      <c r="N132" s="58">
        <f t="shared" ca="1" si="24"/>
        <v>0</v>
      </c>
      <c r="O132" s="58">
        <f t="shared" ca="1" si="24"/>
        <v>0</v>
      </c>
      <c r="P132" s="58">
        <f t="shared" ca="1" si="24"/>
        <v>0</v>
      </c>
      <c r="Q132" s="58">
        <f t="shared" ca="1" si="24"/>
        <v>0</v>
      </c>
      <c r="R132" s="58">
        <f t="shared" ca="1" si="24"/>
        <v>0</v>
      </c>
      <c r="S132" s="58">
        <f t="shared" ca="1" si="24"/>
        <v>0</v>
      </c>
      <c r="T132" s="58">
        <f t="shared" ca="1" si="24"/>
        <v>0</v>
      </c>
      <c r="U132" s="58">
        <f t="shared" ca="1" si="24"/>
        <v>0</v>
      </c>
      <c r="V132" s="58">
        <f t="shared" ca="1" si="24"/>
        <v>0</v>
      </c>
      <c r="W132" s="58">
        <f t="shared" ca="1" si="24"/>
        <v>0</v>
      </c>
      <c r="X132" s="58">
        <f t="shared" ca="1" si="24"/>
        <v>0</v>
      </c>
      <c r="Y132" s="58">
        <f t="shared" ca="1" si="24"/>
        <v>0</v>
      </c>
      <c r="Z132" s="58">
        <f t="shared" ca="1" si="24"/>
        <v>0</v>
      </c>
      <c r="AA132" s="58">
        <f t="shared" ca="1" si="24"/>
        <v>0</v>
      </c>
      <c r="AB132" s="58">
        <f t="shared" ca="1" si="24"/>
        <v>0</v>
      </c>
      <c r="AC132" s="58">
        <f t="shared" ca="1" si="24"/>
        <v>0</v>
      </c>
      <c r="AD132" s="58">
        <f t="shared" ca="1" si="24"/>
        <v>0</v>
      </c>
      <c r="AE132" s="58">
        <f t="shared" ca="1" si="24"/>
        <v>0</v>
      </c>
      <c r="AF132" s="58">
        <f t="shared" ca="1" si="24"/>
        <v>0</v>
      </c>
    </row>
    <row r="133" spans="1:76">
      <c r="A133" s="44">
        <f>ROW()</f>
        <v>133</v>
      </c>
      <c r="B133" s="39" t="s">
        <v>33</v>
      </c>
      <c r="J133" s="158"/>
      <c r="K133" s="58">
        <f t="shared" ref="K133:AF133" ca="1" si="25">-K40*K132</f>
        <v>0</v>
      </c>
      <c r="L133" s="58">
        <f t="shared" ca="1" si="25"/>
        <v>0</v>
      </c>
      <c r="M133" s="58">
        <f t="shared" ca="1" si="25"/>
        <v>0</v>
      </c>
      <c r="N133" s="58">
        <f t="shared" ca="1" si="25"/>
        <v>0</v>
      </c>
      <c r="O133" s="58">
        <f t="shared" ca="1" si="25"/>
        <v>0</v>
      </c>
      <c r="P133" s="58">
        <f t="shared" ca="1" si="25"/>
        <v>0</v>
      </c>
      <c r="Q133" s="58">
        <f t="shared" ca="1" si="25"/>
        <v>0</v>
      </c>
      <c r="R133" s="58">
        <f t="shared" ca="1" si="25"/>
        <v>0</v>
      </c>
      <c r="S133" s="58">
        <f t="shared" ca="1" si="25"/>
        <v>0</v>
      </c>
      <c r="T133" s="58">
        <f t="shared" ca="1" si="25"/>
        <v>0</v>
      </c>
      <c r="U133" s="58">
        <f t="shared" ca="1" si="25"/>
        <v>0</v>
      </c>
      <c r="V133" s="58">
        <f t="shared" ca="1" si="25"/>
        <v>0</v>
      </c>
      <c r="W133" s="58">
        <f t="shared" ca="1" si="25"/>
        <v>0</v>
      </c>
      <c r="X133" s="58">
        <f t="shared" ca="1" si="25"/>
        <v>0</v>
      </c>
      <c r="Y133" s="58">
        <f t="shared" ca="1" si="25"/>
        <v>0</v>
      </c>
      <c r="Z133" s="58">
        <f t="shared" ca="1" si="25"/>
        <v>0</v>
      </c>
      <c r="AA133" s="58">
        <f t="shared" ca="1" si="25"/>
        <v>0</v>
      </c>
      <c r="AB133" s="58">
        <f t="shared" ca="1" si="25"/>
        <v>0</v>
      </c>
      <c r="AC133" s="58">
        <f t="shared" ca="1" si="25"/>
        <v>0</v>
      </c>
      <c r="AD133" s="58">
        <f t="shared" ca="1" si="25"/>
        <v>0</v>
      </c>
      <c r="AE133" s="58">
        <f t="shared" ca="1" si="25"/>
        <v>0</v>
      </c>
      <c r="AF133" s="58">
        <f t="shared" ca="1" si="25"/>
        <v>0</v>
      </c>
    </row>
    <row r="134" spans="1:76">
      <c r="A134" s="44">
        <f>ROW()</f>
        <v>134</v>
      </c>
      <c r="B134" s="39" t="s">
        <v>34</v>
      </c>
      <c r="J134" s="158"/>
      <c r="K134" s="58">
        <f t="shared" ref="K134:AF134" ca="1" si="26">K132+K133</f>
        <v>0</v>
      </c>
      <c r="L134" s="58">
        <f t="shared" ca="1" si="26"/>
        <v>0</v>
      </c>
      <c r="M134" s="58">
        <f t="shared" ca="1" si="26"/>
        <v>0</v>
      </c>
      <c r="N134" s="58">
        <f t="shared" ca="1" si="26"/>
        <v>0</v>
      </c>
      <c r="O134" s="58">
        <f t="shared" ca="1" si="26"/>
        <v>0</v>
      </c>
      <c r="P134" s="58">
        <f t="shared" ca="1" si="26"/>
        <v>0</v>
      </c>
      <c r="Q134" s="58">
        <f t="shared" ca="1" si="26"/>
        <v>0</v>
      </c>
      <c r="R134" s="58">
        <f t="shared" ca="1" si="26"/>
        <v>0</v>
      </c>
      <c r="S134" s="58">
        <f t="shared" ca="1" si="26"/>
        <v>0</v>
      </c>
      <c r="T134" s="58">
        <f t="shared" ca="1" si="26"/>
        <v>0</v>
      </c>
      <c r="U134" s="58">
        <f t="shared" ca="1" si="26"/>
        <v>0</v>
      </c>
      <c r="V134" s="58">
        <f t="shared" ca="1" si="26"/>
        <v>0</v>
      </c>
      <c r="W134" s="58">
        <f t="shared" ca="1" si="26"/>
        <v>0</v>
      </c>
      <c r="X134" s="58">
        <f t="shared" ca="1" si="26"/>
        <v>0</v>
      </c>
      <c r="Y134" s="58">
        <f t="shared" ca="1" si="26"/>
        <v>0</v>
      </c>
      <c r="Z134" s="58">
        <f t="shared" ca="1" si="26"/>
        <v>0</v>
      </c>
      <c r="AA134" s="58">
        <f t="shared" ca="1" si="26"/>
        <v>0</v>
      </c>
      <c r="AB134" s="58">
        <f t="shared" ca="1" si="26"/>
        <v>0</v>
      </c>
      <c r="AC134" s="58">
        <f t="shared" ca="1" si="26"/>
        <v>0</v>
      </c>
      <c r="AD134" s="58">
        <f t="shared" ca="1" si="26"/>
        <v>0</v>
      </c>
      <c r="AE134" s="58">
        <f t="shared" ca="1" si="26"/>
        <v>0</v>
      </c>
      <c r="AF134" s="58">
        <f t="shared" ca="1" si="26"/>
        <v>0</v>
      </c>
    </row>
    <row r="135" spans="1:76">
      <c r="A135" s="44">
        <f>ROW()</f>
        <v>135</v>
      </c>
      <c r="J135" s="158"/>
    </row>
    <row r="136" spans="1:76">
      <c r="A136" s="44">
        <f>ROW()</f>
        <v>136</v>
      </c>
      <c r="J136" s="158"/>
    </row>
    <row r="137" spans="1:76">
      <c r="A137" s="44">
        <f>ROW()</f>
        <v>137</v>
      </c>
      <c r="B137" s="90" t="s">
        <v>44</v>
      </c>
      <c r="J137" s="158"/>
    </row>
    <row r="138" spans="1:76">
      <c r="A138" s="44">
        <f>ROW()</f>
        <v>138</v>
      </c>
      <c r="B138" s="39" t="s">
        <v>35</v>
      </c>
      <c r="J138" s="158"/>
      <c r="K138" s="78">
        <f t="shared" ref="K138:AF138" ca="1" si="27">K112</f>
        <v>0</v>
      </c>
      <c r="L138" s="78">
        <f t="shared" si="27"/>
        <v>0</v>
      </c>
      <c r="M138" s="78">
        <f t="shared" si="27"/>
        <v>0</v>
      </c>
      <c r="N138" s="78">
        <f t="shared" si="27"/>
        <v>0</v>
      </c>
      <c r="O138" s="78">
        <f t="shared" si="27"/>
        <v>0</v>
      </c>
      <c r="P138" s="78">
        <f t="shared" si="27"/>
        <v>0</v>
      </c>
      <c r="Q138" s="78">
        <f t="shared" si="27"/>
        <v>0</v>
      </c>
      <c r="R138" s="78">
        <f t="shared" si="27"/>
        <v>0</v>
      </c>
      <c r="S138" s="78">
        <f t="shared" si="27"/>
        <v>0</v>
      </c>
      <c r="T138" s="78">
        <f t="shared" si="27"/>
        <v>0</v>
      </c>
      <c r="U138" s="78">
        <f t="shared" si="27"/>
        <v>0</v>
      </c>
      <c r="V138" s="78">
        <f t="shared" si="27"/>
        <v>0</v>
      </c>
      <c r="W138" s="78">
        <f t="shared" si="27"/>
        <v>0</v>
      </c>
      <c r="X138" s="78">
        <f t="shared" si="27"/>
        <v>0</v>
      </c>
      <c r="Y138" s="78">
        <f t="shared" si="27"/>
        <v>0</v>
      </c>
      <c r="Z138" s="78">
        <f t="shared" si="27"/>
        <v>0</v>
      </c>
      <c r="AA138" s="78">
        <f t="shared" si="27"/>
        <v>0</v>
      </c>
      <c r="AB138" s="78">
        <f t="shared" si="27"/>
        <v>0</v>
      </c>
      <c r="AC138" s="78">
        <f t="shared" si="27"/>
        <v>0</v>
      </c>
      <c r="AD138" s="78">
        <f t="shared" si="27"/>
        <v>0</v>
      </c>
      <c r="AE138" s="78">
        <f t="shared" si="27"/>
        <v>0</v>
      </c>
      <c r="AF138" s="78">
        <f t="shared" si="27"/>
        <v>0</v>
      </c>
    </row>
    <row r="139" spans="1:76" ht="16.2">
      <c r="A139" s="44">
        <f>ROW()</f>
        <v>139</v>
      </c>
      <c r="B139" s="39" t="s">
        <v>36</v>
      </c>
      <c r="J139" s="158"/>
      <c r="K139" s="91">
        <f t="shared" ref="K139:AF139" si="28">K131*Tax_Rate</f>
        <v>0</v>
      </c>
      <c r="L139" s="91">
        <f t="shared" ca="1" si="28"/>
        <v>0</v>
      </c>
      <c r="M139" s="91">
        <f t="shared" ca="1" si="28"/>
        <v>0</v>
      </c>
      <c r="N139" s="91">
        <f t="shared" ca="1" si="28"/>
        <v>0</v>
      </c>
      <c r="O139" s="91">
        <f t="shared" ca="1" si="28"/>
        <v>0</v>
      </c>
      <c r="P139" s="91">
        <f t="shared" ca="1" si="28"/>
        <v>0</v>
      </c>
      <c r="Q139" s="91">
        <f t="shared" ca="1" si="28"/>
        <v>0</v>
      </c>
      <c r="R139" s="91">
        <f t="shared" ca="1" si="28"/>
        <v>0</v>
      </c>
      <c r="S139" s="91">
        <f t="shared" ca="1" si="28"/>
        <v>0</v>
      </c>
      <c r="T139" s="91">
        <f t="shared" ca="1" si="28"/>
        <v>0</v>
      </c>
      <c r="U139" s="91">
        <f t="shared" ca="1" si="28"/>
        <v>0</v>
      </c>
      <c r="V139" s="91">
        <f t="shared" ca="1" si="28"/>
        <v>0</v>
      </c>
      <c r="W139" s="91">
        <f t="shared" ca="1" si="28"/>
        <v>0</v>
      </c>
      <c r="X139" s="91">
        <f t="shared" ca="1" si="28"/>
        <v>0</v>
      </c>
      <c r="Y139" s="91">
        <f t="shared" ca="1" si="28"/>
        <v>0</v>
      </c>
      <c r="Z139" s="91">
        <f t="shared" ca="1" si="28"/>
        <v>0</v>
      </c>
      <c r="AA139" s="91">
        <f t="shared" ca="1" si="28"/>
        <v>0</v>
      </c>
      <c r="AB139" s="91">
        <f t="shared" ca="1" si="28"/>
        <v>0</v>
      </c>
      <c r="AC139" s="91">
        <f t="shared" ca="1" si="28"/>
        <v>0</v>
      </c>
      <c r="AD139" s="91">
        <f t="shared" ca="1" si="28"/>
        <v>0</v>
      </c>
      <c r="AE139" s="91">
        <f t="shared" ca="1" si="28"/>
        <v>0</v>
      </c>
      <c r="AF139" s="91">
        <f t="shared" ca="1" si="28"/>
        <v>0</v>
      </c>
    </row>
    <row r="140" spans="1:76">
      <c r="A140" s="44">
        <f>ROW()</f>
        <v>140</v>
      </c>
      <c r="B140" s="39" t="s">
        <v>58</v>
      </c>
      <c r="J140" s="158"/>
      <c r="K140" s="78">
        <f t="shared" ref="K140:AF140" ca="1" si="29">K138+K139</f>
        <v>0</v>
      </c>
      <c r="L140" s="78">
        <f t="shared" ca="1" si="29"/>
        <v>0</v>
      </c>
      <c r="M140" s="78">
        <f t="shared" ca="1" si="29"/>
        <v>0</v>
      </c>
      <c r="N140" s="78">
        <f t="shared" ca="1" si="29"/>
        <v>0</v>
      </c>
      <c r="O140" s="78">
        <f t="shared" ca="1" si="29"/>
        <v>0</v>
      </c>
      <c r="P140" s="78">
        <f t="shared" ca="1" si="29"/>
        <v>0</v>
      </c>
      <c r="Q140" s="78">
        <f t="shared" ca="1" si="29"/>
        <v>0</v>
      </c>
      <c r="R140" s="78">
        <f t="shared" ca="1" si="29"/>
        <v>0</v>
      </c>
      <c r="S140" s="78">
        <f t="shared" ca="1" si="29"/>
        <v>0</v>
      </c>
      <c r="T140" s="78">
        <f t="shared" ca="1" si="29"/>
        <v>0</v>
      </c>
      <c r="U140" s="78">
        <f t="shared" ca="1" si="29"/>
        <v>0</v>
      </c>
      <c r="V140" s="78">
        <f t="shared" ca="1" si="29"/>
        <v>0</v>
      </c>
      <c r="W140" s="78">
        <f t="shared" ca="1" si="29"/>
        <v>0</v>
      </c>
      <c r="X140" s="78">
        <f t="shared" ca="1" si="29"/>
        <v>0</v>
      </c>
      <c r="Y140" s="78">
        <f t="shared" ca="1" si="29"/>
        <v>0</v>
      </c>
      <c r="Z140" s="78">
        <f t="shared" ca="1" si="29"/>
        <v>0</v>
      </c>
      <c r="AA140" s="78">
        <f t="shared" ca="1" si="29"/>
        <v>0</v>
      </c>
      <c r="AB140" s="78">
        <f t="shared" ca="1" si="29"/>
        <v>0</v>
      </c>
      <c r="AC140" s="78">
        <f t="shared" ca="1" si="29"/>
        <v>0</v>
      </c>
      <c r="AD140" s="78">
        <f t="shared" ca="1" si="29"/>
        <v>0</v>
      </c>
      <c r="AE140" s="78">
        <f t="shared" ca="1" si="29"/>
        <v>0</v>
      </c>
      <c r="AF140" s="78">
        <f t="shared" ca="1" si="29"/>
        <v>0</v>
      </c>
    </row>
    <row r="141" spans="1:76">
      <c r="A141" s="44">
        <f>ROW()</f>
        <v>141</v>
      </c>
      <c r="B141" s="39" t="s">
        <v>59</v>
      </c>
      <c r="G141" s="92">
        <f ca="1">NPV(disc_rate,J140:BX140)*(1+disc_rate)^COUNTIF(J112:AF112,"&gt;0")</f>
        <v>0</v>
      </c>
      <c r="J141" s="158"/>
    </row>
    <row r="142" spans="1:76">
      <c r="A142" s="44">
        <f>ROW()</f>
        <v>142</v>
      </c>
    </row>
    <row r="143" spans="1:76" ht="18">
      <c r="A143" s="44">
        <f>ROW()</f>
        <v>143</v>
      </c>
      <c r="B143" s="93" t="s">
        <v>45</v>
      </c>
      <c r="J143" s="39">
        <v>1</v>
      </c>
      <c r="K143" s="39">
        <v>2</v>
      </c>
      <c r="L143" s="39">
        <v>3</v>
      </c>
      <c r="M143" s="39">
        <v>4</v>
      </c>
      <c r="N143" s="39">
        <v>5</v>
      </c>
      <c r="O143" s="39">
        <v>6</v>
      </c>
      <c r="P143" s="39">
        <v>7</v>
      </c>
      <c r="Q143" s="39">
        <v>8</v>
      </c>
      <c r="R143" s="39">
        <v>9</v>
      </c>
      <c r="S143" s="39">
        <v>10</v>
      </c>
      <c r="T143" s="39">
        <v>11</v>
      </c>
      <c r="U143" s="39">
        <v>12</v>
      </c>
      <c r="V143" s="39">
        <v>13</v>
      </c>
      <c r="W143" s="39">
        <v>14</v>
      </c>
      <c r="X143" s="39">
        <v>15</v>
      </c>
      <c r="Y143" s="39">
        <v>16</v>
      </c>
      <c r="Z143" s="39">
        <v>17</v>
      </c>
      <c r="AA143" s="39">
        <v>18</v>
      </c>
      <c r="AB143" s="39">
        <v>19</v>
      </c>
      <c r="AC143" s="39">
        <v>20</v>
      </c>
      <c r="AD143" s="39">
        <v>21</v>
      </c>
      <c r="AE143" s="39">
        <v>22</v>
      </c>
      <c r="AF143" s="39">
        <v>23</v>
      </c>
      <c r="AG143" s="39">
        <v>24</v>
      </c>
      <c r="AH143" s="39">
        <v>25</v>
      </c>
      <c r="AI143" s="39">
        <v>26</v>
      </c>
      <c r="AJ143" s="39">
        <v>27</v>
      </c>
      <c r="AK143" s="39">
        <v>28</v>
      </c>
      <c r="AL143" s="39">
        <v>29</v>
      </c>
      <c r="AM143" s="39">
        <v>30</v>
      </c>
      <c r="AN143" s="39">
        <v>31</v>
      </c>
      <c r="AO143" s="39">
        <v>32</v>
      </c>
      <c r="AP143" s="39">
        <v>33</v>
      </c>
      <c r="AQ143" s="39">
        <v>34</v>
      </c>
      <c r="AR143" s="39">
        <v>35</v>
      </c>
      <c r="AS143" s="39">
        <v>36</v>
      </c>
      <c r="AT143" s="39">
        <v>37</v>
      </c>
      <c r="AU143" s="39">
        <v>38</v>
      </c>
      <c r="AV143" s="39">
        <v>39</v>
      </c>
      <c r="AW143" s="39">
        <v>40</v>
      </c>
      <c r="AX143" s="39">
        <v>41</v>
      </c>
      <c r="AY143" s="39">
        <v>42</v>
      </c>
      <c r="AZ143" s="39">
        <v>43</v>
      </c>
      <c r="BA143" s="39">
        <v>44</v>
      </c>
      <c r="BB143" s="39">
        <v>45</v>
      </c>
      <c r="BC143" s="39">
        <v>46</v>
      </c>
      <c r="BD143" s="39">
        <v>47</v>
      </c>
      <c r="BE143" s="39">
        <v>48</v>
      </c>
      <c r="BF143" s="39">
        <v>49</v>
      </c>
      <c r="BG143" s="39">
        <v>50</v>
      </c>
      <c r="BH143" s="39">
        <v>51</v>
      </c>
      <c r="BI143" s="39">
        <v>52</v>
      </c>
      <c r="BJ143" s="39">
        <v>53</v>
      </c>
      <c r="BK143" s="39">
        <v>54</v>
      </c>
      <c r="BL143" s="39">
        <v>55</v>
      </c>
      <c r="BM143" s="39">
        <v>56</v>
      </c>
      <c r="BN143" s="39">
        <v>57</v>
      </c>
      <c r="BO143" s="39">
        <v>58</v>
      </c>
      <c r="BP143" s="39">
        <v>59</v>
      </c>
      <c r="BQ143" s="39">
        <v>60</v>
      </c>
      <c r="BR143" s="39">
        <v>61</v>
      </c>
      <c r="BS143" s="39">
        <v>62</v>
      </c>
      <c r="BT143" s="39">
        <v>63</v>
      </c>
      <c r="BU143" s="39">
        <v>64</v>
      </c>
      <c r="BV143" s="39">
        <v>65</v>
      </c>
      <c r="BW143" s="39">
        <v>66</v>
      </c>
      <c r="BX143" s="39">
        <v>67</v>
      </c>
    </row>
    <row r="144" spans="1:76">
      <c r="A144" s="44">
        <f>ROW()</f>
        <v>144</v>
      </c>
      <c r="J144" s="94">
        <f>base_year+1</f>
        <v>2022</v>
      </c>
      <c r="K144" s="94">
        <f>J144+1</f>
        <v>2023</v>
      </c>
      <c r="L144" s="94">
        <f t="shared" ref="L144:BW144" si="30">K144+1</f>
        <v>2024</v>
      </c>
      <c r="M144" s="94">
        <f t="shared" si="30"/>
        <v>2025</v>
      </c>
      <c r="N144" s="94">
        <f t="shared" si="30"/>
        <v>2026</v>
      </c>
      <c r="O144" s="94">
        <f t="shared" si="30"/>
        <v>2027</v>
      </c>
      <c r="P144" s="94">
        <f t="shared" si="30"/>
        <v>2028</v>
      </c>
      <c r="Q144" s="94">
        <f t="shared" si="30"/>
        <v>2029</v>
      </c>
      <c r="R144" s="94">
        <f t="shared" si="30"/>
        <v>2030</v>
      </c>
      <c r="S144" s="94">
        <f t="shared" si="30"/>
        <v>2031</v>
      </c>
      <c r="T144" s="94">
        <f t="shared" si="30"/>
        <v>2032</v>
      </c>
      <c r="U144" s="94">
        <f t="shared" si="30"/>
        <v>2033</v>
      </c>
      <c r="V144" s="94">
        <f t="shared" si="30"/>
        <v>2034</v>
      </c>
      <c r="W144" s="94">
        <f t="shared" si="30"/>
        <v>2035</v>
      </c>
      <c r="X144" s="94">
        <f t="shared" si="30"/>
        <v>2036</v>
      </c>
      <c r="Y144" s="94">
        <f t="shared" si="30"/>
        <v>2037</v>
      </c>
      <c r="Z144" s="94">
        <f t="shared" si="30"/>
        <v>2038</v>
      </c>
      <c r="AA144" s="94">
        <f t="shared" si="30"/>
        <v>2039</v>
      </c>
      <c r="AB144" s="94">
        <f t="shared" si="30"/>
        <v>2040</v>
      </c>
      <c r="AC144" s="94">
        <f t="shared" si="30"/>
        <v>2041</v>
      </c>
      <c r="AD144" s="94">
        <f t="shared" si="30"/>
        <v>2042</v>
      </c>
      <c r="AE144" s="94">
        <f t="shared" si="30"/>
        <v>2043</v>
      </c>
      <c r="AF144" s="94">
        <f t="shared" si="30"/>
        <v>2044</v>
      </c>
      <c r="AG144" s="94">
        <f t="shared" si="30"/>
        <v>2045</v>
      </c>
      <c r="AH144" s="94">
        <f t="shared" si="30"/>
        <v>2046</v>
      </c>
      <c r="AI144" s="94">
        <f t="shared" si="30"/>
        <v>2047</v>
      </c>
      <c r="AJ144" s="94">
        <f t="shared" si="30"/>
        <v>2048</v>
      </c>
      <c r="AK144" s="94">
        <f t="shared" si="30"/>
        <v>2049</v>
      </c>
      <c r="AL144" s="94">
        <f t="shared" si="30"/>
        <v>2050</v>
      </c>
      <c r="AM144" s="94">
        <f t="shared" si="30"/>
        <v>2051</v>
      </c>
      <c r="AN144" s="94">
        <f t="shared" si="30"/>
        <v>2052</v>
      </c>
      <c r="AO144" s="94">
        <f t="shared" si="30"/>
        <v>2053</v>
      </c>
      <c r="AP144" s="94">
        <f t="shared" si="30"/>
        <v>2054</v>
      </c>
      <c r="AQ144" s="94">
        <f t="shared" si="30"/>
        <v>2055</v>
      </c>
      <c r="AR144" s="94">
        <f t="shared" si="30"/>
        <v>2056</v>
      </c>
      <c r="AS144" s="94">
        <f t="shared" si="30"/>
        <v>2057</v>
      </c>
      <c r="AT144" s="94">
        <f t="shared" si="30"/>
        <v>2058</v>
      </c>
      <c r="AU144" s="94">
        <f t="shared" si="30"/>
        <v>2059</v>
      </c>
      <c r="AV144" s="94">
        <f t="shared" si="30"/>
        <v>2060</v>
      </c>
      <c r="AW144" s="94">
        <f t="shared" si="30"/>
        <v>2061</v>
      </c>
      <c r="AX144" s="94">
        <f t="shared" si="30"/>
        <v>2062</v>
      </c>
      <c r="AY144" s="94">
        <f t="shared" si="30"/>
        <v>2063</v>
      </c>
      <c r="AZ144" s="94">
        <f t="shared" si="30"/>
        <v>2064</v>
      </c>
      <c r="BA144" s="94">
        <f t="shared" si="30"/>
        <v>2065</v>
      </c>
      <c r="BB144" s="94">
        <f t="shared" si="30"/>
        <v>2066</v>
      </c>
      <c r="BC144" s="94">
        <f t="shared" si="30"/>
        <v>2067</v>
      </c>
      <c r="BD144" s="94">
        <f t="shared" si="30"/>
        <v>2068</v>
      </c>
      <c r="BE144" s="94">
        <f t="shared" si="30"/>
        <v>2069</v>
      </c>
      <c r="BF144" s="94">
        <f t="shared" si="30"/>
        <v>2070</v>
      </c>
      <c r="BG144" s="94">
        <f t="shared" si="30"/>
        <v>2071</v>
      </c>
      <c r="BH144" s="94">
        <f t="shared" si="30"/>
        <v>2072</v>
      </c>
      <c r="BI144" s="94">
        <f t="shared" si="30"/>
        <v>2073</v>
      </c>
      <c r="BJ144" s="94">
        <f t="shared" si="30"/>
        <v>2074</v>
      </c>
      <c r="BK144" s="94">
        <f t="shared" si="30"/>
        <v>2075</v>
      </c>
      <c r="BL144" s="94">
        <f t="shared" si="30"/>
        <v>2076</v>
      </c>
      <c r="BM144" s="94">
        <f t="shared" si="30"/>
        <v>2077</v>
      </c>
      <c r="BN144" s="94">
        <f t="shared" si="30"/>
        <v>2078</v>
      </c>
      <c r="BO144" s="94">
        <f t="shared" si="30"/>
        <v>2079</v>
      </c>
      <c r="BP144" s="94">
        <f t="shared" si="30"/>
        <v>2080</v>
      </c>
      <c r="BQ144" s="94">
        <f t="shared" si="30"/>
        <v>2081</v>
      </c>
      <c r="BR144" s="94">
        <f t="shared" si="30"/>
        <v>2082</v>
      </c>
      <c r="BS144" s="94">
        <f t="shared" si="30"/>
        <v>2083</v>
      </c>
      <c r="BT144" s="94">
        <f t="shared" si="30"/>
        <v>2084</v>
      </c>
      <c r="BU144" s="94">
        <f t="shared" si="30"/>
        <v>2085</v>
      </c>
      <c r="BV144" s="94">
        <f t="shared" si="30"/>
        <v>2086</v>
      </c>
      <c r="BW144" s="94">
        <f t="shared" si="30"/>
        <v>2087</v>
      </c>
      <c r="BX144" s="94">
        <f>BW144+1</f>
        <v>2088</v>
      </c>
    </row>
    <row r="145" spans="1:76">
      <c r="A145" s="44">
        <f>ROW()</f>
        <v>145</v>
      </c>
      <c r="B145" s="39" t="s">
        <v>40</v>
      </c>
      <c r="J145" s="95">
        <f t="shared" ref="J145:BU145" ca="1" si="31">VLOOKUP($G$20,tax_dep_rates,J143+1,FALSE)</f>
        <v>7.400000000000001E-2</v>
      </c>
      <c r="K145" s="95">
        <f t="shared" ca="1" si="31"/>
        <v>6.9500000000000006E-2</v>
      </c>
      <c r="L145" s="95">
        <f t="shared" ca="1" si="31"/>
        <v>6.4500000000000002E-2</v>
      </c>
      <c r="M145" s="95">
        <f t="shared" ca="1" si="31"/>
        <v>5.9499999999999997E-2</v>
      </c>
      <c r="N145" s="95">
        <f t="shared" ca="1" si="31"/>
        <v>5.5000000000000007E-2</v>
      </c>
      <c r="O145" s="95">
        <f t="shared" ca="1" si="31"/>
        <v>5.1000000000000004E-2</v>
      </c>
      <c r="P145" s="95">
        <f t="shared" ca="1" si="31"/>
        <v>4.7E-2</v>
      </c>
      <c r="Q145" s="95">
        <f t="shared" ca="1" si="31"/>
        <v>4.4999999999999998E-2</v>
      </c>
      <c r="R145" s="95">
        <f t="shared" ca="1" si="31"/>
        <v>4.4999999999999998E-2</v>
      </c>
      <c r="S145" s="95">
        <f t="shared" ca="1" si="31"/>
        <v>4.4999999999999998E-2</v>
      </c>
      <c r="T145" s="95">
        <f t="shared" ca="1" si="31"/>
        <v>4.4999999999999998E-2</v>
      </c>
      <c r="U145" s="95">
        <f t="shared" ca="1" si="31"/>
        <v>4.4999999999999998E-2</v>
      </c>
      <c r="V145" s="95">
        <f t="shared" ca="1" si="31"/>
        <v>4.4999999999999998E-2</v>
      </c>
      <c r="W145" s="95">
        <f t="shared" ca="1" si="31"/>
        <v>4.4999999999999998E-2</v>
      </c>
      <c r="X145" s="95">
        <f t="shared" ca="1" si="31"/>
        <v>4.4999999999999998E-2</v>
      </c>
      <c r="Y145" s="95">
        <f t="shared" ca="1" si="31"/>
        <v>4.4999999999999998E-2</v>
      </c>
      <c r="Z145" s="95">
        <f t="shared" ca="1" si="31"/>
        <v>4.4999999999999998E-2</v>
      </c>
      <c r="AA145" s="95">
        <f t="shared" ca="1" si="31"/>
        <v>4.4999999999999998E-2</v>
      </c>
      <c r="AB145" s="95">
        <f t="shared" ca="1" si="31"/>
        <v>4.4999999999999998E-2</v>
      </c>
      <c r="AC145" s="95">
        <f t="shared" ca="1" si="31"/>
        <v>3.95E-2</v>
      </c>
      <c r="AD145" s="95">
        <f t="shared" ca="1" si="31"/>
        <v>0</v>
      </c>
      <c r="AE145" s="95">
        <f t="shared" ca="1" si="31"/>
        <v>0</v>
      </c>
      <c r="AF145" s="95">
        <f t="shared" ca="1" si="31"/>
        <v>0</v>
      </c>
      <c r="AG145" s="95">
        <f t="shared" ca="1" si="31"/>
        <v>0</v>
      </c>
      <c r="AH145" s="95">
        <f t="shared" ca="1" si="31"/>
        <v>0</v>
      </c>
      <c r="AI145" s="95">
        <f t="shared" ca="1" si="31"/>
        <v>0</v>
      </c>
      <c r="AJ145" s="95">
        <f t="shared" ca="1" si="31"/>
        <v>0</v>
      </c>
      <c r="AK145" s="95">
        <f t="shared" ca="1" si="31"/>
        <v>0</v>
      </c>
      <c r="AL145" s="95">
        <f t="shared" ca="1" si="31"/>
        <v>0</v>
      </c>
      <c r="AM145" s="95">
        <f t="shared" ca="1" si="31"/>
        <v>0</v>
      </c>
      <c r="AN145" s="95">
        <f t="shared" ca="1" si="31"/>
        <v>0</v>
      </c>
      <c r="AO145" s="95">
        <f t="shared" ca="1" si="31"/>
        <v>0</v>
      </c>
      <c r="AP145" s="95">
        <f t="shared" ca="1" si="31"/>
        <v>0</v>
      </c>
      <c r="AQ145" s="95">
        <f t="shared" ca="1" si="31"/>
        <v>0</v>
      </c>
      <c r="AR145" s="95">
        <f t="shared" ca="1" si="31"/>
        <v>0</v>
      </c>
      <c r="AS145" s="95">
        <f t="shared" ca="1" si="31"/>
        <v>0</v>
      </c>
      <c r="AT145" s="95">
        <f t="shared" ca="1" si="31"/>
        <v>0</v>
      </c>
      <c r="AU145" s="95">
        <f t="shared" ca="1" si="31"/>
        <v>0</v>
      </c>
      <c r="AV145" s="95">
        <f t="shared" ca="1" si="31"/>
        <v>0</v>
      </c>
      <c r="AW145" s="95">
        <f t="shared" ca="1" si="31"/>
        <v>0</v>
      </c>
      <c r="AX145" s="95">
        <f t="shared" ca="1" si="31"/>
        <v>0</v>
      </c>
      <c r="AY145" s="95">
        <f t="shared" ca="1" si="31"/>
        <v>0</v>
      </c>
      <c r="AZ145" s="95">
        <f t="shared" ca="1" si="31"/>
        <v>0</v>
      </c>
      <c r="BA145" s="95">
        <f t="shared" ca="1" si="31"/>
        <v>0</v>
      </c>
      <c r="BB145" s="95">
        <f t="shared" ca="1" si="31"/>
        <v>0</v>
      </c>
      <c r="BC145" s="95">
        <f t="shared" ca="1" si="31"/>
        <v>0</v>
      </c>
      <c r="BD145" s="95">
        <f t="shared" ca="1" si="31"/>
        <v>0</v>
      </c>
      <c r="BE145" s="95">
        <f t="shared" ca="1" si="31"/>
        <v>0</v>
      </c>
      <c r="BF145" s="95">
        <f t="shared" ca="1" si="31"/>
        <v>0</v>
      </c>
      <c r="BG145" s="95">
        <f t="shared" ca="1" si="31"/>
        <v>0</v>
      </c>
      <c r="BH145" s="95">
        <f t="shared" ca="1" si="31"/>
        <v>0</v>
      </c>
      <c r="BI145" s="95">
        <f t="shared" ca="1" si="31"/>
        <v>0</v>
      </c>
      <c r="BJ145" s="95">
        <f t="shared" ca="1" si="31"/>
        <v>0</v>
      </c>
      <c r="BK145" s="95">
        <f t="shared" ca="1" si="31"/>
        <v>0</v>
      </c>
      <c r="BL145" s="95">
        <f t="shared" ca="1" si="31"/>
        <v>0</v>
      </c>
      <c r="BM145" s="95">
        <f t="shared" ca="1" si="31"/>
        <v>0</v>
      </c>
      <c r="BN145" s="95">
        <f t="shared" ca="1" si="31"/>
        <v>0</v>
      </c>
      <c r="BO145" s="95">
        <f t="shared" ca="1" si="31"/>
        <v>0</v>
      </c>
      <c r="BP145" s="95">
        <f t="shared" ca="1" si="31"/>
        <v>0</v>
      </c>
      <c r="BQ145" s="95">
        <f t="shared" ca="1" si="31"/>
        <v>0</v>
      </c>
      <c r="BR145" s="95">
        <f t="shared" ca="1" si="31"/>
        <v>0</v>
      </c>
      <c r="BS145" s="95">
        <f t="shared" ca="1" si="31"/>
        <v>0</v>
      </c>
      <c r="BT145" s="95">
        <f t="shared" ca="1" si="31"/>
        <v>0</v>
      </c>
      <c r="BU145" s="95">
        <f t="shared" ca="1" si="31"/>
        <v>0</v>
      </c>
      <c r="BV145" s="95">
        <f ca="1">VLOOKUP($G$20,tax_dep_rates,BV143+1,FALSE)</f>
        <v>0</v>
      </c>
      <c r="BW145" s="95">
        <f ca="1">VLOOKUP($G$20,tax_dep_rates,BW143+1,FALSE)</f>
        <v>0</v>
      </c>
      <c r="BX145" s="95">
        <f ca="1">VLOOKUP($G$20,tax_dep_rates,BX143+1,FALSE)</f>
        <v>0</v>
      </c>
    </row>
    <row r="146" spans="1:76">
      <c r="A146" s="44">
        <f>ROW()</f>
        <v>146</v>
      </c>
      <c r="B146" s="39" t="s">
        <v>94</v>
      </c>
      <c r="G146" s="96">
        <f ca="1">G112*(1-G24*G30)-G147</f>
        <v>0</v>
      </c>
    </row>
    <row r="147" spans="1:76">
      <c r="A147" s="44">
        <f>ROW()</f>
        <v>147</v>
      </c>
      <c r="B147" s="97" t="s">
        <v>95</v>
      </c>
      <c r="G147" s="96">
        <f ca="1">G112*(1-G24*G30)*G31</f>
        <v>0</v>
      </c>
    </row>
    <row r="148" spans="1:76">
      <c r="A148" s="44">
        <f>ROW()</f>
        <v>148</v>
      </c>
      <c r="B148" s="39" t="s">
        <v>53</v>
      </c>
      <c r="J148" s="58">
        <f t="shared" ref="J148:BU148" ca="1" si="32">IF(J144=$J$144+$G$21-1,$G$22*$G$125,0)</f>
        <v>0</v>
      </c>
      <c r="K148" s="58">
        <f t="shared" ca="1" si="32"/>
        <v>0</v>
      </c>
      <c r="L148" s="58">
        <f t="shared" ca="1" si="32"/>
        <v>0</v>
      </c>
      <c r="M148" s="58">
        <f t="shared" ca="1" si="32"/>
        <v>0</v>
      </c>
      <c r="N148" s="58">
        <f t="shared" ca="1" si="32"/>
        <v>0</v>
      </c>
      <c r="O148" s="58">
        <f t="shared" ca="1" si="32"/>
        <v>0</v>
      </c>
      <c r="P148" s="58">
        <f t="shared" ca="1" si="32"/>
        <v>0</v>
      </c>
      <c r="Q148" s="58">
        <f t="shared" ca="1" si="32"/>
        <v>0</v>
      </c>
      <c r="R148" s="58">
        <f t="shared" ca="1" si="32"/>
        <v>0</v>
      </c>
      <c r="S148" s="58">
        <f t="shared" ca="1" si="32"/>
        <v>0</v>
      </c>
      <c r="T148" s="58">
        <f t="shared" ca="1" si="32"/>
        <v>0</v>
      </c>
      <c r="U148" s="58">
        <f t="shared" ca="1" si="32"/>
        <v>0</v>
      </c>
      <c r="V148" s="58">
        <f t="shared" ca="1" si="32"/>
        <v>0</v>
      </c>
      <c r="W148" s="58">
        <f t="shared" ca="1" si="32"/>
        <v>0</v>
      </c>
      <c r="X148" s="58">
        <f t="shared" ca="1" si="32"/>
        <v>0</v>
      </c>
      <c r="Y148" s="58">
        <f t="shared" ca="1" si="32"/>
        <v>0</v>
      </c>
      <c r="Z148" s="58">
        <f t="shared" ca="1" si="32"/>
        <v>0</v>
      </c>
      <c r="AA148" s="58">
        <f t="shared" ca="1" si="32"/>
        <v>0</v>
      </c>
      <c r="AB148" s="58">
        <f t="shared" ca="1" si="32"/>
        <v>0</v>
      </c>
      <c r="AC148" s="58">
        <f t="shared" ca="1" si="32"/>
        <v>0</v>
      </c>
      <c r="AD148" s="58">
        <f t="shared" ca="1" si="32"/>
        <v>0</v>
      </c>
      <c r="AE148" s="58">
        <f t="shared" ca="1" si="32"/>
        <v>0</v>
      </c>
      <c r="AF148" s="58">
        <f t="shared" ca="1" si="32"/>
        <v>0</v>
      </c>
      <c r="AG148" s="58">
        <f t="shared" ca="1" si="32"/>
        <v>0</v>
      </c>
      <c r="AH148" s="58">
        <f t="shared" ca="1" si="32"/>
        <v>0</v>
      </c>
      <c r="AI148" s="58">
        <f t="shared" ca="1" si="32"/>
        <v>0</v>
      </c>
      <c r="AJ148" s="58">
        <f t="shared" ca="1" si="32"/>
        <v>0</v>
      </c>
      <c r="AK148" s="58">
        <f t="shared" ca="1" si="32"/>
        <v>0</v>
      </c>
      <c r="AL148" s="58">
        <f t="shared" ca="1" si="32"/>
        <v>0</v>
      </c>
      <c r="AM148" s="58">
        <f t="shared" ca="1" si="32"/>
        <v>0</v>
      </c>
      <c r="AN148" s="58">
        <f t="shared" ca="1" si="32"/>
        <v>0</v>
      </c>
      <c r="AO148" s="58">
        <f t="shared" ca="1" si="32"/>
        <v>0</v>
      </c>
      <c r="AP148" s="58">
        <f t="shared" ca="1" si="32"/>
        <v>0</v>
      </c>
      <c r="AQ148" s="58">
        <f t="shared" ca="1" si="32"/>
        <v>0</v>
      </c>
      <c r="AR148" s="58">
        <f t="shared" ca="1" si="32"/>
        <v>0</v>
      </c>
      <c r="AS148" s="58">
        <f t="shared" ca="1" si="32"/>
        <v>0</v>
      </c>
      <c r="AT148" s="58">
        <f t="shared" ca="1" si="32"/>
        <v>0</v>
      </c>
      <c r="AU148" s="58">
        <f t="shared" ca="1" si="32"/>
        <v>0</v>
      </c>
      <c r="AV148" s="58">
        <f t="shared" ca="1" si="32"/>
        <v>0</v>
      </c>
      <c r="AW148" s="58">
        <f t="shared" ca="1" si="32"/>
        <v>0</v>
      </c>
      <c r="AX148" s="58">
        <f t="shared" ca="1" si="32"/>
        <v>0</v>
      </c>
      <c r="AY148" s="58">
        <f t="shared" ca="1" si="32"/>
        <v>0</v>
      </c>
      <c r="AZ148" s="58">
        <f t="shared" ca="1" si="32"/>
        <v>0</v>
      </c>
      <c r="BA148" s="58">
        <f t="shared" ca="1" si="32"/>
        <v>0</v>
      </c>
      <c r="BB148" s="58">
        <f t="shared" ca="1" si="32"/>
        <v>0</v>
      </c>
      <c r="BC148" s="58">
        <f t="shared" ca="1" si="32"/>
        <v>0</v>
      </c>
      <c r="BD148" s="58">
        <f t="shared" ca="1" si="32"/>
        <v>0</v>
      </c>
      <c r="BE148" s="58">
        <f t="shared" ca="1" si="32"/>
        <v>0</v>
      </c>
      <c r="BF148" s="58">
        <f t="shared" ca="1" si="32"/>
        <v>0</v>
      </c>
      <c r="BG148" s="58">
        <f t="shared" ca="1" si="32"/>
        <v>0</v>
      </c>
      <c r="BH148" s="58">
        <f t="shared" ca="1" si="32"/>
        <v>0</v>
      </c>
      <c r="BI148" s="58">
        <f t="shared" ca="1" si="32"/>
        <v>0</v>
      </c>
      <c r="BJ148" s="58">
        <f t="shared" ca="1" si="32"/>
        <v>0</v>
      </c>
      <c r="BK148" s="58">
        <f t="shared" ca="1" si="32"/>
        <v>0</v>
      </c>
      <c r="BL148" s="58">
        <f t="shared" ca="1" si="32"/>
        <v>0</v>
      </c>
      <c r="BM148" s="58">
        <f t="shared" ca="1" si="32"/>
        <v>0</v>
      </c>
      <c r="BN148" s="58">
        <f t="shared" ca="1" si="32"/>
        <v>0</v>
      </c>
      <c r="BO148" s="58">
        <f t="shared" ca="1" si="32"/>
        <v>0</v>
      </c>
      <c r="BP148" s="58">
        <f t="shared" ca="1" si="32"/>
        <v>0</v>
      </c>
      <c r="BQ148" s="58">
        <f t="shared" ca="1" si="32"/>
        <v>0</v>
      </c>
      <c r="BR148" s="58">
        <f t="shared" ca="1" si="32"/>
        <v>0</v>
      </c>
      <c r="BS148" s="58">
        <f t="shared" ca="1" si="32"/>
        <v>0</v>
      </c>
      <c r="BT148" s="58">
        <f t="shared" ca="1" si="32"/>
        <v>0</v>
      </c>
      <c r="BU148" s="58">
        <f t="shared" ca="1" si="32"/>
        <v>0</v>
      </c>
      <c r="BV148" s="58">
        <f ca="1">IF(BV144=$J$144+$G$21-1,$G$22*$G$125,0)</f>
        <v>0</v>
      </c>
      <c r="BW148" s="58">
        <f ca="1">IF(BW144=$J$144+$G$21-1,$G$22*$G$125,0)</f>
        <v>0</v>
      </c>
      <c r="BX148" s="58">
        <f ca="1">IF(BX144=$J$144+$G$21-1,$G$22*$G$125,0)</f>
        <v>0</v>
      </c>
    </row>
    <row r="149" spans="1:76">
      <c r="A149" s="44">
        <f>ROW()</f>
        <v>149</v>
      </c>
      <c r="B149" s="39" t="s">
        <v>49</v>
      </c>
      <c r="J149" s="58">
        <f t="shared" ref="J149:BU149" ca="1" si="33">IF(J144&lt;=$J$144+$G$21-1,$G$23*$G$125,0)</f>
        <v>0</v>
      </c>
      <c r="K149" s="58">
        <f t="shared" ca="1" si="33"/>
        <v>0</v>
      </c>
      <c r="L149" s="58">
        <f t="shared" ca="1" si="33"/>
        <v>0</v>
      </c>
      <c r="M149" s="58">
        <f t="shared" ca="1" si="33"/>
        <v>0</v>
      </c>
      <c r="N149" s="58">
        <f t="shared" ca="1" si="33"/>
        <v>0</v>
      </c>
      <c r="O149" s="58">
        <f t="shared" ca="1" si="33"/>
        <v>0</v>
      </c>
      <c r="P149" s="58">
        <f t="shared" ca="1" si="33"/>
        <v>0</v>
      </c>
      <c r="Q149" s="58">
        <f t="shared" ca="1" si="33"/>
        <v>0</v>
      </c>
      <c r="R149" s="58">
        <f t="shared" ca="1" si="33"/>
        <v>0</v>
      </c>
      <c r="S149" s="58">
        <f t="shared" ca="1" si="33"/>
        <v>0</v>
      </c>
      <c r="T149" s="58">
        <f t="shared" ca="1" si="33"/>
        <v>0</v>
      </c>
      <c r="U149" s="58">
        <f t="shared" ca="1" si="33"/>
        <v>0</v>
      </c>
      <c r="V149" s="58">
        <f t="shared" ca="1" si="33"/>
        <v>0</v>
      </c>
      <c r="W149" s="58">
        <f t="shared" ca="1" si="33"/>
        <v>0</v>
      </c>
      <c r="X149" s="58">
        <f t="shared" ca="1" si="33"/>
        <v>0</v>
      </c>
      <c r="Y149" s="58">
        <f t="shared" ca="1" si="33"/>
        <v>0</v>
      </c>
      <c r="Z149" s="58">
        <f t="shared" ca="1" si="33"/>
        <v>0</v>
      </c>
      <c r="AA149" s="58">
        <f t="shared" ca="1" si="33"/>
        <v>0</v>
      </c>
      <c r="AB149" s="58">
        <f t="shared" ca="1" si="33"/>
        <v>0</v>
      </c>
      <c r="AC149" s="58">
        <f t="shared" ca="1" si="33"/>
        <v>0</v>
      </c>
      <c r="AD149" s="58">
        <f t="shared" ca="1" si="33"/>
        <v>0</v>
      </c>
      <c r="AE149" s="58">
        <f t="shared" ca="1" si="33"/>
        <v>0</v>
      </c>
      <c r="AF149" s="58">
        <f t="shared" ca="1" si="33"/>
        <v>0</v>
      </c>
      <c r="AG149" s="58">
        <f t="shared" ca="1" si="33"/>
        <v>0</v>
      </c>
      <c r="AH149" s="58">
        <f t="shared" ca="1" si="33"/>
        <v>0</v>
      </c>
      <c r="AI149" s="58">
        <f t="shared" ca="1" si="33"/>
        <v>0</v>
      </c>
      <c r="AJ149" s="58">
        <f t="shared" ca="1" si="33"/>
        <v>0</v>
      </c>
      <c r="AK149" s="58">
        <f t="shared" ca="1" si="33"/>
        <v>0</v>
      </c>
      <c r="AL149" s="58">
        <f t="shared" ca="1" si="33"/>
        <v>0</v>
      </c>
      <c r="AM149" s="58">
        <f t="shared" ca="1" si="33"/>
        <v>0</v>
      </c>
      <c r="AN149" s="58">
        <f t="shared" ca="1" si="33"/>
        <v>0</v>
      </c>
      <c r="AO149" s="58">
        <f t="shared" ca="1" si="33"/>
        <v>0</v>
      </c>
      <c r="AP149" s="58">
        <f t="shared" ca="1" si="33"/>
        <v>0</v>
      </c>
      <c r="AQ149" s="58">
        <f t="shared" ca="1" si="33"/>
        <v>0</v>
      </c>
      <c r="AR149" s="58">
        <f t="shared" ca="1" si="33"/>
        <v>0</v>
      </c>
      <c r="AS149" s="58">
        <f t="shared" ca="1" si="33"/>
        <v>0</v>
      </c>
      <c r="AT149" s="58">
        <f t="shared" ca="1" si="33"/>
        <v>0</v>
      </c>
      <c r="AU149" s="58">
        <f t="shared" ca="1" si="33"/>
        <v>0</v>
      </c>
      <c r="AV149" s="58">
        <f t="shared" ca="1" si="33"/>
        <v>0</v>
      </c>
      <c r="AW149" s="58">
        <f t="shared" ca="1" si="33"/>
        <v>0</v>
      </c>
      <c r="AX149" s="58">
        <f t="shared" ca="1" si="33"/>
        <v>0</v>
      </c>
      <c r="AY149" s="58">
        <f t="shared" ca="1" si="33"/>
        <v>0</v>
      </c>
      <c r="AZ149" s="58">
        <f t="shared" ca="1" si="33"/>
        <v>0</v>
      </c>
      <c r="BA149" s="58">
        <f t="shared" ca="1" si="33"/>
        <v>0</v>
      </c>
      <c r="BB149" s="58">
        <f t="shared" ca="1" si="33"/>
        <v>0</v>
      </c>
      <c r="BC149" s="58">
        <f t="shared" ca="1" si="33"/>
        <v>0</v>
      </c>
      <c r="BD149" s="58">
        <f t="shared" ca="1" si="33"/>
        <v>0</v>
      </c>
      <c r="BE149" s="58">
        <f t="shared" ca="1" si="33"/>
        <v>0</v>
      </c>
      <c r="BF149" s="58">
        <f t="shared" ca="1" si="33"/>
        <v>0</v>
      </c>
      <c r="BG149" s="58">
        <f t="shared" ca="1" si="33"/>
        <v>0</v>
      </c>
      <c r="BH149" s="58">
        <f t="shared" ca="1" si="33"/>
        <v>0</v>
      </c>
      <c r="BI149" s="58">
        <f t="shared" ca="1" si="33"/>
        <v>0</v>
      </c>
      <c r="BJ149" s="58">
        <f t="shared" ca="1" si="33"/>
        <v>0</v>
      </c>
      <c r="BK149" s="58">
        <f t="shared" ca="1" si="33"/>
        <v>0</v>
      </c>
      <c r="BL149" s="58">
        <f t="shared" ca="1" si="33"/>
        <v>0</v>
      </c>
      <c r="BM149" s="58">
        <f t="shared" ca="1" si="33"/>
        <v>0</v>
      </c>
      <c r="BN149" s="58">
        <f t="shared" ca="1" si="33"/>
        <v>0</v>
      </c>
      <c r="BO149" s="58">
        <f t="shared" ca="1" si="33"/>
        <v>0</v>
      </c>
      <c r="BP149" s="58">
        <f t="shared" ca="1" si="33"/>
        <v>0</v>
      </c>
      <c r="BQ149" s="58">
        <f t="shared" ca="1" si="33"/>
        <v>0</v>
      </c>
      <c r="BR149" s="58">
        <f t="shared" ca="1" si="33"/>
        <v>0</v>
      </c>
      <c r="BS149" s="58">
        <f t="shared" ca="1" si="33"/>
        <v>0</v>
      </c>
      <c r="BT149" s="58">
        <f t="shared" ca="1" si="33"/>
        <v>0</v>
      </c>
      <c r="BU149" s="58">
        <f t="shared" ca="1" si="33"/>
        <v>0</v>
      </c>
      <c r="BV149" s="58">
        <f ca="1">IF(BV144&lt;=$J$144+$G$21-1,$G$23*$G$125,0)</f>
        <v>0</v>
      </c>
      <c r="BW149" s="58">
        <f ca="1">IF(BW144&lt;=$J$144+$G$21-1,$G$23*$G$125,0)</f>
        <v>0</v>
      </c>
      <c r="BX149" s="58">
        <f ca="1">IF(BX144&lt;=$J$144+$G$21-1,$G$23*$G$125,0)</f>
        <v>0</v>
      </c>
    </row>
    <row r="150" spans="1:76">
      <c r="A150" s="44">
        <f>ROW()</f>
        <v>150</v>
      </c>
      <c r="B150" s="39" t="s">
        <v>54</v>
      </c>
      <c r="J150" s="78">
        <f ca="1">IF(J144&lt;=$J$144+$G$21-1,OFFSET(J189,$G$33,0,1,1)*$G$34,0)</f>
        <v>0</v>
      </c>
      <c r="K150" s="78">
        <f t="shared" ref="K150:BV150" ca="1" si="34">IF(K144&lt;=$J$144+$G$21-1,OFFSET(K189,$G$33,0,1,1)*$G$34,0)</f>
        <v>0</v>
      </c>
      <c r="L150" s="78">
        <f t="shared" ca="1" si="34"/>
        <v>0</v>
      </c>
      <c r="M150" s="78">
        <f t="shared" ca="1" si="34"/>
        <v>0</v>
      </c>
      <c r="N150" s="78">
        <f t="shared" ca="1" si="34"/>
        <v>0</v>
      </c>
      <c r="O150" s="78">
        <f t="shared" ca="1" si="34"/>
        <v>0</v>
      </c>
      <c r="P150" s="78">
        <f t="shared" ca="1" si="34"/>
        <v>0</v>
      </c>
      <c r="Q150" s="78">
        <f t="shared" ca="1" si="34"/>
        <v>0</v>
      </c>
      <c r="R150" s="78">
        <f t="shared" ca="1" si="34"/>
        <v>0</v>
      </c>
      <c r="S150" s="78">
        <f t="shared" ca="1" si="34"/>
        <v>0</v>
      </c>
      <c r="T150" s="78">
        <f t="shared" ca="1" si="34"/>
        <v>0</v>
      </c>
      <c r="U150" s="78">
        <f t="shared" ca="1" si="34"/>
        <v>0</v>
      </c>
      <c r="V150" s="78">
        <f t="shared" ca="1" si="34"/>
        <v>0</v>
      </c>
      <c r="W150" s="78">
        <f t="shared" ca="1" si="34"/>
        <v>0</v>
      </c>
      <c r="X150" s="78">
        <f t="shared" ca="1" si="34"/>
        <v>0</v>
      </c>
      <c r="Y150" s="78">
        <f t="shared" ca="1" si="34"/>
        <v>0</v>
      </c>
      <c r="Z150" s="78">
        <f t="shared" ca="1" si="34"/>
        <v>0</v>
      </c>
      <c r="AA150" s="78">
        <f t="shared" ca="1" si="34"/>
        <v>0</v>
      </c>
      <c r="AB150" s="78">
        <f t="shared" ca="1" si="34"/>
        <v>0</v>
      </c>
      <c r="AC150" s="78">
        <f t="shared" ca="1" si="34"/>
        <v>0</v>
      </c>
      <c r="AD150" s="78">
        <f t="shared" ca="1" si="34"/>
        <v>0</v>
      </c>
      <c r="AE150" s="78">
        <f t="shared" ca="1" si="34"/>
        <v>0</v>
      </c>
      <c r="AF150" s="78">
        <f t="shared" ca="1" si="34"/>
        <v>0</v>
      </c>
      <c r="AG150" s="78">
        <f t="shared" ca="1" si="34"/>
        <v>0</v>
      </c>
      <c r="AH150" s="78">
        <f t="shared" ca="1" si="34"/>
        <v>0</v>
      </c>
      <c r="AI150" s="78">
        <f t="shared" ca="1" si="34"/>
        <v>0</v>
      </c>
      <c r="AJ150" s="78">
        <f t="shared" ca="1" si="34"/>
        <v>0</v>
      </c>
      <c r="AK150" s="78">
        <f t="shared" ca="1" si="34"/>
        <v>0</v>
      </c>
      <c r="AL150" s="78">
        <f t="shared" ca="1" si="34"/>
        <v>0</v>
      </c>
      <c r="AM150" s="78">
        <f t="shared" ca="1" si="34"/>
        <v>0</v>
      </c>
      <c r="AN150" s="78">
        <f t="shared" ca="1" si="34"/>
        <v>0</v>
      </c>
      <c r="AO150" s="78">
        <f t="shared" ca="1" si="34"/>
        <v>0</v>
      </c>
      <c r="AP150" s="78">
        <f t="shared" ca="1" si="34"/>
        <v>0</v>
      </c>
      <c r="AQ150" s="78">
        <f t="shared" ca="1" si="34"/>
        <v>0</v>
      </c>
      <c r="AR150" s="78">
        <f t="shared" ca="1" si="34"/>
        <v>0</v>
      </c>
      <c r="AS150" s="78">
        <f t="shared" ca="1" si="34"/>
        <v>0</v>
      </c>
      <c r="AT150" s="78">
        <f t="shared" ca="1" si="34"/>
        <v>0</v>
      </c>
      <c r="AU150" s="78">
        <f t="shared" ca="1" si="34"/>
        <v>0</v>
      </c>
      <c r="AV150" s="78">
        <f t="shared" ca="1" si="34"/>
        <v>0</v>
      </c>
      <c r="AW150" s="78">
        <f t="shared" ca="1" si="34"/>
        <v>0</v>
      </c>
      <c r="AX150" s="78">
        <f t="shared" ca="1" si="34"/>
        <v>0</v>
      </c>
      <c r="AY150" s="78">
        <f t="shared" ca="1" si="34"/>
        <v>0</v>
      </c>
      <c r="AZ150" s="78">
        <f t="shared" ca="1" si="34"/>
        <v>0</v>
      </c>
      <c r="BA150" s="78">
        <f t="shared" ca="1" si="34"/>
        <v>0</v>
      </c>
      <c r="BB150" s="78">
        <f t="shared" ca="1" si="34"/>
        <v>0</v>
      </c>
      <c r="BC150" s="78">
        <f t="shared" ca="1" si="34"/>
        <v>0</v>
      </c>
      <c r="BD150" s="78">
        <f t="shared" ca="1" si="34"/>
        <v>0</v>
      </c>
      <c r="BE150" s="78">
        <f t="shared" ca="1" si="34"/>
        <v>0</v>
      </c>
      <c r="BF150" s="78">
        <f t="shared" ca="1" si="34"/>
        <v>0</v>
      </c>
      <c r="BG150" s="78">
        <f t="shared" ca="1" si="34"/>
        <v>0</v>
      </c>
      <c r="BH150" s="78">
        <f t="shared" ca="1" si="34"/>
        <v>0</v>
      </c>
      <c r="BI150" s="78">
        <f t="shared" ca="1" si="34"/>
        <v>0</v>
      </c>
      <c r="BJ150" s="78">
        <f t="shared" ca="1" si="34"/>
        <v>0</v>
      </c>
      <c r="BK150" s="78">
        <f t="shared" ca="1" si="34"/>
        <v>0</v>
      </c>
      <c r="BL150" s="78">
        <f t="shared" ca="1" si="34"/>
        <v>0</v>
      </c>
      <c r="BM150" s="78">
        <f t="shared" ca="1" si="34"/>
        <v>0</v>
      </c>
      <c r="BN150" s="78">
        <f t="shared" ca="1" si="34"/>
        <v>0</v>
      </c>
      <c r="BO150" s="78">
        <f t="shared" ca="1" si="34"/>
        <v>0</v>
      </c>
      <c r="BP150" s="78">
        <f t="shared" ca="1" si="34"/>
        <v>0</v>
      </c>
      <c r="BQ150" s="78">
        <f t="shared" ca="1" si="34"/>
        <v>0</v>
      </c>
      <c r="BR150" s="78">
        <f t="shared" ca="1" si="34"/>
        <v>0</v>
      </c>
      <c r="BS150" s="78">
        <f t="shared" ca="1" si="34"/>
        <v>0</v>
      </c>
      <c r="BT150" s="78">
        <f t="shared" ca="1" si="34"/>
        <v>0</v>
      </c>
      <c r="BU150" s="78">
        <f t="shared" ca="1" si="34"/>
        <v>0</v>
      </c>
      <c r="BV150" s="78">
        <f t="shared" ca="1" si="34"/>
        <v>0</v>
      </c>
      <c r="BW150" s="78">
        <f ca="1">IF(BW144&lt;=$J$144+$G$21-1,OFFSET(BW189,$G$33,0,1,1)*$G$34,0)</f>
        <v>0</v>
      </c>
      <c r="BX150" s="78">
        <f ca="1">IF(BX144&lt;=$J$144+$G$21-1,OFFSET(BX189,$G$33,0,1,1)*$G$34,0)</f>
        <v>0</v>
      </c>
    </row>
    <row r="151" spans="1:76">
      <c r="A151" s="44">
        <f>ROW()</f>
        <v>151</v>
      </c>
      <c r="B151" s="39" t="s">
        <v>12</v>
      </c>
      <c r="J151" s="58">
        <f ca="1">IF(AND(J143&lt;=$G$21,J143&lt;=$G$17),$G$35*$G$125*(1+$M$60)^J143,IF(J143&lt;=$G$21,I151*(1+$M$62),0))</f>
        <v>0</v>
      </c>
      <c r="K151" s="58">
        <f t="shared" ref="K151:BV151" ca="1" si="35">IF(AND(K143&lt;=$G$21,K143&lt;=$G$17),$G$35*$G$125*(1+$M$60)^K143,IF(K143&lt;=$G$21,J151*(1+$M$62),0))</f>
        <v>0</v>
      </c>
      <c r="L151" s="58">
        <f t="shared" ca="1" si="35"/>
        <v>0</v>
      </c>
      <c r="M151" s="58">
        <f t="shared" ca="1" si="35"/>
        <v>0</v>
      </c>
      <c r="N151" s="58">
        <f t="shared" ca="1" si="35"/>
        <v>0</v>
      </c>
      <c r="O151" s="58">
        <f t="shared" ca="1" si="35"/>
        <v>0</v>
      </c>
      <c r="P151" s="58">
        <f t="shared" ca="1" si="35"/>
        <v>0</v>
      </c>
      <c r="Q151" s="58">
        <f t="shared" ca="1" si="35"/>
        <v>0</v>
      </c>
      <c r="R151" s="58">
        <f t="shared" ca="1" si="35"/>
        <v>0</v>
      </c>
      <c r="S151" s="58">
        <f t="shared" ca="1" si="35"/>
        <v>0</v>
      </c>
      <c r="T151" s="58">
        <f t="shared" ca="1" si="35"/>
        <v>0</v>
      </c>
      <c r="U151" s="58">
        <f t="shared" ca="1" si="35"/>
        <v>0</v>
      </c>
      <c r="V151" s="58">
        <f t="shared" ca="1" si="35"/>
        <v>0</v>
      </c>
      <c r="W151" s="58">
        <f t="shared" ca="1" si="35"/>
        <v>0</v>
      </c>
      <c r="X151" s="58">
        <f t="shared" ca="1" si="35"/>
        <v>0</v>
      </c>
      <c r="Y151" s="58">
        <f t="shared" ca="1" si="35"/>
        <v>0</v>
      </c>
      <c r="Z151" s="58">
        <f t="shared" ca="1" si="35"/>
        <v>0</v>
      </c>
      <c r="AA151" s="58">
        <f t="shared" ca="1" si="35"/>
        <v>0</v>
      </c>
      <c r="AB151" s="58">
        <f t="shared" ca="1" si="35"/>
        <v>0</v>
      </c>
      <c r="AC151" s="58">
        <f t="shared" ca="1" si="35"/>
        <v>0</v>
      </c>
      <c r="AD151" s="58">
        <f t="shared" ca="1" si="35"/>
        <v>0</v>
      </c>
      <c r="AE151" s="58">
        <f t="shared" ca="1" si="35"/>
        <v>0</v>
      </c>
      <c r="AF151" s="58">
        <f t="shared" ca="1" si="35"/>
        <v>0</v>
      </c>
      <c r="AG151" s="58">
        <f t="shared" ca="1" si="35"/>
        <v>0</v>
      </c>
      <c r="AH151" s="58">
        <f t="shared" ca="1" si="35"/>
        <v>0</v>
      </c>
      <c r="AI151" s="58">
        <f t="shared" ca="1" si="35"/>
        <v>0</v>
      </c>
      <c r="AJ151" s="58">
        <f t="shared" ca="1" si="35"/>
        <v>0</v>
      </c>
      <c r="AK151" s="58">
        <f t="shared" ca="1" si="35"/>
        <v>0</v>
      </c>
      <c r="AL151" s="58">
        <f t="shared" ca="1" si="35"/>
        <v>0</v>
      </c>
      <c r="AM151" s="58">
        <f t="shared" ca="1" si="35"/>
        <v>0</v>
      </c>
      <c r="AN151" s="58">
        <f t="shared" ca="1" si="35"/>
        <v>0</v>
      </c>
      <c r="AO151" s="58">
        <f t="shared" ca="1" si="35"/>
        <v>0</v>
      </c>
      <c r="AP151" s="58">
        <f t="shared" ca="1" si="35"/>
        <v>0</v>
      </c>
      <c r="AQ151" s="58">
        <f t="shared" ca="1" si="35"/>
        <v>0</v>
      </c>
      <c r="AR151" s="58">
        <f t="shared" ca="1" si="35"/>
        <v>0</v>
      </c>
      <c r="AS151" s="58">
        <f t="shared" ca="1" si="35"/>
        <v>0</v>
      </c>
      <c r="AT151" s="58">
        <f t="shared" ca="1" si="35"/>
        <v>0</v>
      </c>
      <c r="AU151" s="58">
        <f t="shared" ca="1" si="35"/>
        <v>0</v>
      </c>
      <c r="AV151" s="58">
        <f t="shared" ca="1" si="35"/>
        <v>0</v>
      </c>
      <c r="AW151" s="58">
        <f t="shared" ca="1" si="35"/>
        <v>0</v>
      </c>
      <c r="AX151" s="58">
        <f t="shared" ca="1" si="35"/>
        <v>0</v>
      </c>
      <c r="AY151" s="58">
        <f t="shared" ca="1" si="35"/>
        <v>0</v>
      </c>
      <c r="AZ151" s="58">
        <f t="shared" ca="1" si="35"/>
        <v>0</v>
      </c>
      <c r="BA151" s="58">
        <f t="shared" ca="1" si="35"/>
        <v>0</v>
      </c>
      <c r="BB151" s="58">
        <f t="shared" ca="1" si="35"/>
        <v>0</v>
      </c>
      <c r="BC151" s="58">
        <f t="shared" ca="1" si="35"/>
        <v>0</v>
      </c>
      <c r="BD151" s="58">
        <f t="shared" ca="1" si="35"/>
        <v>0</v>
      </c>
      <c r="BE151" s="58">
        <f t="shared" ca="1" si="35"/>
        <v>0</v>
      </c>
      <c r="BF151" s="58">
        <f t="shared" ca="1" si="35"/>
        <v>0</v>
      </c>
      <c r="BG151" s="58">
        <f t="shared" ca="1" si="35"/>
        <v>0</v>
      </c>
      <c r="BH151" s="58">
        <f t="shared" ca="1" si="35"/>
        <v>0</v>
      </c>
      <c r="BI151" s="58">
        <f t="shared" ca="1" si="35"/>
        <v>0</v>
      </c>
      <c r="BJ151" s="58">
        <f t="shared" ca="1" si="35"/>
        <v>0</v>
      </c>
      <c r="BK151" s="58">
        <f t="shared" ca="1" si="35"/>
        <v>0</v>
      </c>
      <c r="BL151" s="58">
        <f t="shared" ca="1" si="35"/>
        <v>0</v>
      </c>
      <c r="BM151" s="58">
        <f t="shared" ca="1" si="35"/>
        <v>0</v>
      </c>
      <c r="BN151" s="58">
        <f t="shared" ca="1" si="35"/>
        <v>0</v>
      </c>
      <c r="BO151" s="58">
        <f t="shared" ca="1" si="35"/>
        <v>0</v>
      </c>
      <c r="BP151" s="58">
        <f t="shared" ca="1" si="35"/>
        <v>0</v>
      </c>
      <c r="BQ151" s="58">
        <f t="shared" ca="1" si="35"/>
        <v>0</v>
      </c>
      <c r="BR151" s="58">
        <f t="shared" ca="1" si="35"/>
        <v>0</v>
      </c>
      <c r="BS151" s="58">
        <f t="shared" ca="1" si="35"/>
        <v>0</v>
      </c>
      <c r="BT151" s="58">
        <f t="shared" ca="1" si="35"/>
        <v>0</v>
      </c>
      <c r="BU151" s="58">
        <f t="shared" ca="1" si="35"/>
        <v>0</v>
      </c>
      <c r="BV151" s="58">
        <f t="shared" ca="1" si="35"/>
        <v>0</v>
      </c>
      <c r="BW151" s="58">
        <f ca="1">IF(AND(BW143&lt;=$G$21,BW143&lt;=$G$17),$G$35*$G$125*(1+$M$60)^BW143,IF(BW143&lt;=$G$21,BV151*(1+$M$62),0))</f>
        <v>0</v>
      </c>
      <c r="BX151" s="58">
        <f ca="1">IF(AND(BX143&lt;=$G$21,BX143&lt;=$G$17),$G$35*$G$125*(1+$M$60)^BX143,IF(BX143&lt;=$G$21,BW151*(1+$M$62),0))</f>
        <v>0</v>
      </c>
    </row>
    <row r="152" spans="1:76">
      <c r="A152" s="44">
        <f>ROW()</f>
        <v>152</v>
      </c>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row>
    <row r="153" spans="1:76">
      <c r="A153" s="44">
        <f>ROW()</f>
        <v>153</v>
      </c>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row>
    <row r="154" spans="1:76">
      <c r="A154" s="44">
        <f>ROW()</f>
        <v>154</v>
      </c>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row>
    <row r="155" spans="1:76">
      <c r="A155" s="44">
        <f>ROW()</f>
        <v>155</v>
      </c>
      <c r="J155" s="39" t="s">
        <v>182</v>
      </c>
    </row>
    <row r="156" spans="1:76">
      <c r="A156" s="44">
        <f>ROW()</f>
        <v>156</v>
      </c>
      <c r="B156" s="90" t="s">
        <v>55</v>
      </c>
    </row>
    <row r="157" spans="1:76">
      <c r="A157" s="44">
        <f>ROW()</f>
        <v>157</v>
      </c>
      <c r="B157" s="97" t="s">
        <v>82</v>
      </c>
      <c r="C157" s="97"/>
      <c r="D157" s="97"/>
      <c r="E157" s="97" t="s">
        <v>84</v>
      </c>
      <c r="F157" s="97"/>
      <c r="G157" s="97"/>
      <c r="H157" s="97"/>
      <c r="J157" s="83">
        <f ca="1">IF(AND(J143&gt;$G$25,J143&lt;=$G$21),-$G$24*$G$112/($G$21-$G$25),0)</f>
        <v>0</v>
      </c>
      <c r="K157" s="83">
        <f t="shared" ref="K157:BV157" ca="1" si="36">IF(AND(K143&gt;$G$25,K143&lt;=$G$21),-$G$24*$G$112/($G$21-$G$25),0)</f>
        <v>0</v>
      </c>
      <c r="L157" s="83">
        <f t="shared" ca="1" si="36"/>
        <v>0</v>
      </c>
      <c r="M157" s="83">
        <f t="shared" ca="1" si="36"/>
        <v>0</v>
      </c>
      <c r="N157" s="83">
        <f t="shared" ca="1" si="36"/>
        <v>0</v>
      </c>
      <c r="O157" s="83">
        <f t="shared" ca="1" si="36"/>
        <v>0</v>
      </c>
      <c r="P157" s="83">
        <f t="shared" ca="1" si="36"/>
        <v>0</v>
      </c>
      <c r="Q157" s="83">
        <f t="shared" ca="1" si="36"/>
        <v>0</v>
      </c>
      <c r="R157" s="83">
        <f t="shared" ca="1" si="36"/>
        <v>0</v>
      </c>
      <c r="S157" s="83">
        <f t="shared" ca="1" si="36"/>
        <v>0</v>
      </c>
      <c r="T157" s="83">
        <f t="shared" ca="1" si="36"/>
        <v>0</v>
      </c>
      <c r="U157" s="83">
        <f t="shared" ca="1" si="36"/>
        <v>0</v>
      </c>
      <c r="V157" s="83">
        <f t="shared" ca="1" si="36"/>
        <v>0</v>
      </c>
      <c r="W157" s="83">
        <f t="shared" ca="1" si="36"/>
        <v>0</v>
      </c>
      <c r="X157" s="83">
        <f t="shared" ca="1" si="36"/>
        <v>0</v>
      </c>
      <c r="Y157" s="83">
        <f t="shared" ca="1" si="36"/>
        <v>0</v>
      </c>
      <c r="Z157" s="83">
        <f t="shared" ca="1" si="36"/>
        <v>0</v>
      </c>
      <c r="AA157" s="83">
        <f t="shared" ca="1" si="36"/>
        <v>0</v>
      </c>
      <c r="AB157" s="83">
        <f t="shared" ca="1" si="36"/>
        <v>0</v>
      </c>
      <c r="AC157" s="83">
        <f t="shared" ca="1" si="36"/>
        <v>0</v>
      </c>
      <c r="AD157" s="83">
        <f t="shared" ca="1" si="36"/>
        <v>0</v>
      </c>
      <c r="AE157" s="83">
        <f t="shared" ca="1" si="36"/>
        <v>0</v>
      </c>
      <c r="AF157" s="83">
        <f t="shared" ca="1" si="36"/>
        <v>0</v>
      </c>
      <c r="AG157" s="83">
        <f t="shared" ca="1" si="36"/>
        <v>0</v>
      </c>
      <c r="AH157" s="83">
        <f t="shared" ca="1" si="36"/>
        <v>0</v>
      </c>
      <c r="AI157" s="83">
        <f t="shared" ca="1" si="36"/>
        <v>0</v>
      </c>
      <c r="AJ157" s="83">
        <f t="shared" ca="1" si="36"/>
        <v>0</v>
      </c>
      <c r="AK157" s="83">
        <f t="shared" ca="1" si="36"/>
        <v>0</v>
      </c>
      <c r="AL157" s="83">
        <f t="shared" ca="1" si="36"/>
        <v>0</v>
      </c>
      <c r="AM157" s="83">
        <f t="shared" ca="1" si="36"/>
        <v>0</v>
      </c>
      <c r="AN157" s="83">
        <f t="shared" ca="1" si="36"/>
        <v>0</v>
      </c>
      <c r="AO157" s="83">
        <f t="shared" ca="1" si="36"/>
        <v>0</v>
      </c>
      <c r="AP157" s="83">
        <f t="shared" ca="1" si="36"/>
        <v>0</v>
      </c>
      <c r="AQ157" s="83">
        <f t="shared" ca="1" si="36"/>
        <v>0</v>
      </c>
      <c r="AR157" s="83">
        <f t="shared" ca="1" si="36"/>
        <v>0</v>
      </c>
      <c r="AS157" s="83">
        <f t="shared" ca="1" si="36"/>
        <v>0</v>
      </c>
      <c r="AT157" s="83">
        <f t="shared" ca="1" si="36"/>
        <v>0</v>
      </c>
      <c r="AU157" s="83">
        <f t="shared" ca="1" si="36"/>
        <v>0</v>
      </c>
      <c r="AV157" s="83">
        <f t="shared" ca="1" si="36"/>
        <v>0</v>
      </c>
      <c r="AW157" s="83">
        <f t="shared" ca="1" si="36"/>
        <v>0</v>
      </c>
      <c r="AX157" s="83">
        <f t="shared" ca="1" si="36"/>
        <v>0</v>
      </c>
      <c r="AY157" s="83">
        <f t="shared" ca="1" si="36"/>
        <v>0</v>
      </c>
      <c r="AZ157" s="83">
        <f t="shared" ca="1" si="36"/>
        <v>0</v>
      </c>
      <c r="BA157" s="83">
        <f t="shared" ca="1" si="36"/>
        <v>0</v>
      </c>
      <c r="BB157" s="83">
        <f t="shared" ca="1" si="36"/>
        <v>0</v>
      </c>
      <c r="BC157" s="83">
        <f t="shared" ca="1" si="36"/>
        <v>0</v>
      </c>
      <c r="BD157" s="83">
        <f t="shared" ca="1" si="36"/>
        <v>0</v>
      </c>
      <c r="BE157" s="83">
        <f t="shared" ca="1" si="36"/>
        <v>0</v>
      </c>
      <c r="BF157" s="83">
        <f t="shared" ca="1" si="36"/>
        <v>0</v>
      </c>
      <c r="BG157" s="83">
        <f t="shared" ca="1" si="36"/>
        <v>0</v>
      </c>
      <c r="BH157" s="83">
        <f t="shared" ca="1" si="36"/>
        <v>0</v>
      </c>
      <c r="BI157" s="83">
        <f t="shared" ca="1" si="36"/>
        <v>0</v>
      </c>
      <c r="BJ157" s="83">
        <f t="shared" ca="1" si="36"/>
        <v>0</v>
      </c>
      <c r="BK157" s="83">
        <f t="shared" ca="1" si="36"/>
        <v>0</v>
      </c>
      <c r="BL157" s="83">
        <f t="shared" ca="1" si="36"/>
        <v>0</v>
      </c>
      <c r="BM157" s="83">
        <f t="shared" ca="1" si="36"/>
        <v>0</v>
      </c>
      <c r="BN157" s="83">
        <f t="shared" ca="1" si="36"/>
        <v>0</v>
      </c>
      <c r="BO157" s="83">
        <f t="shared" ca="1" si="36"/>
        <v>0</v>
      </c>
      <c r="BP157" s="83">
        <f t="shared" ca="1" si="36"/>
        <v>0</v>
      </c>
      <c r="BQ157" s="83">
        <f t="shared" ca="1" si="36"/>
        <v>0</v>
      </c>
      <c r="BR157" s="83">
        <f t="shared" ca="1" si="36"/>
        <v>0</v>
      </c>
      <c r="BS157" s="83">
        <f t="shared" ca="1" si="36"/>
        <v>0</v>
      </c>
      <c r="BT157" s="83">
        <f t="shared" ca="1" si="36"/>
        <v>0</v>
      </c>
      <c r="BU157" s="83">
        <f t="shared" ca="1" si="36"/>
        <v>0</v>
      </c>
      <c r="BV157" s="83">
        <f t="shared" ca="1" si="36"/>
        <v>0</v>
      </c>
      <c r="BW157" s="83">
        <f ca="1">IF(AND(BW143&gt;$G$25,BW143&lt;=$G$21),-$G$24*$G$112/($G$21-$G$25),0)</f>
        <v>0</v>
      </c>
      <c r="BX157" s="83">
        <f ca="1">IF(AND(BX143&gt;$G$25,BX143&lt;=$G$21),-$G$24*$G$112/($G$21-$G$25),0)</f>
        <v>0</v>
      </c>
    </row>
    <row r="158" spans="1:76">
      <c r="A158" s="44">
        <f>ROW()</f>
        <v>158</v>
      </c>
      <c r="B158" s="98" t="s">
        <v>121</v>
      </c>
      <c r="C158" s="98"/>
      <c r="D158" s="98"/>
      <c r="E158" s="98" t="s">
        <v>122</v>
      </c>
      <c r="F158" s="98"/>
      <c r="G158" s="98"/>
      <c r="H158" s="98"/>
      <c r="J158" s="99">
        <f t="shared" ref="J158:BU158" ca="1" si="37">IF(AND(J143&lt;=$G$28,J143&gt;$G$29),-$G$27*$G$112/($G$28-$G$29),0)*(1-Tax_Rate)</f>
        <v>0</v>
      </c>
      <c r="K158" s="99">
        <f t="shared" ca="1" si="37"/>
        <v>0</v>
      </c>
      <c r="L158" s="99">
        <f t="shared" ca="1" si="37"/>
        <v>0</v>
      </c>
      <c r="M158" s="99">
        <f t="shared" ca="1" si="37"/>
        <v>0</v>
      </c>
      <c r="N158" s="99">
        <f t="shared" ca="1" si="37"/>
        <v>0</v>
      </c>
      <c r="O158" s="99">
        <f t="shared" ca="1" si="37"/>
        <v>0</v>
      </c>
      <c r="P158" s="99">
        <f t="shared" ca="1" si="37"/>
        <v>0</v>
      </c>
      <c r="Q158" s="99">
        <f t="shared" ca="1" si="37"/>
        <v>0</v>
      </c>
      <c r="R158" s="99">
        <f t="shared" ca="1" si="37"/>
        <v>0</v>
      </c>
      <c r="S158" s="99">
        <f t="shared" ca="1" si="37"/>
        <v>0</v>
      </c>
      <c r="T158" s="99">
        <f t="shared" ca="1" si="37"/>
        <v>0</v>
      </c>
      <c r="U158" s="99">
        <f t="shared" ca="1" si="37"/>
        <v>0</v>
      </c>
      <c r="V158" s="99">
        <f t="shared" ca="1" si="37"/>
        <v>0</v>
      </c>
      <c r="W158" s="99">
        <f t="shared" ca="1" si="37"/>
        <v>0</v>
      </c>
      <c r="X158" s="99">
        <f t="shared" ca="1" si="37"/>
        <v>0</v>
      </c>
      <c r="Y158" s="99">
        <f t="shared" ca="1" si="37"/>
        <v>0</v>
      </c>
      <c r="Z158" s="99">
        <f t="shared" ca="1" si="37"/>
        <v>0</v>
      </c>
      <c r="AA158" s="99">
        <f t="shared" ca="1" si="37"/>
        <v>0</v>
      </c>
      <c r="AB158" s="99">
        <f t="shared" ca="1" si="37"/>
        <v>0</v>
      </c>
      <c r="AC158" s="99">
        <f t="shared" ca="1" si="37"/>
        <v>0</v>
      </c>
      <c r="AD158" s="99">
        <f t="shared" ca="1" si="37"/>
        <v>0</v>
      </c>
      <c r="AE158" s="99">
        <f t="shared" ca="1" si="37"/>
        <v>0</v>
      </c>
      <c r="AF158" s="99">
        <f t="shared" ca="1" si="37"/>
        <v>0</v>
      </c>
      <c r="AG158" s="99">
        <f t="shared" ca="1" si="37"/>
        <v>0</v>
      </c>
      <c r="AH158" s="99">
        <f t="shared" ca="1" si="37"/>
        <v>0</v>
      </c>
      <c r="AI158" s="99">
        <f t="shared" ca="1" si="37"/>
        <v>0</v>
      </c>
      <c r="AJ158" s="99">
        <f t="shared" ca="1" si="37"/>
        <v>0</v>
      </c>
      <c r="AK158" s="99">
        <f t="shared" ca="1" si="37"/>
        <v>0</v>
      </c>
      <c r="AL158" s="99">
        <f t="shared" ca="1" si="37"/>
        <v>0</v>
      </c>
      <c r="AM158" s="99">
        <f t="shared" ca="1" si="37"/>
        <v>0</v>
      </c>
      <c r="AN158" s="99">
        <f t="shared" ca="1" si="37"/>
        <v>0</v>
      </c>
      <c r="AO158" s="99">
        <f t="shared" ca="1" si="37"/>
        <v>0</v>
      </c>
      <c r="AP158" s="99">
        <f t="shared" ca="1" si="37"/>
        <v>0</v>
      </c>
      <c r="AQ158" s="99">
        <f t="shared" ca="1" si="37"/>
        <v>0</v>
      </c>
      <c r="AR158" s="99">
        <f t="shared" ca="1" si="37"/>
        <v>0</v>
      </c>
      <c r="AS158" s="99">
        <f t="shared" ca="1" si="37"/>
        <v>0</v>
      </c>
      <c r="AT158" s="99">
        <f t="shared" ca="1" si="37"/>
        <v>0</v>
      </c>
      <c r="AU158" s="99">
        <f t="shared" ca="1" si="37"/>
        <v>0</v>
      </c>
      <c r="AV158" s="99">
        <f t="shared" ca="1" si="37"/>
        <v>0</v>
      </c>
      <c r="AW158" s="99">
        <f t="shared" ca="1" si="37"/>
        <v>0</v>
      </c>
      <c r="AX158" s="99">
        <f t="shared" ca="1" si="37"/>
        <v>0</v>
      </c>
      <c r="AY158" s="99">
        <f t="shared" ca="1" si="37"/>
        <v>0</v>
      </c>
      <c r="AZ158" s="99">
        <f t="shared" ca="1" si="37"/>
        <v>0</v>
      </c>
      <c r="BA158" s="99">
        <f t="shared" ca="1" si="37"/>
        <v>0</v>
      </c>
      <c r="BB158" s="99">
        <f t="shared" ca="1" si="37"/>
        <v>0</v>
      </c>
      <c r="BC158" s="99">
        <f t="shared" ca="1" si="37"/>
        <v>0</v>
      </c>
      <c r="BD158" s="99">
        <f t="shared" ca="1" si="37"/>
        <v>0</v>
      </c>
      <c r="BE158" s="99">
        <f t="shared" ca="1" si="37"/>
        <v>0</v>
      </c>
      <c r="BF158" s="99">
        <f t="shared" ca="1" si="37"/>
        <v>0</v>
      </c>
      <c r="BG158" s="99">
        <f t="shared" ca="1" si="37"/>
        <v>0</v>
      </c>
      <c r="BH158" s="99">
        <f t="shared" ca="1" si="37"/>
        <v>0</v>
      </c>
      <c r="BI158" s="99">
        <f t="shared" ca="1" si="37"/>
        <v>0</v>
      </c>
      <c r="BJ158" s="99">
        <f t="shared" ca="1" si="37"/>
        <v>0</v>
      </c>
      <c r="BK158" s="99">
        <f t="shared" ca="1" si="37"/>
        <v>0</v>
      </c>
      <c r="BL158" s="99">
        <f t="shared" ca="1" si="37"/>
        <v>0</v>
      </c>
      <c r="BM158" s="99">
        <f t="shared" ca="1" si="37"/>
        <v>0</v>
      </c>
      <c r="BN158" s="99">
        <f t="shared" ca="1" si="37"/>
        <v>0</v>
      </c>
      <c r="BO158" s="99">
        <f t="shared" ca="1" si="37"/>
        <v>0</v>
      </c>
      <c r="BP158" s="99">
        <f t="shared" ca="1" si="37"/>
        <v>0</v>
      </c>
      <c r="BQ158" s="99">
        <f t="shared" ca="1" si="37"/>
        <v>0</v>
      </c>
      <c r="BR158" s="99">
        <f t="shared" ca="1" si="37"/>
        <v>0</v>
      </c>
      <c r="BS158" s="99">
        <f t="shared" ca="1" si="37"/>
        <v>0</v>
      </c>
      <c r="BT158" s="99">
        <f t="shared" ca="1" si="37"/>
        <v>0</v>
      </c>
      <c r="BU158" s="99">
        <f t="shared" ca="1" si="37"/>
        <v>0</v>
      </c>
      <c r="BV158" s="99">
        <f ca="1">IF(AND(BV143&lt;=$G$28,BV143&gt;$G$29),-$G$27*$G$112/($G$28-$G$29),0)*(1-Tax_Rate)</f>
        <v>0</v>
      </c>
      <c r="BW158" s="99">
        <f ca="1">IF(AND(BW143&lt;=$G$28,BW143&gt;$G$29),-$G$27*$G$112/($G$28-$G$29),0)*(1-Tax_Rate)</f>
        <v>0</v>
      </c>
      <c r="BX158" s="99">
        <f ca="1">IF(AND(BX143&lt;=$G$28,BX143&gt;$G$29),-$G$27*$G$112/($G$28-$G$29),0)*(1-Tax_Rate)</f>
        <v>0</v>
      </c>
    </row>
    <row r="159" spans="1:76">
      <c r="A159" s="44">
        <f>ROW()</f>
        <v>159</v>
      </c>
      <c r="B159" s="97" t="s">
        <v>91</v>
      </c>
      <c r="C159" s="97"/>
      <c r="D159" s="97"/>
      <c r="E159" s="97"/>
      <c r="F159" s="97"/>
      <c r="G159" s="97"/>
      <c r="H159" s="97"/>
      <c r="J159" s="100">
        <f t="shared" ref="J159:BU159" ca="1" si="38">IF(AND($G$26="yes",J143=$G$25+1),-$G$112*$G$24*$G$30*state_tax_rate*(1-fed_tax_rate),0)</f>
        <v>0</v>
      </c>
      <c r="K159" s="100">
        <f t="shared" ca="1" si="38"/>
        <v>0</v>
      </c>
      <c r="L159" s="100">
        <f t="shared" ca="1" si="38"/>
        <v>0</v>
      </c>
      <c r="M159" s="100">
        <f t="shared" ca="1" si="38"/>
        <v>0</v>
      </c>
      <c r="N159" s="100">
        <f t="shared" ca="1" si="38"/>
        <v>0</v>
      </c>
      <c r="O159" s="100">
        <f t="shared" ca="1" si="38"/>
        <v>0</v>
      </c>
      <c r="P159" s="100">
        <f t="shared" ca="1" si="38"/>
        <v>0</v>
      </c>
      <c r="Q159" s="100">
        <f t="shared" ca="1" si="38"/>
        <v>0</v>
      </c>
      <c r="R159" s="100">
        <f t="shared" ca="1" si="38"/>
        <v>0</v>
      </c>
      <c r="S159" s="100">
        <f t="shared" ca="1" si="38"/>
        <v>0</v>
      </c>
      <c r="T159" s="100">
        <f t="shared" ca="1" si="38"/>
        <v>0</v>
      </c>
      <c r="U159" s="100">
        <f t="shared" ca="1" si="38"/>
        <v>0</v>
      </c>
      <c r="V159" s="100">
        <f t="shared" ca="1" si="38"/>
        <v>0</v>
      </c>
      <c r="W159" s="100">
        <f t="shared" ca="1" si="38"/>
        <v>0</v>
      </c>
      <c r="X159" s="100">
        <f t="shared" ca="1" si="38"/>
        <v>0</v>
      </c>
      <c r="Y159" s="100">
        <f t="shared" ca="1" si="38"/>
        <v>0</v>
      </c>
      <c r="Z159" s="100">
        <f t="shared" ca="1" si="38"/>
        <v>0</v>
      </c>
      <c r="AA159" s="100">
        <f t="shared" ca="1" si="38"/>
        <v>0</v>
      </c>
      <c r="AB159" s="100">
        <f t="shared" ca="1" si="38"/>
        <v>0</v>
      </c>
      <c r="AC159" s="100">
        <f t="shared" ca="1" si="38"/>
        <v>0</v>
      </c>
      <c r="AD159" s="100">
        <f t="shared" ca="1" si="38"/>
        <v>0</v>
      </c>
      <c r="AE159" s="100">
        <f t="shared" ca="1" si="38"/>
        <v>0</v>
      </c>
      <c r="AF159" s="100">
        <f t="shared" ca="1" si="38"/>
        <v>0</v>
      </c>
      <c r="AG159" s="100">
        <f t="shared" ca="1" si="38"/>
        <v>0</v>
      </c>
      <c r="AH159" s="100">
        <f t="shared" ca="1" si="38"/>
        <v>0</v>
      </c>
      <c r="AI159" s="100">
        <f t="shared" ca="1" si="38"/>
        <v>0</v>
      </c>
      <c r="AJ159" s="100">
        <f t="shared" ca="1" si="38"/>
        <v>0</v>
      </c>
      <c r="AK159" s="100">
        <f t="shared" ca="1" si="38"/>
        <v>0</v>
      </c>
      <c r="AL159" s="100">
        <f t="shared" ca="1" si="38"/>
        <v>0</v>
      </c>
      <c r="AM159" s="100">
        <f t="shared" ca="1" si="38"/>
        <v>0</v>
      </c>
      <c r="AN159" s="100">
        <f t="shared" ca="1" si="38"/>
        <v>0</v>
      </c>
      <c r="AO159" s="100">
        <f t="shared" ca="1" si="38"/>
        <v>0</v>
      </c>
      <c r="AP159" s="100">
        <f t="shared" ca="1" si="38"/>
        <v>0</v>
      </c>
      <c r="AQ159" s="100">
        <f t="shared" ca="1" si="38"/>
        <v>0</v>
      </c>
      <c r="AR159" s="100">
        <f t="shared" ca="1" si="38"/>
        <v>0</v>
      </c>
      <c r="AS159" s="100">
        <f t="shared" ca="1" si="38"/>
        <v>0</v>
      </c>
      <c r="AT159" s="100">
        <f t="shared" ca="1" si="38"/>
        <v>0</v>
      </c>
      <c r="AU159" s="100">
        <f t="shared" ca="1" si="38"/>
        <v>0</v>
      </c>
      <c r="AV159" s="100">
        <f t="shared" ca="1" si="38"/>
        <v>0</v>
      </c>
      <c r="AW159" s="100">
        <f t="shared" ca="1" si="38"/>
        <v>0</v>
      </c>
      <c r="AX159" s="100">
        <f t="shared" ca="1" si="38"/>
        <v>0</v>
      </c>
      <c r="AY159" s="100">
        <f t="shared" ca="1" si="38"/>
        <v>0</v>
      </c>
      <c r="AZ159" s="100">
        <f t="shared" ca="1" si="38"/>
        <v>0</v>
      </c>
      <c r="BA159" s="100">
        <f t="shared" ca="1" si="38"/>
        <v>0</v>
      </c>
      <c r="BB159" s="100">
        <f t="shared" ca="1" si="38"/>
        <v>0</v>
      </c>
      <c r="BC159" s="100">
        <f t="shared" ca="1" si="38"/>
        <v>0</v>
      </c>
      <c r="BD159" s="100">
        <f t="shared" ca="1" si="38"/>
        <v>0</v>
      </c>
      <c r="BE159" s="100">
        <f t="shared" ca="1" si="38"/>
        <v>0</v>
      </c>
      <c r="BF159" s="100">
        <f t="shared" ca="1" si="38"/>
        <v>0</v>
      </c>
      <c r="BG159" s="100">
        <f t="shared" ca="1" si="38"/>
        <v>0</v>
      </c>
      <c r="BH159" s="100">
        <f t="shared" ca="1" si="38"/>
        <v>0</v>
      </c>
      <c r="BI159" s="100">
        <f t="shared" ca="1" si="38"/>
        <v>0</v>
      </c>
      <c r="BJ159" s="100">
        <f t="shared" ca="1" si="38"/>
        <v>0</v>
      </c>
      <c r="BK159" s="100">
        <f t="shared" ca="1" si="38"/>
        <v>0</v>
      </c>
      <c r="BL159" s="100">
        <f t="shared" ca="1" si="38"/>
        <v>0</v>
      </c>
      <c r="BM159" s="100">
        <f t="shared" ca="1" si="38"/>
        <v>0</v>
      </c>
      <c r="BN159" s="100">
        <f t="shared" ca="1" si="38"/>
        <v>0</v>
      </c>
      <c r="BO159" s="100">
        <f t="shared" ca="1" si="38"/>
        <v>0</v>
      </c>
      <c r="BP159" s="100">
        <f t="shared" ca="1" si="38"/>
        <v>0</v>
      </c>
      <c r="BQ159" s="100">
        <f t="shared" ca="1" si="38"/>
        <v>0</v>
      </c>
      <c r="BR159" s="100">
        <f t="shared" ca="1" si="38"/>
        <v>0</v>
      </c>
      <c r="BS159" s="100">
        <f t="shared" ca="1" si="38"/>
        <v>0</v>
      </c>
      <c r="BT159" s="100">
        <f t="shared" ca="1" si="38"/>
        <v>0</v>
      </c>
      <c r="BU159" s="100">
        <f t="shared" ca="1" si="38"/>
        <v>0</v>
      </c>
      <c r="BV159" s="100">
        <f ca="1">IF(AND($G$26="yes",BV143=$G$25+1),-$G$112*$G$24*$G$30*state_tax_rate*(1-fed_tax_rate),0)</f>
        <v>0</v>
      </c>
      <c r="BW159" s="100">
        <f ca="1">IF(AND($G$26="yes",BW143=$G$25+1),-$G$112*$G$24*$G$30*state_tax_rate*(1-fed_tax_rate),0)</f>
        <v>0</v>
      </c>
      <c r="BX159" s="100">
        <f ca="1">IF(AND($G$26="yes",BX143=$G$25+1),-$G$112*$G$24*$G$30*state_tax_rate*(1-fed_tax_rate),0)</f>
        <v>0</v>
      </c>
    </row>
    <row r="160" spans="1:76">
      <c r="A160" s="44">
        <f>ROW()</f>
        <v>160</v>
      </c>
      <c r="B160" s="97" t="s">
        <v>96</v>
      </c>
      <c r="C160" s="97"/>
      <c r="D160" s="97"/>
      <c r="E160" s="97"/>
      <c r="F160" s="97"/>
      <c r="G160" s="97"/>
      <c r="H160" s="101"/>
      <c r="J160" s="83">
        <f ca="1">IF(AND(J143&lt;$G$21,J143&lt;=COUNTIF($J$145:$BX$145,"&gt;0")),-(J145*$G$146+G147)*Tax_Rate,IF(AND(J143&lt;=COUNTIF($J$145:$BX$145,"&gt;0"),J143=$G$21),-(SUM($G$146:$G$147)*Tax_Rate+SUM($I$160:I160)),0))</f>
        <v>0</v>
      </c>
      <c r="K160" s="83">
        <f ca="1">IF(AND(K143&lt;$G$21,K143&lt;=COUNTIF($J$145:$BX$145,"&gt;0")),-(K145*$G$146+H147)*Tax_Rate,IF(AND(K143&lt;=COUNTIF($J$145:$BX$145,"&gt;0"),K143=$G$21),-(SUM($G$146:$G$147)*Tax_Rate+SUM($I$160:J160)),0))</f>
        <v>0</v>
      </c>
      <c r="L160" s="83">
        <f ca="1">IF(AND(L143&lt;$G$21,L143&lt;=COUNTIF($J$145:$BX$145,"&gt;0")),-(L145*$G$146+I147)*Tax_Rate,IF(AND(L143&lt;=COUNTIF($J$145:$BX$145,"&gt;0"),L143=$G$21),-(SUM($G$146:$G$147)*Tax_Rate+SUM($I$160:K160)),0))</f>
        <v>0</v>
      </c>
      <c r="M160" s="83">
        <f ca="1">IF(AND(M143&lt;$G$21,M143&lt;=COUNTIF($J$145:$BX$145,"&gt;0")),-(M145*$G$146+J147)*Tax_Rate,IF(AND(M143&lt;=COUNTIF($J$145:$BX$145,"&gt;0"),M143=$G$21),-(SUM($G$146:$G$147)*Tax_Rate+SUM($I$160:L160)),0))</f>
        <v>0</v>
      </c>
      <c r="N160" s="83">
        <f ca="1">IF(AND(N143&lt;$G$21,N143&lt;=COUNTIF($J$145:$BX$145,"&gt;0")),-(N145*$G$146+K147)*Tax_Rate,IF(AND(N143&lt;=COUNTIF($J$145:$BX$145,"&gt;0"),N143=$G$21),-(SUM($G$146:$G$147)*Tax_Rate+SUM($I$160:M160)),0))</f>
        <v>0</v>
      </c>
      <c r="O160" s="83">
        <f ca="1">IF(AND(O143&lt;$G$21,O143&lt;=COUNTIF($J$145:$BX$145,"&gt;0")),-(O145*$G$146+L147)*Tax_Rate,IF(AND(O143&lt;=COUNTIF($J$145:$BX$145,"&gt;0"),O143=$G$21),-(SUM($G$146:$G$147)*Tax_Rate+SUM($I$160:N160)),0))</f>
        <v>0</v>
      </c>
      <c r="P160" s="83">
        <f ca="1">IF(AND(P143&lt;$G$21,P143&lt;=COUNTIF($J$145:$BX$145,"&gt;0")),-(P145*$G$146+M147)*Tax_Rate,IF(AND(P143&lt;=COUNTIF($J$145:$BX$145,"&gt;0"),P143=$G$21),-(SUM($G$146:$G$147)*Tax_Rate+SUM($I$160:O160)),0))</f>
        <v>0</v>
      </c>
      <c r="Q160" s="83">
        <f ca="1">IF(AND(Q143&lt;$G$21,Q143&lt;=COUNTIF($J$145:$BX$145,"&gt;0")),-(Q145*$G$146+N147)*Tax_Rate,IF(AND(Q143&lt;=COUNTIF($J$145:$BX$145,"&gt;0"),Q143=$G$21),-(SUM($G$146:$G$147)*Tax_Rate+SUM($I$160:P160)),0))</f>
        <v>0</v>
      </c>
      <c r="R160" s="83">
        <f ca="1">IF(AND(R143&lt;$G$21,R143&lt;=COUNTIF($J$145:$BX$145,"&gt;0")),-(R145*$G$146+O147)*Tax_Rate,IF(AND(R143&lt;=COUNTIF($J$145:$BX$145,"&gt;0"),R143=$G$21),-(SUM($G$146:$G$147)*Tax_Rate+SUM($I$160:Q160)),0))</f>
        <v>0</v>
      </c>
      <c r="S160" s="83">
        <f ca="1">IF(AND(S143&lt;$G$21,S143&lt;=COUNTIF($J$145:$BX$145,"&gt;0")),-(S145*$G$146+P147)*Tax_Rate,IF(AND(S143&lt;=COUNTIF($J$145:$BX$145,"&gt;0"),S143=$G$21),-(SUM($G$146:$G$147)*Tax_Rate+SUM($I$160:R160)),0))</f>
        <v>0</v>
      </c>
      <c r="T160" s="83">
        <f ca="1">IF(AND(T143&lt;$G$21,T143&lt;=COUNTIF($J$145:$BX$145,"&gt;0")),-(T145*$G$146+Q147)*Tax_Rate,IF(AND(T143&lt;=COUNTIF($J$145:$BX$145,"&gt;0"),T143=$G$21),-(SUM($G$146:$G$147)*Tax_Rate+SUM($I$160:S160)),0))</f>
        <v>0</v>
      </c>
      <c r="U160" s="83">
        <f ca="1">IF(AND(U143&lt;$G$21,U143&lt;=COUNTIF($J$145:$BX$145,"&gt;0")),-(U145*$G$146+R147)*Tax_Rate,IF(AND(U143&lt;=COUNTIF($J$145:$BX$145,"&gt;0"),U143=$G$21),-(SUM($G$146:$G$147)*Tax_Rate+SUM($I$160:T160)),0))</f>
        <v>0</v>
      </c>
      <c r="V160" s="83">
        <f ca="1">IF(AND(V143&lt;$G$21,V143&lt;=COUNTIF($J$145:$BX$145,"&gt;0")),-(V145*$G$146+S147)*Tax_Rate,IF(AND(V143&lt;=COUNTIF($J$145:$BX$145,"&gt;0"),V143=$G$21),-(SUM($G$146:$G$147)*Tax_Rate+SUM($I$160:U160)),0))</f>
        <v>0</v>
      </c>
      <c r="W160" s="83">
        <f ca="1">IF(AND(W143&lt;$G$21,W143&lt;=COUNTIF($J$145:$BX$145,"&gt;0")),-(W145*$G$146+T147)*Tax_Rate,IF(AND(W143&lt;=COUNTIF($J$145:$BX$145,"&gt;0"),W143=$G$21),-(SUM($G$146:$G$147)*Tax_Rate+SUM($I$160:V160)),0))</f>
        <v>0</v>
      </c>
      <c r="X160" s="83">
        <f ca="1">IF(AND(X143&lt;$G$21,X143&lt;=COUNTIF($J$145:$BX$145,"&gt;0")),-(X145*$G$146+U147)*Tax_Rate,IF(AND(X143&lt;=COUNTIF($J$145:$BX$145,"&gt;0"),X143=$G$21),-(SUM($G$146:$G$147)*Tax_Rate+SUM($I$160:W160)),0))</f>
        <v>0</v>
      </c>
      <c r="Y160" s="83">
        <f ca="1">IF(AND(Y143&lt;$G$21,Y143&lt;=COUNTIF($J$145:$BX$145,"&gt;0")),-(Y145*$G$146+V147)*Tax_Rate,IF(AND(Y143&lt;=COUNTIF($J$145:$BX$145,"&gt;0"),Y143=$G$21),-(SUM($G$146:$G$147)*Tax_Rate+SUM($I$160:X160)),0))</f>
        <v>0</v>
      </c>
      <c r="Z160" s="83">
        <f ca="1">IF(AND(Z143&lt;$G$21,Z143&lt;=COUNTIF($J$145:$BX$145,"&gt;0")),-(Z145*$G$146+W147)*Tax_Rate,IF(AND(Z143&lt;=COUNTIF($J$145:$BX$145,"&gt;0"),Z143=$G$21),-(SUM($G$146:$G$147)*Tax_Rate+SUM($I$160:Y160)),0))</f>
        <v>0</v>
      </c>
      <c r="AA160" s="83">
        <f ca="1">IF(AND(AA143&lt;$G$21,AA143&lt;=COUNTIF($J$145:$BX$145,"&gt;0")),-(AA145*$G$146+X147)*Tax_Rate,IF(AND(AA143&lt;=COUNTIF($J$145:$BX$145,"&gt;0"),AA143=$G$21),-(SUM($G$146:$G$147)*Tax_Rate+SUM($I$160:Z160)),0))</f>
        <v>0</v>
      </c>
      <c r="AB160" s="83">
        <f ca="1">IF(AND(AB143&lt;$G$21,AB143&lt;=COUNTIF($J$145:$BX$145,"&gt;0")),-(AB145*$G$146+Y147)*Tax_Rate,IF(AND(AB143&lt;=COUNTIF($J$145:$BX$145,"&gt;0"),AB143=$G$21),-(SUM($G$146:$G$147)*Tax_Rate+SUM($I$160:AA160)),0))</f>
        <v>0</v>
      </c>
      <c r="AC160" s="83">
        <f ca="1">IF(AND(AC143&lt;$G$21,AC143&lt;=COUNTIF($J$145:$BX$145,"&gt;0")),-(AC145*$G$146+Z147)*Tax_Rate,IF(AND(AC143&lt;=COUNTIF($J$145:$BX$145,"&gt;0"),AC143=$G$21),-(SUM($G$146:$G$147)*Tax_Rate+SUM($I$160:AB160)),0))</f>
        <v>0</v>
      </c>
      <c r="AD160" s="83">
        <f ca="1">IF(AND(AD143&lt;$G$21,AD143&lt;=COUNTIF($J$145:$BX$145,"&gt;0")),-(AD145*$G$146+AA147)*Tax_Rate,IF(AND(AD143&lt;=COUNTIF($J$145:$BX$145,"&gt;0"),AD143=$G$21),-(SUM($G$146:$G$147)*Tax_Rate+SUM($I$160:AC160)),0))</f>
        <v>0</v>
      </c>
      <c r="AE160" s="83">
        <f ca="1">IF(AND(AE143&lt;$G$21,AE143&lt;=COUNTIF($J$145:$BX$145,"&gt;0")),-(AE145*$G$146+AB147)*Tax_Rate,IF(AND(AE143&lt;=COUNTIF($J$145:$BX$145,"&gt;0"),AE143=$G$21),-(SUM($G$146:$G$147)*Tax_Rate+SUM($I$160:AD160)),0))</f>
        <v>0</v>
      </c>
      <c r="AF160" s="83">
        <f ca="1">IF(AND(AF143&lt;$G$21,AF143&lt;=COUNTIF($J$145:$BX$145,"&gt;0")),-(AF145*$G$146+AC147)*Tax_Rate,IF(AND(AF143&lt;=COUNTIF($J$145:$BX$145,"&gt;0"),AF143=$G$21),-(SUM($G$146:$G$147)*Tax_Rate+SUM($I$160:AE160)),0))</f>
        <v>0</v>
      </c>
      <c r="AG160" s="83">
        <f ca="1">IF(AND(AG143&lt;$G$21,AG143&lt;=COUNTIF($J$145:$BX$145,"&gt;0")),-(AG145*$G$146+AD147)*Tax_Rate,IF(AND(AG143&lt;=COUNTIF($J$145:$BX$145,"&gt;0"),AG143=$G$21),-(SUM($G$146:$G$147)*Tax_Rate+SUM($I$160:AF160)),0))</f>
        <v>0</v>
      </c>
      <c r="AH160" s="83">
        <f ca="1">IF(AND(AH143&lt;$G$21,AH143&lt;=COUNTIF($J$145:$BX$145,"&gt;0")),-(AH145*$G$146+AE147)*Tax_Rate,IF(AND(AH143&lt;=COUNTIF($J$145:$BX$145,"&gt;0"),AH143=$G$21),-(SUM($G$146:$G$147)*Tax_Rate+SUM($I$160:AG160)),0))</f>
        <v>0</v>
      </c>
      <c r="AI160" s="83">
        <f ca="1">IF(AND(AI143&lt;$G$21,AI143&lt;=COUNTIF($J$145:$BX$145,"&gt;0")),-(AI145*$G$146+AF147)*Tax_Rate,IF(AND(AI143&lt;=COUNTIF($J$145:$BX$145,"&gt;0"),AI143=$G$21),-(SUM($G$146:$G$147)*Tax_Rate+SUM($I$160:AH160)),0))</f>
        <v>0</v>
      </c>
      <c r="AJ160" s="83">
        <f ca="1">IF(AND(AJ143&lt;$G$21,AJ143&lt;=COUNTIF($J$145:$BX$145,"&gt;0")),-(AJ145*$G$146+AG147)*Tax_Rate,IF(AND(AJ143&lt;=COUNTIF($J$145:$BX$145,"&gt;0"),AJ143=$G$21),-(SUM($G$146:$G$147)*Tax_Rate+SUM($I$160:AI160)),0))</f>
        <v>0</v>
      </c>
      <c r="AK160" s="83">
        <f ca="1">IF(AND(AK143&lt;$G$21,AK143&lt;=COUNTIF($J$145:$BX$145,"&gt;0")),-(AK145*$G$146+AH147)*Tax_Rate,IF(AND(AK143&lt;=COUNTIF($J$145:$BX$145,"&gt;0"),AK143=$G$21),-(SUM($G$146:$G$147)*Tax_Rate+SUM($I$160:AJ160)),0))</f>
        <v>0</v>
      </c>
      <c r="AL160" s="83">
        <f ca="1">IF(AND(AL143&lt;$G$21,AL143&lt;=COUNTIF($J$145:$BX$145,"&gt;0")),-(AL145*$G$146+AI147)*Tax_Rate,IF(AND(AL143&lt;=COUNTIF($J$145:$BX$145,"&gt;0"),AL143=$G$21),-(SUM($G$146:$G$147)*Tax_Rate+SUM($I$160:AK160)),0))</f>
        <v>0</v>
      </c>
      <c r="AM160" s="83">
        <f ca="1">IF(AND(AM143&lt;$G$21,AM143&lt;=COUNTIF($J$145:$BX$145,"&gt;0")),-(AM145*$G$146+AJ147)*Tax_Rate,IF(AND(AM143&lt;=COUNTIF($J$145:$BX$145,"&gt;0"),AM143=$G$21),-(SUM($G$146:$G$147)*Tax_Rate+SUM($I$160:AL160)),0))</f>
        <v>0</v>
      </c>
      <c r="AN160" s="83">
        <f ca="1">IF(AND(AN143&lt;$G$21,AN143&lt;=COUNTIF($J$145:$BX$145,"&gt;0")),-(AN145*$G$146+AK147)*Tax_Rate,IF(AND(AN143&lt;=COUNTIF($J$145:$BX$145,"&gt;0"),AN143=$G$21),-(SUM($G$146:$G$147)*Tax_Rate+SUM($I$160:AM160)),0))</f>
        <v>0</v>
      </c>
      <c r="AO160" s="83">
        <f ca="1">IF(AND(AO143&lt;$G$21,AO143&lt;=COUNTIF($J$145:$BX$145,"&gt;0")),-(AO145*$G$146+AL147)*Tax_Rate,IF(AND(AO143&lt;=COUNTIF($J$145:$BX$145,"&gt;0"),AO143=$G$21),-(SUM($G$146:$G$147)*Tax_Rate+SUM($I$160:AN160)),0))</f>
        <v>0</v>
      </c>
      <c r="AP160" s="83">
        <f ca="1">IF(AND(AP143&lt;$G$21,AP143&lt;=COUNTIF($J$145:$BX$145,"&gt;0")),-(AP145*$G$146+AM147)*Tax_Rate,IF(AND(AP143&lt;=COUNTIF($J$145:$BX$145,"&gt;0"),AP143=$G$21),-(SUM($G$146:$G$147)*Tax_Rate+SUM($I$160:AO160)),0))</f>
        <v>0</v>
      </c>
      <c r="AQ160" s="83">
        <f ca="1">IF(AND(AQ143&lt;$G$21,AQ143&lt;=COUNTIF($J$145:$BX$145,"&gt;0")),-(AQ145*$G$146+AN147)*Tax_Rate,IF(AND(AQ143&lt;=COUNTIF($J$145:$BX$145,"&gt;0"),AQ143=$G$21),-(SUM($G$146:$G$147)*Tax_Rate+SUM($I$160:AP160)),0))</f>
        <v>0</v>
      </c>
      <c r="AR160" s="83">
        <f ca="1">IF(AND(AR143&lt;$G$21,AR143&lt;=COUNTIF($J$145:$BX$145,"&gt;0")),-(AR145*$G$146+AO147)*Tax_Rate,IF(AND(AR143&lt;=COUNTIF($J$145:$BX$145,"&gt;0"),AR143=$G$21),-(SUM($G$146:$G$147)*Tax_Rate+SUM($I$160:AQ160)),0))</f>
        <v>0</v>
      </c>
      <c r="AS160" s="83">
        <f ca="1">IF(AND(AS143&lt;$G$21,AS143&lt;=COUNTIF($J$145:$BX$145,"&gt;0")),-(AS145*$G$146+AP147)*Tax_Rate,IF(AND(AS143&lt;=COUNTIF($J$145:$BX$145,"&gt;0"),AS143=$G$21),-(SUM($G$146:$G$147)*Tax_Rate+SUM($I$160:AR160)),0))</f>
        <v>0</v>
      </c>
      <c r="AT160" s="83">
        <f ca="1">IF(AND(AT143&lt;$G$21,AT143&lt;=COUNTIF($J$145:$BX$145,"&gt;0")),-(AT145*$G$146+AQ147)*Tax_Rate,IF(AND(AT143&lt;=COUNTIF($J$145:$BX$145,"&gt;0"),AT143=$G$21),-(SUM($G$146:$G$147)*Tax_Rate+SUM($I$160:AS160)),0))</f>
        <v>0</v>
      </c>
      <c r="AU160" s="83">
        <f ca="1">IF(AND(AU143&lt;$G$21,AU143&lt;=COUNTIF($J$145:$BX$145,"&gt;0")),-(AU145*$G$146+AR147)*Tax_Rate,IF(AND(AU143&lt;=COUNTIF($J$145:$BX$145,"&gt;0"),AU143=$G$21),-(SUM($G$146:$G$147)*Tax_Rate+SUM($I$160:AT160)),0))</f>
        <v>0</v>
      </c>
      <c r="AV160" s="83">
        <f ca="1">IF(AND(AV143&lt;$G$21,AV143&lt;=COUNTIF($J$145:$BX$145,"&gt;0")),-(AV145*$G$146+AS147)*Tax_Rate,IF(AND(AV143&lt;=COUNTIF($J$145:$BX$145,"&gt;0"),AV143=$G$21),-(SUM($G$146:$G$147)*Tax_Rate+SUM($I$160:AU160)),0))</f>
        <v>0</v>
      </c>
      <c r="AW160" s="83">
        <f ca="1">IF(AND(AW143&lt;$G$21,AW143&lt;=COUNTIF($J$145:$BX$145,"&gt;0")),-(AW145*$G$146+AT147)*Tax_Rate,IF(AND(AW143&lt;=COUNTIF($J$145:$BX$145,"&gt;0"),AW143=$G$21),-(SUM($G$146:$G$147)*Tax_Rate+SUM($I$160:AV160)),0))</f>
        <v>0</v>
      </c>
      <c r="AX160" s="83">
        <f ca="1">IF(AND(AX143&lt;$G$21,AX143&lt;=COUNTIF($J$145:$BX$145,"&gt;0")),-(AX145*$G$146+AU147)*Tax_Rate,IF(AND(AX143&lt;=COUNTIF($J$145:$BX$145,"&gt;0"),AX143=$G$21),-(SUM($G$146:$G$147)*Tax_Rate+SUM($I$160:AW160)),0))</f>
        <v>0</v>
      </c>
      <c r="AY160" s="83">
        <f ca="1">IF(AND(AY143&lt;$G$21,AY143&lt;=COUNTIF($J$145:$BX$145,"&gt;0")),-(AY145*$G$146+AV147)*Tax_Rate,IF(AND(AY143&lt;=COUNTIF($J$145:$BX$145,"&gt;0"),AY143=$G$21),-(SUM($G$146:$G$147)*Tax_Rate+SUM($I$160:AX160)),0))</f>
        <v>0</v>
      </c>
      <c r="AZ160" s="83">
        <f ca="1">IF(AND(AZ143&lt;$G$21,AZ143&lt;=COUNTIF($J$145:$BX$145,"&gt;0")),-(AZ145*$G$146+AW147)*Tax_Rate,IF(AND(AZ143&lt;=COUNTIF($J$145:$BX$145,"&gt;0"),AZ143=$G$21),-(SUM($G$146:$G$147)*Tax_Rate+SUM($I$160:AY160)),0))</f>
        <v>0</v>
      </c>
      <c r="BA160" s="83">
        <f ca="1">IF(AND(BA143&lt;$G$21,BA143&lt;=COUNTIF($J$145:$BX$145,"&gt;0")),-(BA145*$G$146+AX147)*Tax_Rate,IF(AND(BA143&lt;=COUNTIF($J$145:$BX$145,"&gt;0"),BA143=$G$21),-(SUM($G$146:$G$147)*Tax_Rate+SUM($I$160:AZ160)),0))</f>
        <v>0</v>
      </c>
      <c r="BB160" s="83">
        <f ca="1">IF(AND(BB143&lt;$G$21,BB143&lt;=COUNTIF($J$145:$BX$145,"&gt;0")),-(BB145*$G$146+AY147)*Tax_Rate,IF(AND(BB143&lt;=COUNTIF($J$145:$BX$145,"&gt;0"),BB143=$G$21),-(SUM($G$146:$G$147)*Tax_Rate+SUM($I$160:BA160)),0))</f>
        <v>0</v>
      </c>
      <c r="BC160" s="83">
        <f ca="1">IF(AND(BC143&lt;$G$21,BC143&lt;=COUNTIF($J$145:$BX$145,"&gt;0")),-(BC145*$G$146+AZ147)*Tax_Rate,IF(AND(BC143&lt;=COUNTIF($J$145:$BX$145,"&gt;0"),BC143=$G$21),-(SUM($G$146:$G$147)*Tax_Rate+SUM($I$160:BB160)),0))</f>
        <v>0</v>
      </c>
      <c r="BD160" s="83">
        <f ca="1">IF(AND(BD143&lt;$G$21,BD143&lt;=COUNTIF($J$145:$BX$145,"&gt;0")),-(BD145*$G$146+BA147)*Tax_Rate,IF(AND(BD143&lt;=COUNTIF($J$145:$BX$145,"&gt;0"),BD143=$G$21),-(SUM($G$146:$G$147)*Tax_Rate+SUM($I$160:BC160)),0))</f>
        <v>0</v>
      </c>
      <c r="BE160" s="83">
        <f ca="1">IF(AND(BE143&lt;$G$21,BE143&lt;=COUNTIF($J$145:$BX$145,"&gt;0")),-(BE145*$G$146+BB147)*Tax_Rate,IF(AND(BE143&lt;=COUNTIF($J$145:$BX$145,"&gt;0"),BE143=$G$21),-(SUM($G$146:$G$147)*Tax_Rate+SUM($I$160:BD160)),0))</f>
        <v>0</v>
      </c>
      <c r="BF160" s="83">
        <f ca="1">IF(AND(BF143&lt;$G$21,BF143&lt;=COUNTIF($J$145:$BX$145,"&gt;0")),-(BF145*$G$146+BC147)*Tax_Rate,IF(AND(BF143&lt;=COUNTIF($J$145:$BX$145,"&gt;0"),BF143=$G$21),-(SUM($G$146:$G$147)*Tax_Rate+SUM($I$160:BE160)),0))</f>
        <v>0</v>
      </c>
      <c r="BG160" s="83">
        <f ca="1">IF(AND(BG143&lt;$G$21,BG143&lt;=COUNTIF($J$145:$BX$145,"&gt;0")),-(BG145*$G$146+BD147)*Tax_Rate,IF(AND(BG143&lt;=COUNTIF($J$145:$BX$145,"&gt;0"),BG143=$G$21),-(SUM($G$146:$G$147)*Tax_Rate+SUM($I$160:BF160)),0))</f>
        <v>0</v>
      </c>
      <c r="BH160" s="83">
        <f ca="1">IF(AND(BH143&lt;$G$21,BH143&lt;=COUNTIF($J$145:$BX$145,"&gt;0")),-(BH145*$G$146+BE147)*Tax_Rate,IF(AND(BH143&lt;=COUNTIF($J$145:$BX$145,"&gt;0"),BH143=$G$21),-(SUM($G$146:$G$147)*Tax_Rate+SUM($I$160:BG160)),0))</f>
        <v>0</v>
      </c>
      <c r="BI160" s="83">
        <f ca="1">IF(AND(BI143&lt;$G$21,BI143&lt;=COUNTIF($J$145:$BX$145,"&gt;0")),-(BI145*$G$146+BF147)*Tax_Rate,IF(AND(BI143&lt;=COUNTIF($J$145:$BX$145,"&gt;0"),BI143=$G$21),-(SUM($G$146:$G$147)*Tax_Rate+SUM($I$160:BH160)),0))</f>
        <v>0</v>
      </c>
      <c r="BJ160" s="83">
        <f ca="1">IF(AND(BJ143&lt;$G$21,BJ143&lt;=COUNTIF($J$145:$BX$145,"&gt;0")),-(BJ145*$G$146+BG147)*Tax_Rate,IF(AND(BJ143&lt;=COUNTIF($J$145:$BX$145,"&gt;0"),BJ143=$G$21),-(SUM($G$146:$G$147)*Tax_Rate+SUM($I$160:BI160)),0))</f>
        <v>0</v>
      </c>
      <c r="BK160" s="83">
        <f ca="1">IF(AND(BK143&lt;$G$21,BK143&lt;=COUNTIF($J$145:$BX$145,"&gt;0")),-(BK145*$G$146+BH147)*Tax_Rate,IF(AND(BK143&lt;=COUNTIF($J$145:$BX$145,"&gt;0"),BK143=$G$21),-(SUM($G$146:$G$147)*Tax_Rate+SUM($I$160:BJ160)),0))</f>
        <v>0</v>
      </c>
      <c r="BL160" s="83">
        <f ca="1">IF(AND(BL143&lt;$G$21,BL143&lt;=COUNTIF($J$145:$BX$145,"&gt;0")),-(BL145*$G$146+BI147)*Tax_Rate,IF(AND(BL143&lt;=COUNTIF($J$145:$BX$145,"&gt;0"),BL143=$G$21),-(SUM($G$146:$G$147)*Tax_Rate+SUM($I$160:BK160)),0))</f>
        <v>0</v>
      </c>
      <c r="BM160" s="83">
        <f ca="1">IF(AND(BM143&lt;$G$21,BM143&lt;=COUNTIF($J$145:$BX$145,"&gt;0")),-(BM145*$G$146+BJ147)*Tax_Rate,IF(AND(BM143&lt;=COUNTIF($J$145:$BX$145,"&gt;0"),BM143=$G$21),-(SUM($G$146:$G$147)*Tax_Rate+SUM($I$160:BL160)),0))</f>
        <v>0</v>
      </c>
      <c r="BN160" s="83">
        <f ca="1">IF(AND(BN143&lt;$G$21,BN143&lt;=COUNTIF($J$145:$BX$145,"&gt;0")),-(BN145*$G$146+BK147)*Tax_Rate,IF(AND(BN143&lt;=COUNTIF($J$145:$BX$145,"&gt;0"),BN143=$G$21),-(SUM($G$146:$G$147)*Tax_Rate+SUM($I$160:BM160)),0))</f>
        <v>0</v>
      </c>
      <c r="BO160" s="83">
        <f ca="1">IF(AND(BO143&lt;$G$21,BO143&lt;=COUNTIF($J$145:$BX$145,"&gt;0")),-(BO145*$G$146+BL147)*Tax_Rate,IF(AND(BO143&lt;=COUNTIF($J$145:$BX$145,"&gt;0"),BO143=$G$21),-(SUM($G$146:$G$147)*Tax_Rate+SUM($I$160:BN160)),0))</f>
        <v>0</v>
      </c>
      <c r="BP160" s="83">
        <f ca="1">IF(AND(BP143&lt;$G$21,BP143&lt;=COUNTIF($J$145:$BX$145,"&gt;0")),-(BP145*$G$146+BM147)*Tax_Rate,IF(AND(BP143&lt;=COUNTIF($J$145:$BX$145,"&gt;0"),BP143=$G$21),-(SUM($G$146:$G$147)*Tax_Rate+SUM($I$160:BO160)),0))</f>
        <v>0</v>
      </c>
      <c r="BQ160" s="83">
        <f ca="1">IF(AND(BQ143&lt;$G$21,BQ143&lt;=COUNTIF($J$145:$BX$145,"&gt;0")),-(BQ145*$G$146+BN147)*Tax_Rate,IF(AND(BQ143&lt;=COUNTIF($J$145:$BX$145,"&gt;0"),BQ143=$G$21),-(SUM($G$146:$G$147)*Tax_Rate+SUM($I$160:BP160)),0))</f>
        <v>0</v>
      </c>
      <c r="BR160" s="83">
        <f ca="1">IF(AND(BR143&lt;$G$21,BR143&lt;=COUNTIF($J$145:$BX$145,"&gt;0")),-(BR145*$G$146+BO147)*Tax_Rate,IF(AND(BR143&lt;=COUNTIF($J$145:$BX$145,"&gt;0"),BR143=$G$21),-(SUM($G$146:$G$147)*Tax_Rate+SUM($I$160:BQ160)),0))</f>
        <v>0</v>
      </c>
      <c r="BS160" s="83">
        <f ca="1">IF(AND(BS143&lt;$G$21,BS143&lt;=COUNTIF($J$145:$BX$145,"&gt;0")),-(BS145*$G$146+BP147)*Tax_Rate,IF(AND(BS143&lt;=COUNTIF($J$145:$BX$145,"&gt;0"),BS143=$G$21),-(SUM($G$146:$G$147)*Tax_Rate+SUM($I$160:BR160)),0))</f>
        <v>0</v>
      </c>
      <c r="BT160" s="83">
        <f ca="1">IF(AND(BT143&lt;$G$21,BT143&lt;=COUNTIF($J$145:$BX$145,"&gt;0")),-(BT145*$G$146+BQ147)*Tax_Rate,IF(AND(BT143&lt;=COUNTIF($J$145:$BX$145,"&gt;0"),BT143=$G$21),-(SUM($G$146:$G$147)*Tax_Rate+SUM($I$160:BS160)),0))</f>
        <v>0</v>
      </c>
      <c r="BU160" s="83">
        <f ca="1">IF(AND(BU143&lt;$G$21,BU143&lt;=COUNTIF($J$145:$BX$145,"&gt;0")),-(BU145*$G$146+BR147)*Tax_Rate,IF(AND(BU143&lt;=COUNTIF($J$145:$BX$145,"&gt;0"),BU143=$G$21),-(SUM($G$146:$G$147)*Tax_Rate+SUM($I$160:BT160)),0))</f>
        <v>0</v>
      </c>
      <c r="BV160" s="83">
        <f ca="1">IF(AND(BV143&lt;$G$21,BV143&lt;=COUNTIF($J$145:$BX$145,"&gt;0")),-(BV145*$G$146+BS147)*Tax_Rate,IF(AND(BV143&lt;=COUNTIF($J$145:$BX$145,"&gt;0"),BV143=$G$21),-(SUM($G$146:$G$147)*Tax_Rate+SUM($I$160:BU160)),0))</f>
        <v>0</v>
      </c>
      <c r="BW160" s="83">
        <f ca="1">IF(AND(BW143&lt;$G$21,BW143&lt;=COUNTIF($J$145:$BX$145,"&gt;0")),-(BW145*$G$146+BT147)*Tax_Rate,IF(AND(BW143&lt;=COUNTIF($J$145:$BX$145,"&gt;0"),BW143=$G$21),-(SUM($G$146:$G$147)*Tax_Rate+SUM($I$160:BV160)),0))</f>
        <v>0</v>
      </c>
      <c r="BX160" s="83">
        <f ca="1">IF(AND(BX143&lt;$G$21,BX143&lt;=COUNTIF($J$145:$BX$145,"&gt;0")),-(BX145*$G$146+BU147)*Tax_Rate,IF(AND(BX143&lt;=COUNTIF($J$145:$BX$145,"&gt;0"),BX143=$G$21),-(SUM($G$146:$G$147)*Tax_Rate+SUM($I$160:BW160)),0))</f>
        <v>0</v>
      </c>
    </row>
    <row r="161" spans="1:76">
      <c r="A161" s="44">
        <f>ROW()</f>
        <v>161</v>
      </c>
      <c r="B161" s="39" t="s">
        <v>56</v>
      </c>
      <c r="H161" s="102"/>
      <c r="J161" s="58">
        <f ca="1">IF(AND(J143&lt;$G$21,J143&lt;=COUNTIF($J$145:$BX$145,"&gt;0")),-(J145*$G$131)*Tax_Rate,IF(AND(J143&lt;=COUNTIF($J$145:$BX$145,"&gt;0"),J143=$G$21),-($G$131*Tax_Rate+SUM($I161:I161)),0))</f>
        <v>0</v>
      </c>
      <c r="K161" s="58">
        <f ca="1">IF(AND(K143&lt;$G$21,K143&lt;=COUNTIF($J$145:$BX$145,"&gt;0")),-(K145*$G$131)*Tax_Rate,IF(AND(K143&lt;=COUNTIF($J$145:$BX$145,"&gt;0"),K143=$G$21),-($G$131*Tax_Rate+SUM($I161:J161)),0))</f>
        <v>0</v>
      </c>
      <c r="L161" s="58">
        <f ca="1">IF(AND(L143&lt;$G$21,L143&lt;=COUNTIF($J$145:$BX$145,"&gt;0")),-(L145*$G$131)*Tax_Rate,IF(AND(L143&lt;=COUNTIF($J$145:$BX$145,"&gt;0"),L143=$G$21),-($G$131*Tax_Rate+SUM($I161:K161)),0))</f>
        <v>0</v>
      </c>
      <c r="M161" s="58">
        <f ca="1">IF(AND(M143&lt;$G$21,M143&lt;=COUNTIF($J$145:$BX$145,"&gt;0")),-(M145*$G$131)*Tax_Rate,IF(AND(M143&lt;=COUNTIF($J$145:$BX$145,"&gt;0"),M143=$G$21),-($G$131*Tax_Rate+SUM($I161:L161)),0))</f>
        <v>0</v>
      </c>
      <c r="N161" s="58">
        <f ca="1">IF(AND(N143&lt;$G$21,N143&lt;=COUNTIF($J$145:$BX$145,"&gt;0")),-(N145*$G$131)*Tax_Rate,IF(AND(N143&lt;=COUNTIF($J$145:$BX$145,"&gt;0"),N143=$G$21),-($G$131*Tax_Rate+SUM($I161:M161)),0))</f>
        <v>0</v>
      </c>
      <c r="O161" s="58">
        <f ca="1">IF(AND(O143&lt;$G$21,O143&lt;=COUNTIF($J$145:$BX$145,"&gt;0")),-(O145*$G$131)*Tax_Rate,IF(AND(O143&lt;=COUNTIF($J$145:$BX$145,"&gt;0"),O143=$G$21),-($G$131*Tax_Rate+SUM($I161:N161)),0))</f>
        <v>0</v>
      </c>
      <c r="P161" s="58">
        <f ca="1">IF(AND(P143&lt;$G$21,P143&lt;=COUNTIF($J$145:$BX$145,"&gt;0")),-(P145*$G$131)*Tax_Rate,IF(AND(P143&lt;=COUNTIF($J$145:$BX$145,"&gt;0"),P143=$G$21),-($G$131*Tax_Rate+SUM($I161:O161)),0))</f>
        <v>0</v>
      </c>
      <c r="Q161" s="58">
        <f ca="1">IF(AND(Q143&lt;$G$21,Q143&lt;=COUNTIF($J$145:$BX$145,"&gt;0")),-(Q145*$G$131)*Tax_Rate,IF(AND(Q143&lt;=COUNTIF($J$145:$BX$145,"&gt;0"),Q143=$G$21),-($G$131*Tax_Rate+SUM($I161:P161)),0))</f>
        <v>0</v>
      </c>
      <c r="R161" s="58">
        <f ca="1">IF(AND(R143&lt;$G$21,R143&lt;=COUNTIF($J$145:$BX$145,"&gt;0")),-(R145*$G$131)*Tax_Rate,IF(AND(R143&lt;=COUNTIF($J$145:$BX$145,"&gt;0"),R143=$G$21),-($G$131*Tax_Rate+SUM($I161:Q161)),0))</f>
        <v>0</v>
      </c>
      <c r="S161" s="58">
        <f ca="1">IF(AND(S143&lt;$G$21,S143&lt;=COUNTIF($J$145:$BX$145,"&gt;0")),-(S145*$G$131)*Tax_Rate,IF(AND(S143&lt;=COUNTIF($J$145:$BX$145,"&gt;0"),S143=$G$21),-($G$131*Tax_Rate+SUM($I161:R161)),0))</f>
        <v>0</v>
      </c>
      <c r="T161" s="58">
        <f ca="1">IF(AND(T143&lt;$G$21,T143&lt;=COUNTIF($J$145:$BX$145,"&gt;0")),-(T145*$G$131)*Tax_Rate,IF(AND(T143&lt;=COUNTIF($J$145:$BX$145,"&gt;0"),T143=$G$21),-($G$131*Tax_Rate+SUM($I161:S161)),0))</f>
        <v>0</v>
      </c>
      <c r="U161" s="58">
        <f ca="1">IF(AND(U143&lt;$G$21,U143&lt;=COUNTIF($J$145:$BX$145,"&gt;0")),-(U145*$G$131)*Tax_Rate,IF(AND(U143&lt;=COUNTIF($J$145:$BX$145,"&gt;0"),U143=$G$21),-($G$131*Tax_Rate+SUM($I161:T161)),0))</f>
        <v>0</v>
      </c>
      <c r="V161" s="58">
        <f ca="1">IF(AND(V143&lt;$G$21,V143&lt;=COUNTIF($J$145:$BX$145,"&gt;0")),-(V145*$G$131)*Tax_Rate,IF(AND(V143&lt;=COUNTIF($J$145:$BX$145,"&gt;0"),V143=$G$21),-($G$131*Tax_Rate+SUM($I161:U161)),0))</f>
        <v>0</v>
      </c>
      <c r="W161" s="58">
        <f ca="1">IF(AND(W143&lt;$G$21,W143&lt;=COUNTIF($J$145:$BX$145,"&gt;0")),-(W145*$G$131)*Tax_Rate,IF(AND(W143&lt;=COUNTIF($J$145:$BX$145,"&gt;0"),W143=$G$21),-($G$131*Tax_Rate+SUM($I161:V161)),0))</f>
        <v>0</v>
      </c>
      <c r="X161" s="58">
        <f ca="1">IF(AND(X143&lt;$G$21,X143&lt;=COUNTIF($J$145:$BX$145,"&gt;0")),-(X145*$G$131)*Tax_Rate,IF(AND(X143&lt;=COUNTIF($J$145:$BX$145,"&gt;0"),X143=$G$21),-($G$131*Tax_Rate+SUM($I161:W161)),0))</f>
        <v>0</v>
      </c>
      <c r="Y161" s="58">
        <f ca="1">IF(AND(Y143&lt;$G$21,Y143&lt;=COUNTIF($J$145:$BX$145,"&gt;0")),-(Y145*$G$131)*Tax_Rate,IF(AND(Y143&lt;=COUNTIF($J$145:$BX$145,"&gt;0"),Y143=$G$21),-($G$131*Tax_Rate+SUM($I161:X161)),0))</f>
        <v>0</v>
      </c>
      <c r="Z161" s="58">
        <f ca="1">IF(AND(Z143&lt;$G$21,Z143&lt;=COUNTIF($J$145:$BX$145,"&gt;0")),-(Z145*$G$131)*Tax_Rate,IF(AND(Z143&lt;=COUNTIF($J$145:$BX$145,"&gt;0"),Z143=$G$21),-($G$131*Tax_Rate+SUM($I161:Y161)),0))</f>
        <v>0</v>
      </c>
      <c r="AA161" s="58">
        <f ca="1">IF(AND(AA143&lt;$G$21,AA143&lt;=COUNTIF($J$145:$BX$145,"&gt;0")),-(AA145*$G$131)*Tax_Rate,IF(AND(AA143&lt;=COUNTIF($J$145:$BX$145,"&gt;0"),AA143=$G$21),-($G$131*Tax_Rate+SUM($I161:Z161)),0))</f>
        <v>0</v>
      </c>
      <c r="AB161" s="58">
        <f ca="1">IF(AND(AB143&lt;$G$21,AB143&lt;=COUNTIF($J$145:$BX$145,"&gt;0")),-(AB145*$G$131)*Tax_Rate,IF(AND(AB143&lt;=COUNTIF($J$145:$BX$145,"&gt;0"),AB143=$G$21),-($G$131*Tax_Rate+SUM($I161:AA161)),0))</f>
        <v>0</v>
      </c>
      <c r="AC161" s="58">
        <f ca="1">IF(AND(AC143&lt;$G$21,AC143&lt;=COUNTIF($J$145:$BX$145,"&gt;0")),-(AC145*$G$131)*Tax_Rate,IF(AND(AC143&lt;=COUNTIF($J$145:$BX$145,"&gt;0"),AC143=$G$21),-($G$131*Tax_Rate+SUM($I161:AB161)),0))</f>
        <v>0</v>
      </c>
      <c r="AD161" s="58">
        <f ca="1">IF(AND(AD143&lt;$G$21,AD143&lt;=COUNTIF($J$145:$BX$145,"&gt;0")),-(AD145*$G$131)*Tax_Rate,IF(AND(AD143&lt;=COUNTIF($J$145:$BX$145,"&gt;0"),AD143=$G$21),-($G$131*Tax_Rate+SUM($I161:AC161)),0))</f>
        <v>0</v>
      </c>
      <c r="AE161" s="58">
        <f ca="1">IF(AND(AE143&lt;$G$21,AE143&lt;=COUNTIF($J$145:$BX$145,"&gt;0")),-(AE145*$G$131)*Tax_Rate,IF(AND(AE143&lt;=COUNTIF($J$145:$BX$145,"&gt;0"),AE143=$G$21),-($G$131*Tax_Rate+SUM($I161:AD161)),0))</f>
        <v>0</v>
      </c>
      <c r="AF161" s="58">
        <f ca="1">IF(AND(AF143&lt;$G$21,AF143&lt;=COUNTIF($J$145:$BX$145,"&gt;0")),-(AF145*$G$131)*Tax_Rate,IF(AND(AF143&lt;=COUNTIF($J$145:$BX$145,"&gt;0"),AF143=$G$21),-($G$131*Tax_Rate+SUM($I161:AE161)),0))</f>
        <v>0</v>
      </c>
      <c r="AG161" s="58">
        <f ca="1">IF(AND(AG143&lt;$G$21,AG143&lt;=COUNTIF($J$145:$BX$145,"&gt;0")),-(AG145*$G$131)*Tax_Rate,IF(AND(AG143&lt;=COUNTIF($J$145:$BX$145,"&gt;0"),AG143=$G$21),-($G$131*Tax_Rate+SUM($I161:AF161)),0))</f>
        <v>0</v>
      </c>
      <c r="AH161" s="58">
        <f ca="1">IF(AND(AH143&lt;$G$21,AH143&lt;=COUNTIF($J$145:$BX$145,"&gt;0")),-(AH145*$G$131)*Tax_Rate,IF(AND(AH143&lt;=COUNTIF($J$145:$BX$145,"&gt;0"),AH143=$G$21),-($G$131*Tax_Rate+SUM($I161:AG161)),0))</f>
        <v>0</v>
      </c>
      <c r="AI161" s="58">
        <f ca="1">IF(AND(AI143&lt;$G$21,AI143&lt;=COUNTIF($J$145:$BX$145,"&gt;0")),-(AI145*$G$131)*Tax_Rate,IF(AND(AI143&lt;=COUNTIF($J$145:$BX$145,"&gt;0"),AI143=$G$21),-($G$131*Tax_Rate+SUM($I161:AH161)),0))</f>
        <v>0</v>
      </c>
      <c r="AJ161" s="58">
        <f ca="1">IF(AND(AJ143&lt;$G$21,AJ143&lt;=COUNTIF($J$145:$BX$145,"&gt;0")),-(AJ145*$G$131)*Tax_Rate,IF(AND(AJ143&lt;=COUNTIF($J$145:$BX$145,"&gt;0"),AJ143=$G$21),-($G$131*Tax_Rate+SUM($I161:AI161)),0))</f>
        <v>0</v>
      </c>
      <c r="AK161" s="58">
        <f ca="1">IF(AND(AK143&lt;$G$21,AK143&lt;=COUNTIF($J$145:$BX$145,"&gt;0")),-(AK145*$G$131)*Tax_Rate,IF(AND(AK143&lt;=COUNTIF($J$145:$BX$145,"&gt;0"),AK143=$G$21),-($G$131*Tax_Rate+SUM($I161:AJ161)),0))</f>
        <v>0</v>
      </c>
      <c r="AL161" s="58">
        <f ca="1">IF(AND(AL143&lt;$G$21,AL143&lt;=COUNTIF($J$145:$BX$145,"&gt;0")),-(AL145*$G$131)*Tax_Rate,IF(AND(AL143&lt;=COUNTIF($J$145:$BX$145,"&gt;0"),AL143=$G$21),-($G$131*Tax_Rate+SUM($I161:AK161)),0))</f>
        <v>0</v>
      </c>
      <c r="AM161" s="58">
        <f ca="1">IF(AND(AM143&lt;$G$21,AM143&lt;=COUNTIF($J$145:$BX$145,"&gt;0")),-(AM145*$G$131)*Tax_Rate,IF(AND(AM143&lt;=COUNTIF($J$145:$BX$145,"&gt;0"),AM143=$G$21),-($G$131*Tax_Rate+SUM($I161:AL161)),0))</f>
        <v>0</v>
      </c>
      <c r="AN161" s="58">
        <f ca="1">IF(AND(AN143&lt;$G$21,AN143&lt;=COUNTIF($J$145:$BX$145,"&gt;0")),-(AN145*$G$131)*Tax_Rate,IF(AND(AN143&lt;=COUNTIF($J$145:$BX$145,"&gt;0"),AN143=$G$21),-($G$131*Tax_Rate+SUM($I161:AM161)),0))</f>
        <v>0</v>
      </c>
      <c r="AO161" s="58">
        <f ca="1">IF(AND(AO143&lt;$G$21,AO143&lt;=COUNTIF($J$145:$BX$145,"&gt;0")),-(AO145*$G$131)*Tax_Rate,IF(AND(AO143&lt;=COUNTIF($J$145:$BX$145,"&gt;0"),AO143=$G$21),-($G$131*Tax_Rate+SUM($I161:AN161)),0))</f>
        <v>0</v>
      </c>
      <c r="AP161" s="58">
        <f ca="1">IF(AND(AP143&lt;$G$21,AP143&lt;=COUNTIF($J$145:$BX$145,"&gt;0")),-(AP145*$G$131)*Tax_Rate,IF(AND(AP143&lt;=COUNTIF($J$145:$BX$145,"&gt;0"),AP143=$G$21),-($G$131*Tax_Rate+SUM($I161:AO161)),0))</f>
        <v>0</v>
      </c>
      <c r="AQ161" s="58">
        <f ca="1">IF(AND(AQ143&lt;$G$21,AQ143&lt;=COUNTIF($J$145:$BX$145,"&gt;0")),-(AQ145*$G$131)*Tax_Rate,IF(AND(AQ143&lt;=COUNTIF($J$145:$BX$145,"&gt;0"),AQ143=$G$21),-($G$131*Tax_Rate+SUM($I161:AP161)),0))</f>
        <v>0</v>
      </c>
      <c r="AR161" s="58">
        <f ca="1">IF(AND(AR143&lt;$G$21,AR143&lt;=COUNTIF($J$145:$BX$145,"&gt;0")),-(AR145*$G$131)*Tax_Rate,IF(AND(AR143&lt;=COUNTIF($J$145:$BX$145,"&gt;0"),AR143=$G$21),-($G$131*Tax_Rate+SUM($I161:AQ161)),0))</f>
        <v>0</v>
      </c>
      <c r="AS161" s="58">
        <f ca="1">IF(AND(AS143&lt;$G$21,AS143&lt;=COUNTIF($J$145:$BX$145,"&gt;0")),-(AS145*$G$131)*Tax_Rate,IF(AND(AS143&lt;=COUNTIF($J$145:$BX$145,"&gt;0"),AS143=$G$21),-($G$131*Tax_Rate+SUM($I161:AR161)),0))</f>
        <v>0</v>
      </c>
      <c r="AT161" s="58">
        <f ca="1">IF(AND(AT143&lt;$G$21,AT143&lt;=COUNTIF($J$145:$BX$145,"&gt;0")),-(AT145*$G$131)*Tax_Rate,IF(AND(AT143&lt;=COUNTIF($J$145:$BX$145,"&gt;0"),AT143=$G$21),-($G$131*Tax_Rate+SUM($I161:AS161)),0))</f>
        <v>0</v>
      </c>
      <c r="AU161" s="58">
        <f ca="1">IF(AND(AU143&lt;$G$21,AU143&lt;=COUNTIF($J$145:$BX$145,"&gt;0")),-(AU145*$G$131)*Tax_Rate,IF(AND(AU143&lt;=COUNTIF($J$145:$BX$145,"&gt;0"),AU143=$G$21),-($G$131*Tax_Rate+SUM($I161:AT161)),0))</f>
        <v>0</v>
      </c>
      <c r="AV161" s="58">
        <f ca="1">IF(AND(AV143&lt;$G$21,AV143&lt;=COUNTIF($J$145:$BX$145,"&gt;0")),-(AV145*$G$131)*Tax_Rate,IF(AND(AV143&lt;=COUNTIF($J$145:$BX$145,"&gt;0"),AV143=$G$21),-($G$131*Tax_Rate+SUM($I161:AU161)),0))</f>
        <v>0</v>
      </c>
      <c r="AW161" s="58">
        <f ca="1">IF(AND(AW143&lt;$G$21,AW143&lt;=COUNTIF($J$145:$BX$145,"&gt;0")),-(AW145*$G$131)*Tax_Rate,IF(AND(AW143&lt;=COUNTIF($J$145:$BX$145,"&gt;0"),AW143=$G$21),-($G$131*Tax_Rate+SUM($I161:AV161)),0))</f>
        <v>0</v>
      </c>
      <c r="AX161" s="58">
        <f ca="1">IF(AND(AX143&lt;$G$21,AX143&lt;=COUNTIF($J$145:$BX$145,"&gt;0")),-(AX145*$G$131)*Tax_Rate,IF(AND(AX143&lt;=COUNTIF($J$145:$BX$145,"&gt;0"),AX143=$G$21),-($G$131*Tax_Rate+SUM($I161:AW161)),0))</f>
        <v>0</v>
      </c>
      <c r="AY161" s="58">
        <f ca="1">IF(AND(AY143&lt;$G$21,AY143&lt;=COUNTIF($J$145:$BX$145,"&gt;0")),-(AY145*$G$131)*Tax_Rate,IF(AND(AY143&lt;=COUNTIF($J$145:$BX$145,"&gt;0"),AY143=$G$21),-($G$131*Tax_Rate+SUM($I161:AX161)),0))</f>
        <v>0</v>
      </c>
      <c r="AZ161" s="58">
        <f ca="1">IF(AND(AZ143&lt;$G$21,AZ143&lt;=COUNTIF($J$145:$BX$145,"&gt;0")),-(AZ145*$G$131)*Tax_Rate,IF(AND(AZ143&lt;=COUNTIF($J$145:$BX$145,"&gt;0"),AZ143=$G$21),-($G$131*Tax_Rate+SUM($I161:AY161)),0))</f>
        <v>0</v>
      </c>
      <c r="BA161" s="58">
        <f ca="1">IF(AND(BA143&lt;$G$21,BA143&lt;=COUNTIF($J$145:$BX$145,"&gt;0")),-(BA145*$G$131)*Tax_Rate,IF(AND(BA143&lt;=COUNTIF($J$145:$BX$145,"&gt;0"),BA143=$G$21),-($G$131*Tax_Rate+SUM($I161:AZ161)),0))</f>
        <v>0</v>
      </c>
      <c r="BB161" s="58">
        <f ca="1">IF(AND(BB143&lt;$G$21,BB143&lt;=COUNTIF($J$145:$BX$145,"&gt;0")),-(BB145*$G$131)*Tax_Rate,IF(AND(BB143&lt;=COUNTIF($J$145:$BX$145,"&gt;0"),BB143=$G$21),-($G$131*Tax_Rate+SUM($I161:BA161)),0))</f>
        <v>0</v>
      </c>
      <c r="BC161" s="58">
        <f ca="1">IF(AND(BC143&lt;$G$21,BC143&lt;=COUNTIF($J$145:$BX$145,"&gt;0")),-(BC145*$G$131)*Tax_Rate,IF(AND(BC143&lt;=COUNTIF($J$145:$BX$145,"&gt;0"),BC143=$G$21),-($G$131*Tax_Rate+SUM($I161:BB161)),0))</f>
        <v>0</v>
      </c>
      <c r="BD161" s="58">
        <f ca="1">IF(AND(BD143&lt;$G$21,BD143&lt;=COUNTIF($J$145:$BX$145,"&gt;0")),-(BD145*$G$131)*Tax_Rate,IF(AND(BD143&lt;=COUNTIF($J$145:$BX$145,"&gt;0"),BD143=$G$21),-($G$131*Tax_Rate+SUM($I161:BC161)),0))</f>
        <v>0</v>
      </c>
      <c r="BE161" s="58">
        <f ca="1">IF(AND(BE143&lt;$G$21,BE143&lt;=COUNTIF($J$145:$BX$145,"&gt;0")),-(BE145*$G$131)*Tax_Rate,IF(AND(BE143&lt;=COUNTIF($J$145:$BX$145,"&gt;0"),BE143=$G$21),-($G$131*Tax_Rate+SUM($I161:BD161)),0))</f>
        <v>0</v>
      </c>
      <c r="BF161" s="58">
        <f ca="1">IF(AND(BF143&lt;$G$21,BF143&lt;=COUNTIF($J$145:$BX$145,"&gt;0")),-(BF145*$G$131)*Tax_Rate,IF(AND(BF143&lt;=COUNTIF($J$145:$BX$145,"&gt;0"),BF143=$G$21),-($G$131*Tax_Rate+SUM($I161:BE161)),0))</f>
        <v>0</v>
      </c>
      <c r="BG161" s="58">
        <f ca="1">IF(AND(BG143&lt;$G$21,BG143&lt;=COUNTIF($J$145:$BX$145,"&gt;0")),-(BG145*$G$131)*Tax_Rate,IF(AND(BG143&lt;=COUNTIF($J$145:$BX$145,"&gt;0"),BG143=$G$21),-($G$131*Tax_Rate+SUM($I161:BF161)),0))</f>
        <v>0</v>
      </c>
      <c r="BH161" s="58">
        <f ca="1">IF(AND(BH143&lt;$G$21,BH143&lt;=COUNTIF($J$145:$BX$145,"&gt;0")),-(BH145*$G$131)*Tax_Rate,IF(AND(BH143&lt;=COUNTIF($J$145:$BX$145,"&gt;0"),BH143=$G$21),-($G$131*Tax_Rate+SUM($I161:BG161)),0))</f>
        <v>0</v>
      </c>
      <c r="BI161" s="58">
        <f ca="1">IF(AND(BI143&lt;$G$21,BI143&lt;=COUNTIF($J$145:$BX$145,"&gt;0")),-(BI145*$G$131)*Tax_Rate,IF(AND(BI143&lt;=COUNTIF($J$145:$BX$145,"&gt;0"),BI143=$G$21),-($G$131*Tax_Rate+SUM($I161:BH161)),0))</f>
        <v>0</v>
      </c>
      <c r="BJ161" s="58">
        <f ca="1">IF(AND(BJ143&lt;$G$21,BJ143&lt;=COUNTIF($J$145:$BX$145,"&gt;0")),-(BJ145*$G$131)*Tax_Rate,IF(AND(BJ143&lt;=COUNTIF($J$145:$BX$145,"&gt;0"),BJ143=$G$21),-($G$131*Tax_Rate+SUM($I161:BI161)),0))</f>
        <v>0</v>
      </c>
      <c r="BK161" s="58">
        <f ca="1">IF(AND(BK143&lt;$G$21,BK143&lt;=COUNTIF($J$145:$BX$145,"&gt;0")),-(BK145*$G$131)*Tax_Rate,IF(AND(BK143&lt;=COUNTIF($J$145:$BX$145,"&gt;0"),BK143=$G$21),-($G$131*Tax_Rate+SUM($I161:BJ161)),0))</f>
        <v>0</v>
      </c>
      <c r="BL161" s="58">
        <f ca="1">IF(AND(BL143&lt;$G$21,BL143&lt;=COUNTIF($J$145:$BX$145,"&gt;0")),-(BL145*$G$131)*Tax_Rate,IF(AND(BL143&lt;=COUNTIF($J$145:$BX$145,"&gt;0"),BL143=$G$21),-($G$131*Tax_Rate+SUM($I161:BK161)),0))</f>
        <v>0</v>
      </c>
      <c r="BM161" s="58">
        <f ca="1">IF(AND(BM143&lt;$G$21,BM143&lt;=COUNTIF($J$145:$BX$145,"&gt;0")),-(BM145*$G$131)*Tax_Rate,IF(AND(BM143&lt;=COUNTIF($J$145:$BX$145,"&gt;0"),BM143=$G$21),-($G$131*Tax_Rate+SUM($I161:BL161)),0))</f>
        <v>0</v>
      </c>
      <c r="BN161" s="58">
        <f ca="1">IF(AND(BN143&lt;$G$21,BN143&lt;=COUNTIF($J$145:$BX$145,"&gt;0")),-(BN145*$G$131)*Tax_Rate,IF(AND(BN143&lt;=COUNTIF($J$145:$BX$145,"&gt;0"),BN143=$G$21),-($G$131*Tax_Rate+SUM($I161:BM161)),0))</f>
        <v>0</v>
      </c>
      <c r="BO161" s="58">
        <f ca="1">IF(AND(BO143&lt;$G$21,BO143&lt;=COUNTIF($J$145:$BX$145,"&gt;0")),-(BO145*$G$131)*Tax_Rate,IF(AND(BO143&lt;=COUNTIF($J$145:$BX$145,"&gt;0"),BO143=$G$21),-($G$131*Tax_Rate+SUM($I161:BN161)),0))</f>
        <v>0</v>
      </c>
      <c r="BP161" s="58">
        <f ca="1">IF(AND(BP143&lt;$G$21,BP143&lt;=COUNTIF($J$145:$BX$145,"&gt;0")),-(BP145*$G$131)*Tax_Rate,IF(AND(BP143&lt;=COUNTIF($J$145:$BX$145,"&gt;0"),BP143=$G$21),-($G$131*Tax_Rate+SUM($I161:BO161)),0))</f>
        <v>0</v>
      </c>
      <c r="BQ161" s="58">
        <f ca="1">IF(AND(BQ143&lt;$G$21,BQ143&lt;=COUNTIF($J$145:$BX$145,"&gt;0")),-(BQ145*$G$131)*Tax_Rate,IF(AND(BQ143&lt;=COUNTIF($J$145:$BX$145,"&gt;0"),BQ143=$G$21),-($G$131*Tax_Rate+SUM($I161:BP161)),0))</f>
        <v>0</v>
      </c>
      <c r="BR161" s="58">
        <f ca="1">IF(AND(BR143&lt;$G$21,BR143&lt;=COUNTIF($J$145:$BX$145,"&gt;0")),-(BR145*$G$131)*Tax_Rate,IF(AND(BR143&lt;=COUNTIF($J$145:$BX$145,"&gt;0"),BR143=$G$21),-($G$131*Tax_Rate+SUM($I161:BQ161)),0))</f>
        <v>0</v>
      </c>
      <c r="BS161" s="58">
        <f ca="1">IF(AND(BS143&lt;$G$21,BS143&lt;=COUNTIF($J$145:$BX$145,"&gt;0")),-(BS145*$G$131)*Tax_Rate,IF(AND(BS143&lt;=COUNTIF($J$145:$BX$145,"&gt;0"),BS143=$G$21),-($G$131*Tax_Rate+SUM($I161:BR161)),0))</f>
        <v>0</v>
      </c>
      <c r="BT161" s="58">
        <f ca="1">IF(AND(BT143&lt;$G$21,BT143&lt;=COUNTIF($J$145:$BX$145,"&gt;0")),-(BT145*$G$131)*Tax_Rate,IF(AND(BT143&lt;=COUNTIF($J$145:$BX$145,"&gt;0"),BT143=$G$21),-($G$131*Tax_Rate+SUM($I161:BS161)),0))</f>
        <v>0</v>
      </c>
      <c r="BU161" s="58">
        <f ca="1">IF(AND(BU143&lt;$G$21,BU143&lt;=COUNTIF($J$145:$BX$145,"&gt;0")),-(BU145*$G$131)*Tax_Rate,IF(AND(BU143&lt;=COUNTIF($J$145:$BX$145,"&gt;0"),BU143=$G$21),-($G$131*Tax_Rate+SUM($I161:BT161)),0))</f>
        <v>0</v>
      </c>
      <c r="BV161" s="58">
        <f ca="1">IF(AND(BV143&lt;$G$21,BV143&lt;=COUNTIF($J$145:$BX$145,"&gt;0")),-(BV145*$G$131)*Tax_Rate,IF(AND(BV143&lt;=COUNTIF($J$145:$BX$145,"&gt;0"),BV143=$G$21),-($G$131*Tax_Rate+SUM($I161:BU161)),0))</f>
        <v>0</v>
      </c>
      <c r="BW161" s="58">
        <f ca="1">IF(AND(BW143&lt;$G$21,BW143&lt;=COUNTIF($J$145:$BX$145,"&gt;0")),-(BW145*$G$131)*Tax_Rate,IF(AND(BW143&lt;=COUNTIF($J$145:$BX$145,"&gt;0"),BW143=$G$21),-($G$131*Tax_Rate+SUM($I161:BV161)),0))</f>
        <v>0</v>
      </c>
      <c r="BX161" s="58">
        <f ca="1">IF(AND(BX143&lt;$G$21,BX143&lt;=COUNTIF($J$145:$BX$145,"&gt;0")),-(BX145*$G$131)*Tax_Rate,IF(AND(BX143&lt;=COUNTIF($J$145:$BX$145,"&gt;0"),BX143=$G$21),-($G$131*Tax_Rate+SUM($I161:BW161)),0))</f>
        <v>0</v>
      </c>
    </row>
    <row r="162" spans="1:76">
      <c r="A162" s="44">
        <f>ROW()</f>
        <v>162</v>
      </c>
      <c r="B162" s="39" t="s">
        <v>53</v>
      </c>
      <c r="J162" s="58">
        <f t="shared" ref="J162:BU162" ca="1" si="39">-J148*(1-Tax_Rate)</f>
        <v>0</v>
      </c>
      <c r="K162" s="58">
        <f t="shared" ca="1" si="39"/>
        <v>0</v>
      </c>
      <c r="L162" s="58">
        <f t="shared" ca="1" si="39"/>
        <v>0</v>
      </c>
      <c r="M162" s="58">
        <f t="shared" ca="1" si="39"/>
        <v>0</v>
      </c>
      <c r="N162" s="58">
        <f t="shared" ca="1" si="39"/>
        <v>0</v>
      </c>
      <c r="O162" s="58">
        <f t="shared" ca="1" si="39"/>
        <v>0</v>
      </c>
      <c r="P162" s="58">
        <f t="shared" ca="1" si="39"/>
        <v>0</v>
      </c>
      <c r="Q162" s="58">
        <f t="shared" ca="1" si="39"/>
        <v>0</v>
      </c>
      <c r="R162" s="58">
        <f t="shared" ca="1" si="39"/>
        <v>0</v>
      </c>
      <c r="S162" s="58">
        <f t="shared" ca="1" si="39"/>
        <v>0</v>
      </c>
      <c r="T162" s="58">
        <f t="shared" ca="1" si="39"/>
        <v>0</v>
      </c>
      <c r="U162" s="58">
        <f t="shared" ca="1" si="39"/>
        <v>0</v>
      </c>
      <c r="V162" s="58">
        <f t="shared" ca="1" si="39"/>
        <v>0</v>
      </c>
      <c r="W162" s="58">
        <f t="shared" ca="1" si="39"/>
        <v>0</v>
      </c>
      <c r="X162" s="58">
        <f t="shared" ca="1" si="39"/>
        <v>0</v>
      </c>
      <c r="Y162" s="58">
        <f t="shared" ca="1" si="39"/>
        <v>0</v>
      </c>
      <c r="Z162" s="58">
        <f t="shared" ca="1" si="39"/>
        <v>0</v>
      </c>
      <c r="AA162" s="58">
        <f t="shared" ca="1" si="39"/>
        <v>0</v>
      </c>
      <c r="AB162" s="58">
        <f t="shared" ca="1" si="39"/>
        <v>0</v>
      </c>
      <c r="AC162" s="58">
        <f t="shared" ca="1" si="39"/>
        <v>0</v>
      </c>
      <c r="AD162" s="58">
        <f t="shared" ca="1" si="39"/>
        <v>0</v>
      </c>
      <c r="AE162" s="58">
        <f t="shared" ca="1" si="39"/>
        <v>0</v>
      </c>
      <c r="AF162" s="58">
        <f t="shared" ca="1" si="39"/>
        <v>0</v>
      </c>
      <c r="AG162" s="58">
        <f t="shared" ca="1" si="39"/>
        <v>0</v>
      </c>
      <c r="AH162" s="58">
        <f t="shared" ca="1" si="39"/>
        <v>0</v>
      </c>
      <c r="AI162" s="58">
        <f t="shared" ca="1" si="39"/>
        <v>0</v>
      </c>
      <c r="AJ162" s="58">
        <f t="shared" ca="1" si="39"/>
        <v>0</v>
      </c>
      <c r="AK162" s="58">
        <f t="shared" ca="1" si="39"/>
        <v>0</v>
      </c>
      <c r="AL162" s="58">
        <f t="shared" ca="1" si="39"/>
        <v>0</v>
      </c>
      <c r="AM162" s="58">
        <f t="shared" ca="1" si="39"/>
        <v>0</v>
      </c>
      <c r="AN162" s="58">
        <f t="shared" ca="1" si="39"/>
        <v>0</v>
      </c>
      <c r="AO162" s="58">
        <f t="shared" ca="1" si="39"/>
        <v>0</v>
      </c>
      <c r="AP162" s="58">
        <f t="shared" ca="1" si="39"/>
        <v>0</v>
      </c>
      <c r="AQ162" s="58">
        <f t="shared" ca="1" si="39"/>
        <v>0</v>
      </c>
      <c r="AR162" s="58">
        <f t="shared" ca="1" si="39"/>
        <v>0</v>
      </c>
      <c r="AS162" s="58">
        <f t="shared" ca="1" si="39"/>
        <v>0</v>
      </c>
      <c r="AT162" s="58">
        <f t="shared" ca="1" si="39"/>
        <v>0</v>
      </c>
      <c r="AU162" s="58">
        <f t="shared" ca="1" si="39"/>
        <v>0</v>
      </c>
      <c r="AV162" s="58">
        <f t="shared" ca="1" si="39"/>
        <v>0</v>
      </c>
      <c r="AW162" s="58">
        <f t="shared" ca="1" si="39"/>
        <v>0</v>
      </c>
      <c r="AX162" s="58">
        <f t="shared" ca="1" si="39"/>
        <v>0</v>
      </c>
      <c r="AY162" s="58">
        <f t="shared" ca="1" si="39"/>
        <v>0</v>
      </c>
      <c r="AZ162" s="58">
        <f t="shared" ca="1" si="39"/>
        <v>0</v>
      </c>
      <c r="BA162" s="58">
        <f t="shared" ca="1" si="39"/>
        <v>0</v>
      </c>
      <c r="BB162" s="58">
        <f t="shared" ca="1" si="39"/>
        <v>0</v>
      </c>
      <c r="BC162" s="58">
        <f t="shared" ca="1" si="39"/>
        <v>0</v>
      </c>
      <c r="BD162" s="58">
        <f t="shared" ca="1" si="39"/>
        <v>0</v>
      </c>
      <c r="BE162" s="58">
        <f t="shared" ca="1" si="39"/>
        <v>0</v>
      </c>
      <c r="BF162" s="58">
        <f t="shared" ca="1" si="39"/>
        <v>0</v>
      </c>
      <c r="BG162" s="58">
        <f t="shared" ca="1" si="39"/>
        <v>0</v>
      </c>
      <c r="BH162" s="58">
        <f t="shared" ca="1" si="39"/>
        <v>0</v>
      </c>
      <c r="BI162" s="58">
        <f t="shared" ca="1" si="39"/>
        <v>0</v>
      </c>
      <c r="BJ162" s="58">
        <f t="shared" ca="1" si="39"/>
        <v>0</v>
      </c>
      <c r="BK162" s="58">
        <f t="shared" ca="1" si="39"/>
        <v>0</v>
      </c>
      <c r="BL162" s="58">
        <f t="shared" ca="1" si="39"/>
        <v>0</v>
      </c>
      <c r="BM162" s="58">
        <f t="shared" ca="1" si="39"/>
        <v>0</v>
      </c>
      <c r="BN162" s="58">
        <f t="shared" ca="1" si="39"/>
        <v>0</v>
      </c>
      <c r="BO162" s="58">
        <f t="shared" ca="1" si="39"/>
        <v>0</v>
      </c>
      <c r="BP162" s="58">
        <f t="shared" ca="1" si="39"/>
        <v>0</v>
      </c>
      <c r="BQ162" s="58">
        <f t="shared" ca="1" si="39"/>
        <v>0</v>
      </c>
      <c r="BR162" s="58">
        <f t="shared" ca="1" si="39"/>
        <v>0</v>
      </c>
      <c r="BS162" s="58">
        <f t="shared" ca="1" si="39"/>
        <v>0</v>
      </c>
      <c r="BT162" s="58">
        <f t="shared" ca="1" si="39"/>
        <v>0</v>
      </c>
      <c r="BU162" s="58">
        <f t="shared" ca="1" si="39"/>
        <v>0</v>
      </c>
      <c r="BV162" s="58">
        <f ca="1">-BV148*(1-Tax_Rate)</f>
        <v>0</v>
      </c>
      <c r="BW162" s="58">
        <f ca="1">-BW148*(1-Tax_Rate)</f>
        <v>0</v>
      </c>
      <c r="BX162" s="58">
        <f ca="1">-BX148*(1-Tax_Rate)</f>
        <v>0</v>
      </c>
    </row>
    <row r="163" spans="1:76">
      <c r="A163" s="44">
        <f>ROW()</f>
        <v>163</v>
      </c>
      <c r="B163" s="39" t="s">
        <v>49</v>
      </c>
      <c r="J163" s="58">
        <f t="shared" ref="J163:BU163" ca="1" si="40">J149*(1-Tax_Rate)</f>
        <v>0</v>
      </c>
      <c r="K163" s="58">
        <f t="shared" ca="1" si="40"/>
        <v>0</v>
      </c>
      <c r="L163" s="58">
        <f t="shared" ca="1" si="40"/>
        <v>0</v>
      </c>
      <c r="M163" s="58">
        <f t="shared" ca="1" si="40"/>
        <v>0</v>
      </c>
      <c r="N163" s="58">
        <f t="shared" ca="1" si="40"/>
        <v>0</v>
      </c>
      <c r="O163" s="58">
        <f t="shared" ca="1" si="40"/>
        <v>0</v>
      </c>
      <c r="P163" s="58">
        <f t="shared" ca="1" si="40"/>
        <v>0</v>
      </c>
      <c r="Q163" s="58">
        <f t="shared" ca="1" si="40"/>
        <v>0</v>
      </c>
      <c r="R163" s="58">
        <f t="shared" ca="1" si="40"/>
        <v>0</v>
      </c>
      <c r="S163" s="58">
        <f t="shared" ca="1" si="40"/>
        <v>0</v>
      </c>
      <c r="T163" s="58">
        <f t="shared" ca="1" si="40"/>
        <v>0</v>
      </c>
      <c r="U163" s="58">
        <f t="shared" ca="1" si="40"/>
        <v>0</v>
      </c>
      <c r="V163" s="58">
        <f t="shared" ca="1" si="40"/>
        <v>0</v>
      </c>
      <c r="W163" s="58">
        <f t="shared" ca="1" si="40"/>
        <v>0</v>
      </c>
      <c r="X163" s="58">
        <f t="shared" ca="1" si="40"/>
        <v>0</v>
      </c>
      <c r="Y163" s="58">
        <f t="shared" ca="1" si="40"/>
        <v>0</v>
      </c>
      <c r="Z163" s="58">
        <f t="shared" ca="1" si="40"/>
        <v>0</v>
      </c>
      <c r="AA163" s="58">
        <f t="shared" ca="1" si="40"/>
        <v>0</v>
      </c>
      <c r="AB163" s="58">
        <f t="shared" ca="1" si="40"/>
        <v>0</v>
      </c>
      <c r="AC163" s="58">
        <f t="shared" ca="1" si="40"/>
        <v>0</v>
      </c>
      <c r="AD163" s="58">
        <f t="shared" ca="1" si="40"/>
        <v>0</v>
      </c>
      <c r="AE163" s="58">
        <f t="shared" ca="1" si="40"/>
        <v>0</v>
      </c>
      <c r="AF163" s="58">
        <f t="shared" ca="1" si="40"/>
        <v>0</v>
      </c>
      <c r="AG163" s="58">
        <f t="shared" ca="1" si="40"/>
        <v>0</v>
      </c>
      <c r="AH163" s="58">
        <f t="shared" ca="1" si="40"/>
        <v>0</v>
      </c>
      <c r="AI163" s="58">
        <f t="shared" ca="1" si="40"/>
        <v>0</v>
      </c>
      <c r="AJ163" s="58">
        <f t="shared" ca="1" si="40"/>
        <v>0</v>
      </c>
      <c r="AK163" s="58">
        <f t="shared" ca="1" si="40"/>
        <v>0</v>
      </c>
      <c r="AL163" s="58">
        <f t="shared" ca="1" si="40"/>
        <v>0</v>
      </c>
      <c r="AM163" s="58">
        <f t="shared" ca="1" si="40"/>
        <v>0</v>
      </c>
      <c r="AN163" s="58">
        <f t="shared" ca="1" si="40"/>
        <v>0</v>
      </c>
      <c r="AO163" s="58">
        <f t="shared" ca="1" si="40"/>
        <v>0</v>
      </c>
      <c r="AP163" s="58">
        <f t="shared" ca="1" si="40"/>
        <v>0</v>
      </c>
      <c r="AQ163" s="58">
        <f t="shared" ca="1" si="40"/>
        <v>0</v>
      </c>
      <c r="AR163" s="58">
        <f t="shared" ca="1" si="40"/>
        <v>0</v>
      </c>
      <c r="AS163" s="58">
        <f t="shared" ca="1" si="40"/>
        <v>0</v>
      </c>
      <c r="AT163" s="58">
        <f t="shared" ca="1" si="40"/>
        <v>0</v>
      </c>
      <c r="AU163" s="58">
        <f t="shared" ca="1" si="40"/>
        <v>0</v>
      </c>
      <c r="AV163" s="58">
        <f t="shared" ca="1" si="40"/>
        <v>0</v>
      </c>
      <c r="AW163" s="58">
        <f t="shared" ca="1" si="40"/>
        <v>0</v>
      </c>
      <c r="AX163" s="58">
        <f t="shared" ca="1" si="40"/>
        <v>0</v>
      </c>
      <c r="AY163" s="58">
        <f t="shared" ca="1" si="40"/>
        <v>0</v>
      </c>
      <c r="AZ163" s="58">
        <f t="shared" ca="1" si="40"/>
        <v>0</v>
      </c>
      <c r="BA163" s="58">
        <f t="shared" ca="1" si="40"/>
        <v>0</v>
      </c>
      <c r="BB163" s="58">
        <f t="shared" ca="1" si="40"/>
        <v>0</v>
      </c>
      <c r="BC163" s="58">
        <f t="shared" ca="1" si="40"/>
        <v>0</v>
      </c>
      <c r="BD163" s="58">
        <f t="shared" ca="1" si="40"/>
        <v>0</v>
      </c>
      <c r="BE163" s="58">
        <f t="shared" ca="1" si="40"/>
        <v>0</v>
      </c>
      <c r="BF163" s="58">
        <f t="shared" ca="1" si="40"/>
        <v>0</v>
      </c>
      <c r="BG163" s="58">
        <f t="shared" ca="1" si="40"/>
        <v>0</v>
      </c>
      <c r="BH163" s="58">
        <f t="shared" ca="1" si="40"/>
        <v>0</v>
      </c>
      <c r="BI163" s="58">
        <f t="shared" ca="1" si="40"/>
        <v>0</v>
      </c>
      <c r="BJ163" s="58">
        <f t="shared" ca="1" si="40"/>
        <v>0</v>
      </c>
      <c r="BK163" s="58">
        <f t="shared" ca="1" si="40"/>
        <v>0</v>
      </c>
      <c r="BL163" s="58">
        <f t="shared" ca="1" si="40"/>
        <v>0</v>
      </c>
      <c r="BM163" s="58">
        <f t="shared" ca="1" si="40"/>
        <v>0</v>
      </c>
      <c r="BN163" s="58">
        <f t="shared" ca="1" si="40"/>
        <v>0</v>
      </c>
      <c r="BO163" s="58">
        <f t="shared" ca="1" si="40"/>
        <v>0</v>
      </c>
      <c r="BP163" s="58">
        <f t="shared" ca="1" si="40"/>
        <v>0</v>
      </c>
      <c r="BQ163" s="58">
        <f t="shared" ca="1" si="40"/>
        <v>0</v>
      </c>
      <c r="BR163" s="58">
        <f t="shared" ca="1" si="40"/>
        <v>0</v>
      </c>
      <c r="BS163" s="58">
        <f t="shared" ca="1" si="40"/>
        <v>0</v>
      </c>
      <c r="BT163" s="58">
        <f t="shared" ca="1" si="40"/>
        <v>0</v>
      </c>
      <c r="BU163" s="58">
        <f t="shared" ca="1" si="40"/>
        <v>0</v>
      </c>
      <c r="BV163" s="58">
        <f ca="1">BV149*(1-Tax_Rate)</f>
        <v>0</v>
      </c>
      <c r="BW163" s="58">
        <f ca="1">BW149*(1-Tax_Rate)</f>
        <v>0</v>
      </c>
      <c r="BX163" s="58">
        <f ca="1">BX149*(1-Tax_Rate)</f>
        <v>0</v>
      </c>
    </row>
    <row r="164" spans="1:76">
      <c r="A164" s="44">
        <f>ROW()</f>
        <v>164</v>
      </c>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row>
    <row r="165" spans="1:76">
      <c r="A165" s="44">
        <f>ROW()</f>
        <v>165</v>
      </c>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row>
    <row r="166" spans="1:76">
      <c r="A166" s="44">
        <f>ROW()</f>
        <v>166</v>
      </c>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row>
    <row r="167" spans="1:76">
      <c r="A167" s="44">
        <f>ROW()</f>
        <v>167</v>
      </c>
      <c r="B167" s="39" t="s">
        <v>54</v>
      </c>
      <c r="J167" s="58">
        <f t="shared" ref="J167:BU168" ca="1" si="41">J150*(1-Tax_Rate)</f>
        <v>0</v>
      </c>
      <c r="K167" s="58">
        <f t="shared" ca="1" si="41"/>
        <v>0</v>
      </c>
      <c r="L167" s="58">
        <f t="shared" ca="1" si="41"/>
        <v>0</v>
      </c>
      <c r="M167" s="58">
        <f t="shared" ca="1" si="41"/>
        <v>0</v>
      </c>
      <c r="N167" s="58">
        <f t="shared" ca="1" si="41"/>
        <v>0</v>
      </c>
      <c r="O167" s="58">
        <f t="shared" ca="1" si="41"/>
        <v>0</v>
      </c>
      <c r="P167" s="58">
        <f t="shared" ca="1" si="41"/>
        <v>0</v>
      </c>
      <c r="Q167" s="58">
        <f t="shared" ca="1" si="41"/>
        <v>0</v>
      </c>
      <c r="R167" s="58">
        <f t="shared" ca="1" si="41"/>
        <v>0</v>
      </c>
      <c r="S167" s="58">
        <f t="shared" ca="1" si="41"/>
        <v>0</v>
      </c>
      <c r="T167" s="58">
        <f t="shared" ca="1" si="41"/>
        <v>0</v>
      </c>
      <c r="U167" s="58">
        <f t="shared" ca="1" si="41"/>
        <v>0</v>
      </c>
      <c r="V167" s="58">
        <f t="shared" ca="1" si="41"/>
        <v>0</v>
      </c>
      <c r="W167" s="58">
        <f t="shared" ca="1" si="41"/>
        <v>0</v>
      </c>
      <c r="X167" s="58">
        <f t="shared" ca="1" si="41"/>
        <v>0</v>
      </c>
      <c r="Y167" s="58">
        <f t="shared" ca="1" si="41"/>
        <v>0</v>
      </c>
      <c r="Z167" s="58">
        <f t="shared" ca="1" si="41"/>
        <v>0</v>
      </c>
      <c r="AA167" s="58">
        <f t="shared" ca="1" si="41"/>
        <v>0</v>
      </c>
      <c r="AB167" s="58">
        <f t="shared" ca="1" si="41"/>
        <v>0</v>
      </c>
      <c r="AC167" s="58">
        <f t="shared" ca="1" si="41"/>
        <v>0</v>
      </c>
      <c r="AD167" s="58">
        <f t="shared" ca="1" si="41"/>
        <v>0</v>
      </c>
      <c r="AE167" s="58">
        <f t="shared" ca="1" si="41"/>
        <v>0</v>
      </c>
      <c r="AF167" s="58">
        <f t="shared" ca="1" si="41"/>
        <v>0</v>
      </c>
      <c r="AG167" s="58">
        <f t="shared" ca="1" si="41"/>
        <v>0</v>
      </c>
      <c r="AH167" s="58">
        <f t="shared" ca="1" si="41"/>
        <v>0</v>
      </c>
      <c r="AI167" s="58">
        <f t="shared" ca="1" si="41"/>
        <v>0</v>
      </c>
      <c r="AJ167" s="58">
        <f t="shared" ca="1" si="41"/>
        <v>0</v>
      </c>
      <c r="AK167" s="58">
        <f t="shared" ca="1" si="41"/>
        <v>0</v>
      </c>
      <c r="AL167" s="58">
        <f t="shared" ca="1" si="41"/>
        <v>0</v>
      </c>
      <c r="AM167" s="58">
        <f t="shared" ca="1" si="41"/>
        <v>0</v>
      </c>
      <c r="AN167" s="58">
        <f t="shared" ca="1" si="41"/>
        <v>0</v>
      </c>
      <c r="AO167" s="58">
        <f t="shared" ca="1" si="41"/>
        <v>0</v>
      </c>
      <c r="AP167" s="58">
        <f t="shared" ca="1" si="41"/>
        <v>0</v>
      </c>
      <c r="AQ167" s="58">
        <f t="shared" ca="1" si="41"/>
        <v>0</v>
      </c>
      <c r="AR167" s="58">
        <f t="shared" ca="1" si="41"/>
        <v>0</v>
      </c>
      <c r="AS167" s="58">
        <f t="shared" ca="1" si="41"/>
        <v>0</v>
      </c>
      <c r="AT167" s="58">
        <f t="shared" ca="1" si="41"/>
        <v>0</v>
      </c>
      <c r="AU167" s="58">
        <f t="shared" ca="1" si="41"/>
        <v>0</v>
      </c>
      <c r="AV167" s="58">
        <f t="shared" ca="1" si="41"/>
        <v>0</v>
      </c>
      <c r="AW167" s="58">
        <f t="shared" ca="1" si="41"/>
        <v>0</v>
      </c>
      <c r="AX167" s="58">
        <f t="shared" ca="1" si="41"/>
        <v>0</v>
      </c>
      <c r="AY167" s="58">
        <f t="shared" ca="1" si="41"/>
        <v>0</v>
      </c>
      <c r="AZ167" s="58">
        <f t="shared" ca="1" si="41"/>
        <v>0</v>
      </c>
      <c r="BA167" s="58">
        <f t="shared" ca="1" si="41"/>
        <v>0</v>
      </c>
      <c r="BB167" s="58">
        <f t="shared" ca="1" si="41"/>
        <v>0</v>
      </c>
      <c r="BC167" s="58">
        <f t="shared" ca="1" si="41"/>
        <v>0</v>
      </c>
      <c r="BD167" s="58">
        <f t="shared" ca="1" si="41"/>
        <v>0</v>
      </c>
      <c r="BE167" s="58">
        <f t="shared" ca="1" si="41"/>
        <v>0</v>
      </c>
      <c r="BF167" s="58">
        <f t="shared" ca="1" si="41"/>
        <v>0</v>
      </c>
      <c r="BG167" s="58">
        <f t="shared" ca="1" si="41"/>
        <v>0</v>
      </c>
      <c r="BH167" s="58">
        <f t="shared" ca="1" si="41"/>
        <v>0</v>
      </c>
      <c r="BI167" s="58">
        <f t="shared" ca="1" si="41"/>
        <v>0</v>
      </c>
      <c r="BJ167" s="58">
        <f t="shared" ca="1" si="41"/>
        <v>0</v>
      </c>
      <c r="BK167" s="58">
        <f t="shared" ca="1" si="41"/>
        <v>0</v>
      </c>
      <c r="BL167" s="58">
        <f t="shared" ca="1" si="41"/>
        <v>0</v>
      </c>
      <c r="BM167" s="58">
        <f t="shared" ca="1" si="41"/>
        <v>0</v>
      </c>
      <c r="BN167" s="58">
        <f t="shared" ca="1" si="41"/>
        <v>0</v>
      </c>
      <c r="BO167" s="58">
        <f t="shared" ca="1" si="41"/>
        <v>0</v>
      </c>
      <c r="BP167" s="58">
        <f t="shared" ca="1" si="41"/>
        <v>0</v>
      </c>
      <c r="BQ167" s="58">
        <f t="shared" ca="1" si="41"/>
        <v>0</v>
      </c>
      <c r="BR167" s="58">
        <f t="shared" ca="1" si="41"/>
        <v>0</v>
      </c>
      <c r="BS167" s="58">
        <f t="shared" ca="1" si="41"/>
        <v>0</v>
      </c>
      <c r="BT167" s="58">
        <f t="shared" ca="1" si="41"/>
        <v>0</v>
      </c>
      <c r="BU167" s="58">
        <f t="shared" ca="1" si="41"/>
        <v>0</v>
      </c>
      <c r="BV167" s="58">
        <f t="shared" ref="BV167:BX168" ca="1" si="42">BV150*(1-Tax_Rate)</f>
        <v>0</v>
      </c>
      <c r="BW167" s="58">
        <f t="shared" ca="1" si="42"/>
        <v>0</v>
      </c>
      <c r="BX167" s="58">
        <f t="shared" ca="1" si="42"/>
        <v>0</v>
      </c>
    </row>
    <row r="168" spans="1:76" ht="16.2">
      <c r="A168" s="44">
        <f>ROW()</f>
        <v>168</v>
      </c>
      <c r="B168" s="39" t="s">
        <v>12</v>
      </c>
      <c r="J168" s="89">
        <f t="shared" ca="1" si="41"/>
        <v>0</v>
      </c>
      <c r="K168" s="89">
        <f t="shared" ca="1" si="41"/>
        <v>0</v>
      </c>
      <c r="L168" s="89">
        <f t="shared" ca="1" si="41"/>
        <v>0</v>
      </c>
      <c r="M168" s="89">
        <f t="shared" ca="1" si="41"/>
        <v>0</v>
      </c>
      <c r="N168" s="89">
        <f t="shared" ca="1" si="41"/>
        <v>0</v>
      </c>
      <c r="O168" s="89">
        <f t="shared" ca="1" si="41"/>
        <v>0</v>
      </c>
      <c r="P168" s="89">
        <f t="shared" ca="1" si="41"/>
        <v>0</v>
      </c>
      <c r="Q168" s="89">
        <f t="shared" ca="1" si="41"/>
        <v>0</v>
      </c>
      <c r="R168" s="89">
        <f t="shared" ca="1" si="41"/>
        <v>0</v>
      </c>
      <c r="S168" s="89">
        <f t="shared" ca="1" si="41"/>
        <v>0</v>
      </c>
      <c r="T168" s="89">
        <f t="shared" ca="1" si="41"/>
        <v>0</v>
      </c>
      <c r="U168" s="89">
        <f t="shared" ca="1" si="41"/>
        <v>0</v>
      </c>
      <c r="V168" s="89">
        <f t="shared" ca="1" si="41"/>
        <v>0</v>
      </c>
      <c r="W168" s="89">
        <f t="shared" ca="1" si="41"/>
        <v>0</v>
      </c>
      <c r="X168" s="89">
        <f t="shared" ca="1" si="41"/>
        <v>0</v>
      </c>
      <c r="Y168" s="89">
        <f t="shared" ca="1" si="41"/>
        <v>0</v>
      </c>
      <c r="Z168" s="89">
        <f t="shared" ca="1" si="41"/>
        <v>0</v>
      </c>
      <c r="AA168" s="89">
        <f t="shared" ca="1" si="41"/>
        <v>0</v>
      </c>
      <c r="AB168" s="89">
        <f t="shared" ca="1" si="41"/>
        <v>0</v>
      </c>
      <c r="AC168" s="89">
        <f t="shared" ca="1" si="41"/>
        <v>0</v>
      </c>
      <c r="AD168" s="89">
        <f t="shared" ca="1" si="41"/>
        <v>0</v>
      </c>
      <c r="AE168" s="89">
        <f t="shared" ca="1" si="41"/>
        <v>0</v>
      </c>
      <c r="AF168" s="89">
        <f t="shared" ca="1" si="41"/>
        <v>0</v>
      </c>
      <c r="AG168" s="89">
        <f t="shared" ca="1" si="41"/>
        <v>0</v>
      </c>
      <c r="AH168" s="89">
        <f t="shared" ca="1" si="41"/>
        <v>0</v>
      </c>
      <c r="AI168" s="89">
        <f t="shared" ca="1" si="41"/>
        <v>0</v>
      </c>
      <c r="AJ168" s="89">
        <f t="shared" ca="1" si="41"/>
        <v>0</v>
      </c>
      <c r="AK168" s="89">
        <f t="shared" ca="1" si="41"/>
        <v>0</v>
      </c>
      <c r="AL168" s="89">
        <f t="shared" ca="1" si="41"/>
        <v>0</v>
      </c>
      <c r="AM168" s="89">
        <f t="shared" ca="1" si="41"/>
        <v>0</v>
      </c>
      <c r="AN168" s="89">
        <f t="shared" ca="1" si="41"/>
        <v>0</v>
      </c>
      <c r="AO168" s="89">
        <f t="shared" ca="1" si="41"/>
        <v>0</v>
      </c>
      <c r="AP168" s="89">
        <f t="shared" ca="1" si="41"/>
        <v>0</v>
      </c>
      <c r="AQ168" s="89">
        <f t="shared" ca="1" si="41"/>
        <v>0</v>
      </c>
      <c r="AR168" s="89">
        <f t="shared" ca="1" si="41"/>
        <v>0</v>
      </c>
      <c r="AS168" s="89">
        <f t="shared" ca="1" si="41"/>
        <v>0</v>
      </c>
      <c r="AT168" s="89">
        <f t="shared" ca="1" si="41"/>
        <v>0</v>
      </c>
      <c r="AU168" s="89">
        <f t="shared" ca="1" si="41"/>
        <v>0</v>
      </c>
      <c r="AV168" s="89">
        <f t="shared" ca="1" si="41"/>
        <v>0</v>
      </c>
      <c r="AW168" s="89">
        <f t="shared" ca="1" si="41"/>
        <v>0</v>
      </c>
      <c r="AX168" s="89">
        <f t="shared" ca="1" si="41"/>
        <v>0</v>
      </c>
      <c r="AY168" s="89">
        <f t="shared" ca="1" si="41"/>
        <v>0</v>
      </c>
      <c r="AZ168" s="89">
        <f t="shared" ca="1" si="41"/>
        <v>0</v>
      </c>
      <c r="BA168" s="89">
        <f t="shared" ca="1" si="41"/>
        <v>0</v>
      </c>
      <c r="BB168" s="89">
        <f t="shared" ca="1" si="41"/>
        <v>0</v>
      </c>
      <c r="BC168" s="89">
        <f t="shared" ca="1" si="41"/>
        <v>0</v>
      </c>
      <c r="BD168" s="89">
        <f t="shared" ca="1" si="41"/>
        <v>0</v>
      </c>
      <c r="BE168" s="89">
        <f t="shared" ca="1" si="41"/>
        <v>0</v>
      </c>
      <c r="BF168" s="89">
        <f t="shared" ca="1" si="41"/>
        <v>0</v>
      </c>
      <c r="BG168" s="89">
        <f t="shared" ca="1" si="41"/>
        <v>0</v>
      </c>
      <c r="BH168" s="89">
        <f t="shared" ca="1" si="41"/>
        <v>0</v>
      </c>
      <c r="BI168" s="89">
        <f t="shared" ca="1" si="41"/>
        <v>0</v>
      </c>
      <c r="BJ168" s="89">
        <f t="shared" ca="1" si="41"/>
        <v>0</v>
      </c>
      <c r="BK168" s="89">
        <f t="shared" ca="1" si="41"/>
        <v>0</v>
      </c>
      <c r="BL168" s="89">
        <f t="shared" ca="1" si="41"/>
        <v>0</v>
      </c>
      <c r="BM168" s="89">
        <f t="shared" ca="1" si="41"/>
        <v>0</v>
      </c>
      <c r="BN168" s="89">
        <f t="shared" ca="1" si="41"/>
        <v>0</v>
      </c>
      <c r="BO168" s="89">
        <f t="shared" ca="1" si="41"/>
        <v>0</v>
      </c>
      <c r="BP168" s="89">
        <f t="shared" ca="1" si="41"/>
        <v>0</v>
      </c>
      <c r="BQ168" s="89">
        <f t="shared" ca="1" si="41"/>
        <v>0</v>
      </c>
      <c r="BR168" s="89">
        <f t="shared" ca="1" si="41"/>
        <v>0</v>
      </c>
      <c r="BS168" s="89">
        <f t="shared" ca="1" si="41"/>
        <v>0</v>
      </c>
      <c r="BT168" s="89">
        <f t="shared" ca="1" si="41"/>
        <v>0</v>
      </c>
      <c r="BU168" s="89">
        <f t="shared" ca="1" si="41"/>
        <v>0</v>
      </c>
      <c r="BV168" s="89">
        <f t="shared" ca="1" si="42"/>
        <v>0</v>
      </c>
      <c r="BW168" s="89">
        <f t="shared" ca="1" si="42"/>
        <v>0</v>
      </c>
      <c r="BX168" s="89">
        <f t="shared" ca="1" si="42"/>
        <v>0</v>
      </c>
    </row>
    <row r="169" spans="1:76">
      <c r="A169" s="44">
        <f>ROW()</f>
        <v>169</v>
      </c>
      <c r="B169" s="39" t="s">
        <v>57</v>
      </c>
      <c r="J169" s="83">
        <f ca="1">SUM(J157:J168)</f>
        <v>0</v>
      </c>
      <c r="K169" s="83">
        <f t="shared" ref="K169:BV169" ca="1" si="43">SUM(K157:K168)</f>
        <v>0</v>
      </c>
      <c r="L169" s="83">
        <f t="shared" ca="1" si="43"/>
        <v>0</v>
      </c>
      <c r="M169" s="83">
        <f t="shared" ca="1" si="43"/>
        <v>0</v>
      </c>
      <c r="N169" s="83">
        <f t="shared" ca="1" si="43"/>
        <v>0</v>
      </c>
      <c r="O169" s="83">
        <f t="shared" ca="1" si="43"/>
        <v>0</v>
      </c>
      <c r="P169" s="83">
        <f t="shared" ca="1" si="43"/>
        <v>0</v>
      </c>
      <c r="Q169" s="83">
        <f t="shared" ca="1" si="43"/>
        <v>0</v>
      </c>
      <c r="R169" s="83">
        <f t="shared" ca="1" si="43"/>
        <v>0</v>
      </c>
      <c r="S169" s="83">
        <f t="shared" ca="1" si="43"/>
        <v>0</v>
      </c>
      <c r="T169" s="83">
        <f t="shared" ca="1" si="43"/>
        <v>0</v>
      </c>
      <c r="U169" s="83">
        <f t="shared" ca="1" si="43"/>
        <v>0</v>
      </c>
      <c r="V169" s="83">
        <f t="shared" ca="1" si="43"/>
        <v>0</v>
      </c>
      <c r="W169" s="83">
        <f t="shared" ca="1" si="43"/>
        <v>0</v>
      </c>
      <c r="X169" s="83">
        <f t="shared" ca="1" si="43"/>
        <v>0</v>
      </c>
      <c r="Y169" s="83">
        <f t="shared" ca="1" si="43"/>
        <v>0</v>
      </c>
      <c r="Z169" s="83">
        <f t="shared" ca="1" si="43"/>
        <v>0</v>
      </c>
      <c r="AA169" s="83">
        <f t="shared" ca="1" si="43"/>
        <v>0</v>
      </c>
      <c r="AB169" s="83">
        <f t="shared" ca="1" si="43"/>
        <v>0</v>
      </c>
      <c r="AC169" s="83">
        <f t="shared" ca="1" si="43"/>
        <v>0</v>
      </c>
      <c r="AD169" s="83">
        <f t="shared" ca="1" si="43"/>
        <v>0</v>
      </c>
      <c r="AE169" s="83">
        <f t="shared" ca="1" si="43"/>
        <v>0</v>
      </c>
      <c r="AF169" s="83">
        <f t="shared" ca="1" si="43"/>
        <v>0</v>
      </c>
      <c r="AG169" s="83">
        <f t="shared" ca="1" si="43"/>
        <v>0</v>
      </c>
      <c r="AH169" s="83">
        <f t="shared" ca="1" si="43"/>
        <v>0</v>
      </c>
      <c r="AI169" s="83">
        <f t="shared" ca="1" si="43"/>
        <v>0</v>
      </c>
      <c r="AJ169" s="83">
        <f t="shared" ca="1" si="43"/>
        <v>0</v>
      </c>
      <c r="AK169" s="83">
        <f t="shared" ca="1" si="43"/>
        <v>0</v>
      </c>
      <c r="AL169" s="83">
        <f t="shared" ca="1" si="43"/>
        <v>0</v>
      </c>
      <c r="AM169" s="83">
        <f t="shared" ca="1" si="43"/>
        <v>0</v>
      </c>
      <c r="AN169" s="83">
        <f t="shared" ca="1" si="43"/>
        <v>0</v>
      </c>
      <c r="AO169" s="83">
        <f t="shared" ca="1" si="43"/>
        <v>0</v>
      </c>
      <c r="AP169" s="83">
        <f t="shared" ca="1" si="43"/>
        <v>0</v>
      </c>
      <c r="AQ169" s="83">
        <f t="shared" ca="1" si="43"/>
        <v>0</v>
      </c>
      <c r="AR169" s="83">
        <f t="shared" ca="1" si="43"/>
        <v>0</v>
      </c>
      <c r="AS169" s="83">
        <f t="shared" ca="1" si="43"/>
        <v>0</v>
      </c>
      <c r="AT169" s="83">
        <f t="shared" ca="1" si="43"/>
        <v>0</v>
      </c>
      <c r="AU169" s="83">
        <f t="shared" ca="1" si="43"/>
        <v>0</v>
      </c>
      <c r="AV169" s="83">
        <f t="shared" ca="1" si="43"/>
        <v>0</v>
      </c>
      <c r="AW169" s="83">
        <f t="shared" ca="1" si="43"/>
        <v>0</v>
      </c>
      <c r="AX169" s="83">
        <f t="shared" ca="1" si="43"/>
        <v>0</v>
      </c>
      <c r="AY169" s="83">
        <f t="shared" ca="1" si="43"/>
        <v>0</v>
      </c>
      <c r="AZ169" s="83">
        <f t="shared" ca="1" si="43"/>
        <v>0</v>
      </c>
      <c r="BA169" s="83">
        <f t="shared" ca="1" si="43"/>
        <v>0</v>
      </c>
      <c r="BB169" s="83">
        <f t="shared" ca="1" si="43"/>
        <v>0</v>
      </c>
      <c r="BC169" s="83">
        <f t="shared" ca="1" si="43"/>
        <v>0</v>
      </c>
      <c r="BD169" s="83">
        <f t="shared" ca="1" si="43"/>
        <v>0</v>
      </c>
      <c r="BE169" s="83">
        <f t="shared" ca="1" si="43"/>
        <v>0</v>
      </c>
      <c r="BF169" s="83">
        <f t="shared" ca="1" si="43"/>
        <v>0</v>
      </c>
      <c r="BG169" s="83">
        <f t="shared" ca="1" si="43"/>
        <v>0</v>
      </c>
      <c r="BH169" s="83">
        <f t="shared" ca="1" si="43"/>
        <v>0</v>
      </c>
      <c r="BI169" s="83">
        <f t="shared" ca="1" si="43"/>
        <v>0</v>
      </c>
      <c r="BJ169" s="83">
        <f t="shared" ca="1" si="43"/>
        <v>0</v>
      </c>
      <c r="BK169" s="83">
        <f t="shared" ca="1" si="43"/>
        <v>0</v>
      </c>
      <c r="BL169" s="83">
        <f t="shared" ca="1" si="43"/>
        <v>0</v>
      </c>
      <c r="BM169" s="83">
        <f t="shared" ca="1" si="43"/>
        <v>0</v>
      </c>
      <c r="BN169" s="83">
        <f t="shared" ca="1" si="43"/>
        <v>0</v>
      </c>
      <c r="BO169" s="83">
        <f t="shared" ca="1" si="43"/>
        <v>0</v>
      </c>
      <c r="BP169" s="83">
        <f t="shared" ca="1" si="43"/>
        <v>0</v>
      </c>
      <c r="BQ169" s="83">
        <f t="shared" ca="1" si="43"/>
        <v>0</v>
      </c>
      <c r="BR169" s="83">
        <f t="shared" ca="1" si="43"/>
        <v>0</v>
      </c>
      <c r="BS169" s="83">
        <f t="shared" ca="1" si="43"/>
        <v>0</v>
      </c>
      <c r="BT169" s="83">
        <f t="shared" ca="1" si="43"/>
        <v>0</v>
      </c>
      <c r="BU169" s="83">
        <f t="shared" ca="1" si="43"/>
        <v>0</v>
      </c>
      <c r="BV169" s="83">
        <f t="shared" ca="1" si="43"/>
        <v>0</v>
      </c>
      <c r="BW169" s="83">
        <f ca="1">SUM(BW157:BW168)</f>
        <v>0</v>
      </c>
      <c r="BX169" s="83">
        <f ca="1">SUM(BX157:BX168)</f>
        <v>0</v>
      </c>
    </row>
    <row r="170" spans="1:76">
      <c r="A170" s="44">
        <f>ROW()</f>
        <v>170</v>
      </c>
      <c r="B170" s="39" t="s">
        <v>60</v>
      </c>
      <c r="G170" s="103">
        <f ca="1">NPV(disc_rate,J169:BX169)</f>
        <v>0</v>
      </c>
    </row>
    <row r="171" spans="1:76">
      <c r="A171" s="44">
        <f>ROW()</f>
        <v>171</v>
      </c>
      <c r="G171" s="104"/>
    </row>
    <row r="172" spans="1:76">
      <c r="A172" s="44">
        <f>ROW()</f>
        <v>172</v>
      </c>
      <c r="B172" s="67" t="s">
        <v>69</v>
      </c>
      <c r="G172" s="104"/>
      <c r="J172" s="39">
        <v>1</v>
      </c>
      <c r="K172" s="39">
        <v>2</v>
      </c>
      <c r="L172" s="39">
        <v>3</v>
      </c>
      <c r="M172" s="39">
        <v>4</v>
      </c>
      <c r="N172" s="39">
        <v>5</v>
      </c>
      <c r="O172" s="39">
        <v>6</v>
      </c>
      <c r="P172" s="39">
        <v>7</v>
      </c>
      <c r="Q172" s="39">
        <v>8</v>
      </c>
      <c r="R172" s="39">
        <v>9</v>
      </c>
      <c r="S172" s="39">
        <v>10</v>
      </c>
      <c r="T172" s="39">
        <v>11</v>
      </c>
      <c r="U172" s="39">
        <v>12</v>
      </c>
      <c r="V172" s="39">
        <v>13</v>
      </c>
      <c r="W172" s="39">
        <v>14</v>
      </c>
      <c r="X172" s="39">
        <v>15</v>
      </c>
      <c r="Y172" s="39">
        <v>16</v>
      </c>
      <c r="Z172" s="39">
        <v>17</v>
      </c>
      <c r="AA172" s="39">
        <v>18</v>
      </c>
      <c r="AB172" s="39">
        <v>19</v>
      </c>
      <c r="AC172" s="39">
        <v>20</v>
      </c>
      <c r="AD172" s="39">
        <v>21</v>
      </c>
      <c r="AE172" s="39">
        <v>22</v>
      </c>
      <c r="AF172" s="39">
        <v>23</v>
      </c>
      <c r="AG172" s="39">
        <v>24</v>
      </c>
      <c r="AH172" s="39">
        <v>25</v>
      </c>
      <c r="AI172" s="39">
        <v>26</v>
      </c>
      <c r="AJ172" s="39">
        <v>27</v>
      </c>
      <c r="AK172" s="39">
        <v>28</v>
      </c>
      <c r="AL172" s="39">
        <v>29</v>
      </c>
      <c r="AM172" s="39">
        <v>30</v>
      </c>
      <c r="AN172" s="39">
        <v>31</v>
      </c>
      <c r="AO172" s="39">
        <v>32</v>
      </c>
      <c r="AP172" s="39">
        <v>33</v>
      </c>
      <c r="AQ172" s="39">
        <v>34</v>
      </c>
      <c r="AR172" s="39">
        <v>35</v>
      </c>
      <c r="AS172" s="39">
        <v>36</v>
      </c>
      <c r="AT172" s="39">
        <v>37</v>
      </c>
      <c r="AU172" s="39">
        <v>38</v>
      </c>
      <c r="AV172" s="39">
        <v>39</v>
      </c>
      <c r="AW172" s="39">
        <v>40</v>
      </c>
      <c r="AX172" s="39">
        <v>41</v>
      </c>
      <c r="AY172" s="39">
        <v>42</v>
      </c>
      <c r="AZ172" s="39">
        <v>43</v>
      </c>
      <c r="BA172" s="39">
        <v>44</v>
      </c>
      <c r="BB172" s="39">
        <v>45</v>
      </c>
      <c r="BC172" s="39">
        <v>46</v>
      </c>
      <c r="BD172" s="39">
        <v>47</v>
      </c>
      <c r="BE172" s="39">
        <v>48</v>
      </c>
      <c r="BF172" s="39">
        <v>49</v>
      </c>
      <c r="BG172" s="39">
        <v>50</v>
      </c>
      <c r="BH172" s="39">
        <v>51</v>
      </c>
      <c r="BI172" s="39">
        <v>52</v>
      </c>
      <c r="BJ172" s="39">
        <v>53</v>
      </c>
      <c r="BK172" s="39">
        <v>54</v>
      </c>
      <c r="BL172" s="39">
        <v>55</v>
      </c>
      <c r="BM172" s="39">
        <v>56</v>
      </c>
      <c r="BN172" s="39">
        <v>57</v>
      </c>
      <c r="BO172" s="39">
        <v>58</v>
      </c>
      <c r="BP172" s="39">
        <v>59</v>
      </c>
      <c r="BQ172" s="39">
        <v>60</v>
      </c>
      <c r="BR172" s="39">
        <v>61</v>
      </c>
      <c r="BS172" s="39">
        <v>62</v>
      </c>
      <c r="BT172" s="39">
        <v>63</v>
      </c>
      <c r="BU172" s="39">
        <v>64</v>
      </c>
      <c r="BV172" s="39">
        <v>65</v>
      </c>
      <c r="BW172" s="39">
        <v>66</v>
      </c>
      <c r="BX172" s="39">
        <v>67</v>
      </c>
    </row>
    <row r="173" spans="1:76">
      <c r="A173" s="44">
        <f>ROW()</f>
        <v>173</v>
      </c>
      <c r="J173" s="94">
        <f>J144</f>
        <v>2022</v>
      </c>
      <c r="K173" s="94">
        <f t="shared" ref="K173:BV173" si="44">K144</f>
        <v>2023</v>
      </c>
      <c r="L173" s="94">
        <f t="shared" si="44"/>
        <v>2024</v>
      </c>
      <c r="M173" s="94">
        <f t="shared" si="44"/>
        <v>2025</v>
      </c>
      <c r="N173" s="94">
        <f t="shared" si="44"/>
        <v>2026</v>
      </c>
      <c r="O173" s="94">
        <f t="shared" si="44"/>
        <v>2027</v>
      </c>
      <c r="P173" s="94">
        <f t="shared" si="44"/>
        <v>2028</v>
      </c>
      <c r="Q173" s="94">
        <f t="shared" si="44"/>
        <v>2029</v>
      </c>
      <c r="R173" s="94">
        <f t="shared" si="44"/>
        <v>2030</v>
      </c>
      <c r="S173" s="94">
        <f t="shared" si="44"/>
        <v>2031</v>
      </c>
      <c r="T173" s="94">
        <f t="shared" si="44"/>
        <v>2032</v>
      </c>
      <c r="U173" s="94">
        <f t="shared" si="44"/>
        <v>2033</v>
      </c>
      <c r="V173" s="94">
        <f t="shared" si="44"/>
        <v>2034</v>
      </c>
      <c r="W173" s="94">
        <f t="shared" si="44"/>
        <v>2035</v>
      </c>
      <c r="X173" s="94">
        <f t="shared" si="44"/>
        <v>2036</v>
      </c>
      <c r="Y173" s="94">
        <f t="shared" si="44"/>
        <v>2037</v>
      </c>
      <c r="Z173" s="94">
        <f t="shared" si="44"/>
        <v>2038</v>
      </c>
      <c r="AA173" s="94">
        <f t="shared" si="44"/>
        <v>2039</v>
      </c>
      <c r="AB173" s="94">
        <f t="shared" si="44"/>
        <v>2040</v>
      </c>
      <c r="AC173" s="94">
        <f t="shared" si="44"/>
        <v>2041</v>
      </c>
      <c r="AD173" s="94">
        <f t="shared" si="44"/>
        <v>2042</v>
      </c>
      <c r="AE173" s="94">
        <f t="shared" si="44"/>
        <v>2043</v>
      </c>
      <c r="AF173" s="94">
        <f t="shared" si="44"/>
        <v>2044</v>
      </c>
      <c r="AG173" s="94">
        <f t="shared" si="44"/>
        <v>2045</v>
      </c>
      <c r="AH173" s="94">
        <f t="shared" si="44"/>
        <v>2046</v>
      </c>
      <c r="AI173" s="94">
        <f t="shared" si="44"/>
        <v>2047</v>
      </c>
      <c r="AJ173" s="94">
        <f t="shared" si="44"/>
        <v>2048</v>
      </c>
      <c r="AK173" s="94">
        <f t="shared" si="44"/>
        <v>2049</v>
      </c>
      <c r="AL173" s="94">
        <f t="shared" si="44"/>
        <v>2050</v>
      </c>
      <c r="AM173" s="94">
        <f t="shared" si="44"/>
        <v>2051</v>
      </c>
      <c r="AN173" s="94">
        <f t="shared" si="44"/>
        <v>2052</v>
      </c>
      <c r="AO173" s="94">
        <f t="shared" si="44"/>
        <v>2053</v>
      </c>
      <c r="AP173" s="94">
        <f t="shared" si="44"/>
        <v>2054</v>
      </c>
      <c r="AQ173" s="94">
        <f t="shared" si="44"/>
        <v>2055</v>
      </c>
      <c r="AR173" s="94">
        <f t="shared" si="44"/>
        <v>2056</v>
      </c>
      <c r="AS173" s="94">
        <f t="shared" si="44"/>
        <v>2057</v>
      </c>
      <c r="AT173" s="94">
        <f t="shared" si="44"/>
        <v>2058</v>
      </c>
      <c r="AU173" s="94">
        <f t="shared" si="44"/>
        <v>2059</v>
      </c>
      <c r="AV173" s="94">
        <f t="shared" si="44"/>
        <v>2060</v>
      </c>
      <c r="AW173" s="94">
        <f t="shared" si="44"/>
        <v>2061</v>
      </c>
      <c r="AX173" s="94">
        <f t="shared" si="44"/>
        <v>2062</v>
      </c>
      <c r="AY173" s="94">
        <f t="shared" si="44"/>
        <v>2063</v>
      </c>
      <c r="AZ173" s="94">
        <f t="shared" si="44"/>
        <v>2064</v>
      </c>
      <c r="BA173" s="94">
        <f t="shared" si="44"/>
        <v>2065</v>
      </c>
      <c r="BB173" s="94">
        <f t="shared" si="44"/>
        <v>2066</v>
      </c>
      <c r="BC173" s="94">
        <f t="shared" si="44"/>
        <v>2067</v>
      </c>
      <c r="BD173" s="94">
        <f t="shared" si="44"/>
        <v>2068</v>
      </c>
      <c r="BE173" s="94">
        <f t="shared" si="44"/>
        <v>2069</v>
      </c>
      <c r="BF173" s="94">
        <f t="shared" si="44"/>
        <v>2070</v>
      </c>
      <c r="BG173" s="94">
        <f t="shared" si="44"/>
        <v>2071</v>
      </c>
      <c r="BH173" s="94">
        <f t="shared" si="44"/>
        <v>2072</v>
      </c>
      <c r="BI173" s="94">
        <f t="shared" si="44"/>
        <v>2073</v>
      </c>
      <c r="BJ173" s="94">
        <f t="shared" si="44"/>
        <v>2074</v>
      </c>
      <c r="BK173" s="94">
        <f t="shared" si="44"/>
        <v>2075</v>
      </c>
      <c r="BL173" s="94">
        <f t="shared" si="44"/>
        <v>2076</v>
      </c>
      <c r="BM173" s="94">
        <f t="shared" si="44"/>
        <v>2077</v>
      </c>
      <c r="BN173" s="94">
        <f t="shared" si="44"/>
        <v>2078</v>
      </c>
      <c r="BO173" s="94">
        <f t="shared" si="44"/>
        <v>2079</v>
      </c>
      <c r="BP173" s="94">
        <f t="shared" si="44"/>
        <v>2080</v>
      </c>
      <c r="BQ173" s="94">
        <f t="shared" si="44"/>
        <v>2081</v>
      </c>
      <c r="BR173" s="94">
        <f t="shared" si="44"/>
        <v>2082</v>
      </c>
      <c r="BS173" s="94">
        <f t="shared" si="44"/>
        <v>2083</v>
      </c>
      <c r="BT173" s="94">
        <f t="shared" si="44"/>
        <v>2084</v>
      </c>
      <c r="BU173" s="94">
        <f t="shared" si="44"/>
        <v>2085</v>
      </c>
      <c r="BV173" s="94">
        <f t="shared" si="44"/>
        <v>2086</v>
      </c>
      <c r="BW173" s="94">
        <f>BW144</f>
        <v>2087</v>
      </c>
      <c r="BX173" s="94">
        <f>BX144</f>
        <v>2088</v>
      </c>
    </row>
    <row r="174" spans="1:76">
      <c r="A174" s="44">
        <f>ROW()</f>
        <v>174</v>
      </c>
      <c r="B174" s="39" t="s">
        <v>61</v>
      </c>
      <c r="G174" s="58">
        <f ca="1">G141+G170</f>
        <v>0</v>
      </c>
    </row>
    <row r="175" spans="1:76">
      <c r="A175" s="44">
        <f>ROW()</f>
        <v>175</v>
      </c>
      <c r="B175" s="39" t="s">
        <v>62</v>
      </c>
      <c r="G175" s="58">
        <f ca="1">G174/(1-Tax_Rate)</f>
        <v>0</v>
      </c>
    </row>
    <row r="176" spans="1:76">
      <c r="A176" s="44">
        <f>ROW()</f>
        <v>176</v>
      </c>
      <c r="B176" s="39" t="s">
        <v>63</v>
      </c>
      <c r="G176" s="58">
        <f ca="1">-PMT(disc_rate,$G$21,G175)</f>
        <v>0</v>
      </c>
    </row>
    <row r="177" spans="1:76">
      <c r="A177" s="44">
        <f>ROW()</f>
        <v>177</v>
      </c>
      <c r="G177" s="58"/>
    </row>
    <row r="178" spans="1:76">
      <c r="A178" s="44">
        <f>ROW()</f>
        <v>178</v>
      </c>
      <c r="B178" s="39" t="s">
        <v>64</v>
      </c>
      <c r="G178" s="58"/>
    </row>
    <row r="179" spans="1:76">
      <c r="A179" s="44">
        <f>ROW()</f>
        <v>179</v>
      </c>
      <c r="B179" s="39" t="s">
        <v>65</v>
      </c>
      <c r="G179" s="58"/>
      <c r="J179" s="78">
        <f t="shared" ref="J179:BU179" ca="1" si="45">IF(J144&lt;=$J$144+$G$21-1,$G$176*(1-Tax_Rate)-J169,-J169)</f>
        <v>0</v>
      </c>
      <c r="K179" s="78">
        <f t="shared" ca="1" si="45"/>
        <v>0</v>
      </c>
      <c r="L179" s="78">
        <f t="shared" ca="1" si="45"/>
        <v>0</v>
      </c>
      <c r="M179" s="78">
        <f t="shared" ca="1" si="45"/>
        <v>0</v>
      </c>
      <c r="N179" s="78">
        <f t="shared" ca="1" si="45"/>
        <v>0</v>
      </c>
      <c r="O179" s="78">
        <f t="shared" ca="1" si="45"/>
        <v>0</v>
      </c>
      <c r="P179" s="78">
        <f t="shared" ca="1" si="45"/>
        <v>0</v>
      </c>
      <c r="Q179" s="78">
        <f t="shared" ca="1" si="45"/>
        <v>0</v>
      </c>
      <c r="R179" s="78">
        <f t="shared" ca="1" si="45"/>
        <v>0</v>
      </c>
      <c r="S179" s="78">
        <f t="shared" ca="1" si="45"/>
        <v>0</v>
      </c>
      <c r="T179" s="78">
        <f t="shared" ca="1" si="45"/>
        <v>0</v>
      </c>
      <c r="U179" s="78">
        <f t="shared" ca="1" si="45"/>
        <v>0</v>
      </c>
      <c r="V179" s="78">
        <f t="shared" ca="1" si="45"/>
        <v>0</v>
      </c>
      <c r="W179" s="78">
        <f t="shared" ca="1" si="45"/>
        <v>0</v>
      </c>
      <c r="X179" s="78">
        <f t="shared" ca="1" si="45"/>
        <v>0</v>
      </c>
      <c r="Y179" s="78">
        <f t="shared" ca="1" si="45"/>
        <v>0</v>
      </c>
      <c r="Z179" s="78">
        <f t="shared" ca="1" si="45"/>
        <v>0</v>
      </c>
      <c r="AA179" s="78">
        <f t="shared" ca="1" si="45"/>
        <v>0</v>
      </c>
      <c r="AB179" s="78">
        <f t="shared" ca="1" si="45"/>
        <v>0</v>
      </c>
      <c r="AC179" s="78">
        <f t="shared" ca="1" si="45"/>
        <v>0</v>
      </c>
      <c r="AD179" s="78">
        <f t="shared" ca="1" si="45"/>
        <v>0</v>
      </c>
      <c r="AE179" s="78">
        <f t="shared" ca="1" si="45"/>
        <v>0</v>
      </c>
      <c r="AF179" s="78">
        <f t="shared" ca="1" si="45"/>
        <v>0</v>
      </c>
      <c r="AG179" s="78">
        <f t="shared" ca="1" si="45"/>
        <v>0</v>
      </c>
      <c r="AH179" s="78">
        <f t="shared" ca="1" si="45"/>
        <v>0</v>
      </c>
      <c r="AI179" s="78">
        <f t="shared" ca="1" si="45"/>
        <v>0</v>
      </c>
      <c r="AJ179" s="78">
        <f t="shared" ca="1" si="45"/>
        <v>0</v>
      </c>
      <c r="AK179" s="78">
        <f t="shared" ca="1" si="45"/>
        <v>0</v>
      </c>
      <c r="AL179" s="78">
        <f t="shared" ca="1" si="45"/>
        <v>0</v>
      </c>
      <c r="AM179" s="78">
        <f t="shared" ca="1" si="45"/>
        <v>0</v>
      </c>
      <c r="AN179" s="78">
        <f t="shared" ca="1" si="45"/>
        <v>0</v>
      </c>
      <c r="AO179" s="78">
        <f t="shared" ca="1" si="45"/>
        <v>0</v>
      </c>
      <c r="AP179" s="78">
        <f t="shared" ca="1" si="45"/>
        <v>0</v>
      </c>
      <c r="AQ179" s="78">
        <f t="shared" ca="1" si="45"/>
        <v>0</v>
      </c>
      <c r="AR179" s="78">
        <f t="shared" ca="1" si="45"/>
        <v>0</v>
      </c>
      <c r="AS179" s="78">
        <f t="shared" ca="1" si="45"/>
        <v>0</v>
      </c>
      <c r="AT179" s="78">
        <f t="shared" ca="1" si="45"/>
        <v>0</v>
      </c>
      <c r="AU179" s="78">
        <f t="shared" ca="1" si="45"/>
        <v>0</v>
      </c>
      <c r="AV179" s="78">
        <f t="shared" ca="1" si="45"/>
        <v>0</v>
      </c>
      <c r="AW179" s="78">
        <f t="shared" ca="1" si="45"/>
        <v>0</v>
      </c>
      <c r="AX179" s="78">
        <f t="shared" ca="1" si="45"/>
        <v>0</v>
      </c>
      <c r="AY179" s="78">
        <f t="shared" ca="1" si="45"/>
        <v>0</v>
      </c>
      <c r="AZ179" s="78">
        <f t="shared" ca="1" si="45"/>
        <v>0</v>
      </c>
      <c r="BA179" s="78">
        <f t="shared" ca="1" si="45"/>
        <v>0</v>
      </c>
      <c r="BB179" s="78">
        <f t="shared" ca="1" si="45"/>
        <v>0</v>
      </c>
      <c r="BC179" s="78">
        <f t="shared" ca="1" si="45"/>
        <v>0</v>
      </c>
      <c r="BD179" s="78">
        <f t="shared" ca="1" si="45"/>
        <v>0</v>
      </c>
      <c r="BE179" s="78">
        <f t="shared" ca="1" si="45"/>
        <v>0</v>
      </c>
      <c r="BF179" s="78">
        <f t="shared" ca="1" si="45"/>
        <v>0</v>
      </c>
      <c r="BG179" s="78">
        <f t="shared" ca="1" si="45"/>
        <v>0</v>
      </c>
      <c r="BH179" s="78">
        <f t="shared" ca="1" si="45"/>
        <v>0</v>
      </c>
      <c r="BI179" s="78">
        <f t="shared" ca="1" si="45"/>
        <v>0</v>
      </c>
      <c r="BJ179" s="78">
        <f t="shared" ca="1" si="45"/>
        <v>0</v>
      </c>
      <c r="BK179" s="78">
        <f t="shared" ca="1" si="45"/>
        <v>0</v>
      </c>
      <c r="BL179" s="78">
        <f t="shared" ca="1" si="45"/>
        <v>0</v>
      </c>
      <c r="BM179" s="78">
        <f t="shared" ca="1" si="45"/>
        <v>0</v>
      </c>
      <c r="BN179" s="78">
        <f t="shared" ca="1" si="45"/>
        <v>0</v>
      </c>
      <c r="BO179" s="78">
        <f t="shared" ca="1" si="45"/>
        <v>0</v>
      </c>
      <c r="BP179" s="78">
        <f t="shared" ca="1" si="45"/>
        <v>0</v>
      </c>
      <c r="BQ179" s="78">
        <f t="shared" ca="1" si="45"/>
        <v>0</v>
      </c>
      <c r="BR179" s="78">
        <f t="shared" ca="1" si="45"/>
        <v>0</v>
      </c>
      <c r="BS179" s="78">
        <f t="shared" ca="1" si="45"/>
        <v>0</v>
      </c>
      <c r="BT179" s="78">
        <f t="shared" ca="1" si="45"/>
        <v>0</v>
      </c>
      <c r="BU179" s="78">
        <f t="shared" ca="1" si="45"/>
        <v>0</v>
      </c>
      <c r="BV179" s="78">
        <f ca="1">IF(BV144&lt;=$J$144+$G$21-1,$G$176*(1-Tax_Rate)-BV169,-BV169)</f>
        <v>0</v>
      </c>
      <c r="BW179" s="78">
        <f ca="1">IF(BW144&lt;=$J$144+$G$21-1,$G$176*(1-Tax_Rate)-BW169,-BW169)</f>
        <v>0</v>
      </c>
      <c r="BX179" s="78">
        <f ca="1">IF(BX144&lt;=$J$144+$G$21-1,$G$176*(1-Tax_Rate)-BX169,-BX169)</f>
        <v>0</v>
      </c>
    </row>
    <row r="180" spans="1:76">
      <c r="A180" s="44">
        <f>ROW()</f>
        <v>180</v>
      </c>
      <c r="B180" s="39" t="s">
        <v>66</v>
      </c>
      <c r="G180" s="58">
        <f ca="1">NPV(disc_rate,J179:BX179)</f>
        <v>0</v>
      </c>
    </row>
    <row r="181" spans="1:76" ht="16.2">
      <c r="A181" s="44">
        <f>ROW()</f>
        <v>181</v>
      </c>
      <c r="B181" s="39" t="s">
        <v>67</v>
      </c>
      <c r="G181" s="89">
        <f ca="1">-G141</f>
        <v>0</v>
      </c>
    </row>
    <row r="182" spans="1:76">
      <c r="A182" s="44">
        <f>ROW()</f>
        <v>182</v>
      </c>
      <c r="B182" s="39" t="s">
        <v>80</v>
      </c>
      <c r="G182" s="58">
        <f ca="1">SUM(G180:G181)</f>
        <v>0</v>
      </c>
    </row>
    <row r="183" spans="1:76">
      <c r="A183" s="44">
        <f>ROW()</f>
        <v>183</v>
      </c>
      <c r="G183" s="58"/>
    </row>
    <row r="184" spans="1:76">
      <c r="A184" s="44">
        <f>ROW()</f>
        <v>184</v>
      </c>
      <c r="G184" s="58"/>
    </row>
    <row r="185" spans="1:76">
      <c r="A185" s="44">
        <f>ROW()</f>
        <v>185</v>
      </c>
    </row>
    <row r="186" spans="1:76">
      <c r="A186" s="44">
        <f>ROW()</f>
        <v>186</v>
      </c>
    </row>
    <row r="187" spans="1:76">
      <c r="A187" s="44">
        <f>ROW()</f>
        <v>187</v>
      </c>
      <c r="J187" s="39" t="s">
        <v>45</v>
      </c>
    </row>
    <row r="188" spans="1:76">
      <c r="A188" s="44">
        <f>ROW()</f>
        <v>188</v>
      </c>
      <c r="J188" s="78">
        <f>J143</f>
        <v>1</v>
      </c>
      <c r="K188" s="78">
        <f t="shared" ref="K188:BV189" si="46">K143</f>
        <v>2</v>
      </c>
      <c r="L188" s="78">
        <f t="shared" si="46"/>
        <v>3</v>
      </c>
      <c r="M188" s="78">
        <f t="shared" si="46"/>
        <v>4</v>
      </c>
      <c r="N188" s="78">
        <f t="shared" si="46"/>
        <v>5</v>
      </c>
      <c r="O188" s="78">
        <f t="shared" si="46"/>
        <v>6</v>
      </c>
      <c r="P188" s="78">
        <f t="shared" si="46"/>
        <v>7</v>
      </c>
      <c r="Q188" s="78">
        <f t="shared" si="46"/>
        <v>8</v>
      </c>
      <c r="R188" s="78">
        <f t="shared" si="46"/>
        <v>9</v>
      </c>
      <c r="S188" s="78">
        <f t="shared" si="46"/>
        <v>10</v>
      </c>
      <c r="T188" s="78">
        <f t="shared" si="46"/>
        <v>11</v>
      </c>
      <c r="U188" s="78">
        <f t="shared" si="46"/>
        <v>12</v>
      </c>
      <c r="V188" s="78">
        <f t="shared" si="46"/>
        <v>13</v>
      </c>
      <c r="W188" s="78">
        <f t="shared" si="46"/>
        <v>14</v>
      </c>
      <c r="X188" s="78">
        <f t="shared" si="46"/>
        <v>15</v>
      </c>
      <c r="Y188" s="78">
        <f t="shared" si="46"/>
        <v>16</v>
      </c>
      <c r="Z188" s="78">
        <f t="shared" si="46"/>
        <v>17</v>
      </c>
      <c r="AA188" s="78">
        <f t="shared" si="46"/>
        <v>18</v>
      </c>
      <c r="AB188" s="78">
        <f t="shared" si="46"/>
        <v>19</v>
      </c>
      <c r="AC188" s="78">
        <f t="shared" si="46"/>
        <v>20</v>
      </c>
      <c r="AD188" s="78">
        <f t="shared" si="46"/>
        <v>21</v>
      </c>
      <c r="AE188" s="78">
        <f t="shared" si="46"/>
        <v>22</v>
      </c>
      <c r="AF188" s="78">
        <f t="shared" si="46"/>
        <v>23</v>
      </c>
      <c r="AG188" s="78">
        <f t="shared" si="46"/>
        <v>24</v>
      </c>
      <c r="AH188" s="78">
        <f t="shared" si="46"/>
        <v>25</v>
      </c>
      <c r="AI188" s="78">
        <f t="shared" si="46"/>
        <v>26</v>
      </c>
      <c r="AJ188" s="78">
        <f t="shared" si="46"/>
        <v>27</v>
      </c>
      <c r="AK188" s="78">
        <f t="shared" si="46"/>
        <v>28</v>
      </c>
      <c r="AL188" s="78">
        <f t="shared" si="46"/>
        <v>29</v>
      </c>
      <c r="AM188" s="78">
        <f t="shared" si="46"/>
        <v>30</v>
      </c>
      <c r="AN188" s="78">
        <f t="shared" si="46"/>
        <v>31</v>
      </c>
      <c r="AO188" s="78">
        <f t="shared" si="46"/>
        <v>32</v>
      </c>
      <c r="AP188" s="78">
        <f t="shared" si="46"/>
        <v>33</v>
      </c>
      <c r="AQ188" s="78">
        <f t="shared" si="46"/>
        <v>34</v>
      </c>
      <c r="AR188" s="78">
        <f t="shared" si="46"/>
        <v>35</v>
      </c>
      <c r="AS188" s="78">
        <f t="shared" si="46"/>
        <v>36</v>
      </c>
      <c r="AT188" s="78">
        <f t="shared" si="46"/>
        <v>37</v>
      </c>
      <c r="AU188" s="78">
        <f t="shared" si="46"/>
        <v>38</v>
      </c>
      <c r="AV188" s="78">
        <f t="shared" si="46"/>
        <v>39</v>
      </c>
      <c r="AW188" s="78">
        <f t="shared" si="46"/>
        <v>40</v>
      </c>
      <c r="AX188" s="78">
        <f t="shared" si="46"/>
        <v>41</v>
      </c>
      <c r="AY188" s="78">
        <f t="shared" si="46"/>
        <v>42</v>
      </c>
      <c r="AZ188" s="78">
        <f t="shared" si="46"/>
        <v>43</v>
      </c>
      <c r="BA188" s="78">
        <f t="shared" si="46"/>
        <v>44</v>
      </c>
      <c r="BB188" s="78">
        <f t="shared" si="46"/>
        <v>45</v>
      </c>
      <c r="BC188" s="78">
        <f t="shared" si="46"/>
        <v>46</v>
      </c>
      <c r="BD188" s="78">
        <f t="shared" si="46"/>
        <v>47</v>
      </c>
      <c r="BE188" s="78">
        <f t="shared" si="46"/>
        <v>48</v>
      </c>
      <c r="BF188" s="78">
        <f t="shared" si="46"/>
        <v>49</v>
      </c>
      <c r="BG188" s="78">
        <f t="shared" si="46"/>
        <v>50</v>
      </c>
      <c r="BH188" s="78">
        <f t="shared" si="46"/>
        <v>51</v>
      </c>
      <c r="BI188" s="78">
        <f t="shared" si="46"/>
        <v>52</v>
      </c>
      <c r="BJ188" s="78">
        <f t="shared" si="46"/>
        <v>53</v>
      </c>
      <c r="BK188" s="78">
        <f t="shared" si="46"/>
        <v>54</v>
      </c>
      <c r="BL188" s="78">
        <f t="shared" si="46"/>
        <v>55</v>
      </c>
      <c r="BM188" s="78">
        <f t="shared" si="46"/>
        <v>56</v>
      </c>
      <c r="BN188" s="78">
        <f t="shared" si="46"/>
        <v>57</v>
      </c>
      <c r="BO188" s="78">
        <f t="shared" si="46"/>
        <v>58</v>
      </c>
      <c r="BP188" s="78">
        <f t="shared" si="46"/>
        <v>59</v>
      </c>
      <c r="BQ188" s="78">
        <f t="shared" si="46"/>
        <v>60</v>
      </c>
      <c r="BR188" s="78">
        <f t="shared" si="46"/>
        <v>61</v>
      </c>
      <c r="BS188" s="78">
        <f t="shared" si="46"/>
        <v>62</v>
      </c>
      <c r="BT188" s="78">
        <f t="shared" si="46"/>
        <v>63</v>
      </c>
      <c r="BU188" s="78">
        <f t="shared" si="46"/>
        <v>64</v>
      </c>
      <c r="BV188" s="78">
        <f t="shared" si="46"/>
        <v>65</v>
      </c>
      <c r="BW188" s="78">
        <f>BW143</f>
        <v>66</v>
      </c>
      <c r="BX188" s="78">
        <f>BX143</f>
        <v>67</v>
      </c>
    </row>
    <row r="189" spans="1:76">
      <c r="A189" s="44">
        <f>ROW()</f>
        <v>189</v>
      </c>
      <c r="B189" s="90" t="s">
        <v>162</v>
      </c>
      <c r="J189" s="133">
        <f>J144</f>
        <v>2022</v>
      </c>
      <c r="K189" s="133">
        <f t="shared" si="46"/>
        <v>2023</v>
      </c>
      <c r="L189" s="133">
        <f t="shared" si="46"/>
        <v>2024</v>
      </c>
      <c r="M189" s="133">
        <f t="shared" si="46"/>
        <v>2025</v>
      </c>
      <c r="N189" s="133">
        <f t="shared" si="46"/>
        <v>2026</v>
      </c>
      <c r="O189" s="133">
        <f t="shared" si="46"/>
        <v>2027</v>
      </c>
      <c r="P189" s="133">
        <f t="shared" si="46"/>
        <v>2028</v>
      </c>
      <c r="Q189" s="133">
        <f t="shared" si="46"/>
        <v>2029</v>
      </c>
      <c r="R189" s="133">
        <f t="shared" si="46"/>
        <v>2030</v>
      </c>
      <c r="S189" s="133">
        <f t="shared" si="46"/>
        <v>2031</v>
      </c>
      <c r="T189" s="133">
        <f t="shared" si="46"/>
        <v>2032</v>
      </c>
      <c r="U189" s="133">
        <f t="shared" si="46"/>
        <v>2033</v>
      </c>
      <c r="V189" s="133">
        <f t="shared" si="46"/>
        <v>2034</v>
      </c>
      <c r="W189" s="133">
        <f t="shared" si="46"/>
        <v>2035</v>
      </c>
      <c r="X189" s="133">
        <f t="shared" si="46"/>
        <v>2036</v>
      </c>
      <c r="Y189" s="133">
        <f t="shared" si="46"/>
        <v>2037</v>
      </c>
      <c r="Z189" s="133">
        <f t="shared" si="46"/>
        <v>2038</v>
      </c>
      <c r="AA189" s="133">
        <f t="shared" si="46"/>
        <v>2039</v>
      </c>
      <c r="AB189" s="133">
        <f t="shared" si="46"/>
        <v>2040</v>
      </c>
      <c r="AC189" s="133">
        <f t="shared" si="46"/>
        <v>2041</v>
      </c>
      <c r="AD189" s="133">
        <f t="shared" si="46"/>
        <v>2042</v>
      </c>
      <c r="AE189" s="133">
        <f t="shared" si="46"/>
        <v>2043</v>
      </c>
      <c r="AF189" s="133">
        <f t="shared" si="46"/>
        <v>2044</v>
      </c>
      <c r="AG189" s="133">
        <f t="shared" si="46"/>
        <v>2045</v>
      </c>
      <c r="AH189" s="133">
        <f t="shared" si="46"/>
        <v>2046</v>
      </c>
      <c r="AI189" s="133">
        <f t="shared" si="46"/>
        <v>2047</v>
      </c>
      <c r="AJ189" s="133">
        <f t="shared" si="46"/>
        <v>2048</v>
      </c>
      <c r="AK189" s="133">
        <f t="shared" si="46"/>
        <v>2049</v>
      </c>
      <c r="AL189" s="133">
        <f t="shared" si="46"/>
        <v>2050</v>
      </c>
      <c r="AM189" s="133">
        <f t="shared" si="46"/>
        <v>2051</v>
      </c>
      <c r="AN189" s="133">
        <f t="shared" si="46"/>
        <v>2052</v>
      </c>
      <c r="AO189" s="133">
        <f t="shared" si="46"/>
        <v>2053</v>
      </c>
      <c r="AP189" s="133">
        <f t="shared" si="46"/>
        <v>2054</v>
      </c>
      <c r="AQ189" s="133">
        <f t="shared" si="46"/>
        <v>2055</v>
      </c>
      <c r="AR189" s="133">
        <f t="shared" si="46"/>
        <v>2056</v>
      </c>
      <c r="AS189" s="133">
        <f t="shared" si="46"/>
        <v>2057</v>
      </c>
      <c r="AT189" s="133">
        <f t="shared" si="46"/>
        <v>2058</v>
      </c>
      <c r="AU189" s="133">
        <f t="shared" si="46"/>
        <v>2059</v>
      </c>
      <c r="AV189" s="133">
        <f t="shared" si="46"/>
        <v>2060</v>
      </c>
      <c r="AW189" s="133">
        <f t="shared" si="46"/>
        <v>2061</v>
      </c>
      <c r="AX189" s="133">
        <f t="shared" si="46"/>
        <v>2062</v>
      </c>
      <c r="AY189" s="133">
        <f t="shared" si="46"/>
        <v>2063</v>
      </c>
      <c r="AZ189" s="133">
        <f t="shared" si="46"/>
        <v>2064</v>
      </c>
      <c r="BA189" s="133">
        <f t="shared" si="46"/>
        <v>2065</v>
      </c>
      <c r="BB189" s="133">
        <f t="shared" si="46"/>
        <v>2066</v>
      </c>
      <c r="BC189" s="133">
        <f t="shared" si="46"/>
        <v>2067</v>
      </c>
      <c r="BD189" s="133">
        <f t="shared" si="46"/>
        <v>2068</v>
      </c>
      <c r="BE189" s="133">
        <f t="shared" si="46"/>
        <v>2069</v>
      </c>
      <c r="BF189" s="133">
        <f t="shared" si="46"/>
        <v>2070</v>
      </c>
      <c r="BG189" s="133">
        <f t="shared" si="46"/>
        <v>2071</v>
      </c>
      <c r="BH189" s="133">
        <f t="shared" si="46"/>
        <v>2072</v>
      </c>
      <c r="BI189" s="133">
        <f t="shared" si="46"/>
        <v>2073</v>
      </c>
      <c r="BJ189" s="133">
        <f t="shared" si="46"/>
        <v>2074</v>
      </c>
      <c r="BK189" s="133">
        <f t="shared" si="46"/>
        <v>2075</v>
      </c>
      <c r="BL189" s="133">
        <f t="shared" si="46"/>
        <v>2076</v>
      </c>
      <c r="BM189" s="133">
        <f t="shared" si="46"/>
        <v>2077</v>
      </c>
      <c r="BN189" s="133">
        <f t="shared" si="46"/>
        <v>2078</v>
      </c>
      <c r="BO189" s="133">
        <f t="shared" si="46"/>
        <v>2079</v>
      </c>
      <c r="BP189" s="133">
        <f t="shared" si="46"/>
        <v>2080</v>
      </c>
      <c r="BQ189" s="133">
        <f t="shared" si="46"/>
        <v>2081</v>
      </c>
      <c r="BR189" s="133">
        <f t="shared" si="46"/>
        <v>2082</v>
      </c>
      <c r="BS189" s="133">
        <f t="shared" si="46"/>
        <v>2083</v>
      </c>
      <c r="BT189" s="133">
        <f t="shared" si="46"/>
        <v>2084</v>
      </c>
      <c r="BU189" s="133">
        <f t="shared" si="46"/>
        <v>2085</v>
      </c>
      <c r="BV189" s="133">
        <f t="shared" si="46"/>
        <v>2086</v>
      </c>
      <c r="BW189" s="133">
        <f>BW144</f>
        <v>2087</v>
      </c>
      <c r="BX189" s="133">
        <f>BX144</f>
        <v>2088</v>
      </c>
    </row>
    <row r="190" spans="1:76">
      <c r="A190" s="44">
        <f>ROW()</f>
        <v>190</v>
      </c>
      <c r="B190" s="39" t="s">
        <v>163</v>
      </c>
      <c r="J190" s="105">
        <f ca="1">IF(J144&lt;=J144+$G21-1,$G125,0)</f>
        <v>0</v>
      </c>
      <c r="K190" s="105">
        <f t="shared" ref="K190:BV190" ca="1" si="47">IF(K144&lt;=K144+$G21-1,$G125,0)</f>
        <v>0</v>
      </c>
      <c r="L190" s="105">
        <f t="shared" ca="1" si="47"/>
        <v>0</v>
      </c>
      <c r="M190" s="105">
        <f t="shared" ca="1" si="47"/>
        <v>0</v>
      </c>
      <c r="N190" s="105">
        <f t="shared" ca="1" si="47"/>
        <v>0</v>
      </c>
      <c r="O190" s="105">
        <f t="shared" ca="1" si="47"/>
        <v>0</v>
      </c>
      <c r="P190" s="105">
        <f t="shared" ca="1" si="47"/>
        <v>0</v>
      </c>
      <c r="Q190" s="105">
        <f t="shared" ca="1" si="47"/>
        <v>0</v>
      </c>
      <c r="R190" s="105">
        <f t="shared" ca="1" si="47"/>
        <v>0</v>
      </c>
      <c r="S190" s="105">
        <f t="shared" ca="1" si="47"/>
        <v>0</v>
      </c>
      <c r="T190" s="105">
        <f t="shared" ca="1" si="47"/>
        <v>0</v>
      </c>
      <c r="U190" s="105">
        <f t="shared" ca="1" si="47"/>
        <v>0</v>
      </c>
      <c r="V190" s="105">
        <f t="shared" ca="1" si="47"/>
        <v>0</v>
      </c>
      <c r="W190" s="105">
        <f t="shared" ca="1" si="47"/>
        <v>0</v>
      </c>
      <c r="X190" s="105">
        <f t="shared" ca="1" si="47"/>
        <v>0</v>
      </c>
      <c r="Y190" s="105">
        <f t="shared" ca="1" si="47"/>
        <v>0</v>
      </c>
      <c r="Z190" s="105">
        <f t="shared" ca="1" si="47"/>
        <v>0</v>
      </c>
      <c r="AA190" s="105">
        <f t="shared" ca="1" si="47"/>
        <v>0</v>
      </c>
      <c r="AB190" s="105">
        <f t="shared" ca="1" si="47"/>
        <v>0</v>
      </c>
      <c r="AC190" s="105">
        <f t="shared" ca="1" si="47"/>
        <v>0</v>
      </c>
      <c r="AD190" s="105">
        <f t="shared" ca="1" si="47"/>
        <v>0</v>
      </c>
      <c r="AE190" s="105">
        <f t="shared" ca="1" si="47"/>
        <v>0</v>
      </c>
      <c r="AF190" s="105">
        <f t="shared" ca="1" si="47"/>
        <v>0</v>
      </c>
      <c r="AG190" s="105">
        <f t="shared" ca="1" si="47"/>
        <v>0</v>
      </c>
      <c r="AH190" s="105">
        <f t="shared" ca="1" si="47"/>
        <v>0</v>
      </c>
      <c r="AI190" s="105">
        <f t="shared" ca="1" si="47"/>
        <v>0</v>
      </c>
      <c r="AJ190" s="105">
        <f t="shared" ca="1" si="47"/>
        <v>0</v>
      </c>
      <c r="AK190" s="105">
        <f t="shared" ca="1" si="47"/>
        <v>0</v>
      </c>
      <c r="AL190" s="105">
        <f t="shared" ca="1" si="47"/>
        <v>0</v>
      </c>
      <c r="AM190" s="105">
        <f t="shared" ca="1" si="47"/>
        <v>0</v>
      </c>
      <c r="AN190" s="105">
        <f t="shared" ca="1" si="47"/>
        <v>0</v>
      </c>
      <c r="AO190" s="105">
        <f t="shared" ca="1" si="47"/>
        <v>0</v>
      </c>
      <c r="AP190" s="105">
        <f t="shared" ca="1" si="47"/>
        <v>0</v>
      </c>
      <c r="AQ190" s="105">
        <f t="shared" ca="1" si="47"/>
        <v>0</v>
      </c>
      <c r="AR190" s="105">
        <f t="shared" ca="1" si="47"/>
        <v>0</v>
      </c>
      <c r="AS190" s="105">
        <f t="shared" ca="1" si="47"/>
        <v>0</v>
      </c>
      <c r="AT190" s="105">
        <f t="shared" ca="1" si="47"/>
        <v>0</v>
      </c>
      <c r="AU190" s="105">
        <f t="shared" ca="1" si="47"/>
        <v>0</v>
      </c>
      <c r="AV190" s="105">
        <f t="shared" ca="1" si="47"/>
        <v>0</v>
      </c>
      <c r="AW190" s="105">
        <f t="shared" ca="1" si="47"/>
        <v>0</v>
      </c>
      <c r="AX190" s="105">
        <f t="shared" ca="1" si="47"/>
        <v>0</v>
      </c>
      <c r="AY190" s="105">
        <f t="shared" ca="1" si="47"/>
        <v>0</v>
      </c>
      <c r="AZ190" s="105">
        <f t="shared" ca="1" si="47"/>
        <v>0</v>
      </c>
      <c r="BA190" s="105">
        <f t="shared" ca="1" si="47"/>
        <v>0</v>
      </c>
      <c r="BB190" s="105">
        <f t="shared" ca="1" si="47"/>
        <v>0</v>
      </c>
      <c r="BC190" s="105">
        <f t="shared" ca="1" si="47"/>
        <v>0</v>
      </c>
      <c r="BD190" s="105">
        <f t="shared" ca="1" si="47"/>
        <v>0</v>
      </c>
      <c r="BE190" s="105">
        <f t="shared" ca="1" si="47"/>
        <v>0</v>
      </c>
      <c r="BF190" s="105">
        <f t="shared" ca="1" si="47"/>
        <v>0</v>
      </c>
      <c r="BG190" s="105">
        <f t="shared" ca="1" si="47"/>
        <v>0</v>
      </c>
      <c r="BH190" s="105">
        <f t="shared" ca="1" si="47"/>
        <v>0</v>
      </c>
      <c r="BI190" s="105">
        <f t="shared" ca="1" si="47"/>
        <v>0</v>
      </c>
      <c r="BJ190" s="105">
        <f t="shared" ca="1" si="47"/>
        <v>0</v>
      </c>
      <c r="BK190" s="105">
        <f t="shared" ca="1" si="47"/>
        <v>0</v>
      </c>
      <c r="BL190" s="105">
        <f t="shared" ca="1" si="47"/>
        <v>0</v>
      </c>
      <c r="BM190" s="105">
        <f t="shared" ca="1" si="47"/>
        <v>0</v>
      </c>
      <c r="BN190" s="105">
        <f t="shared" ca="1" si="47"/>
        <v>0</v>
      </c>
      <c r="BO190" s="105">
        <f t="shared" ca="1" si="47"/>
        <v>0</v>
      </c>
      <c r="BP190" s="105">
        <f t="shared" ca="1" si="47"/>
        <v>0</v>
      </c>
      <c r="BQ190" s="105">
        <f t="shared" ca="1" si="47"/>
        <v>0</v>
      </c>
      <c r="BR190" s="105">
        <f t="shared" ca="1" si="47"/>
        <v>0</v>
      </c>
      <c r="BS190" s="105">
        <f t="shared" ca="1" si="47"/>
        <v>0</v>
      </c>
      <c r="BT190" s="105">
        <f t="shared" ca="1" si="47"/>
        <v>0</v>
      </c>
      <c r="BU190" s="105">
        <f t="shared" ca="1" si="47"/>
        <v>0</v>
      </c>
      <c r="BV190" s="105">
        <f t="shared" ca="1" si="47"/>
        <v>0</v>
      </c>
      <c r="BW190" s="105">
        <f ca="1">IF(BW144&lt;=BW144+$G21-1,$G125,0)</f>
        <v>0</v>
      </c>
      <c r="BX190" s="105">
        <f ca="1">IF(BX144&lt;=BX144+$G21-1,$G125,0)</f>
        <v>0</v>
      </c>
    </row>
    <row r="191" spans="1:76">
      <c r="A191" s="44">
        <f>ROW()</f>
        <v>191</v>
      </c>
      <c r="B191" s="39" t="s">
        <v>191</v>
      </c>
      <c r="J191" s="78">
        <f ca="1">J201</f>
        <v>0</v>
      </c>
      <c r="K191" s="78">
        <f t="shared" ref="K191:BV191" ca="1" si="48">K201</f>
        <v>0</v>
      </c>
      <c r="L191" s="78">
        <f t="shared" ca="1" si="48"/>
        <v>0</v>
      </c>
      <c r="M191" s="78">
        <f t="shared" ca="1" si="48"/>
        <v>0</v>
      </c>
      <c r="N191" s="78">
        <f t="shared" ca="1" si="48"/>
        <v>0</v>
      </c>
      <c r="O191" s="78">
        <f t="shared" ca="1" si="48"/>
        <v>0</v>
      </c>
      <c r="P191" s="78">
        <f t="shared" ca="1" si="48"/>
        <v>0</v>
      </c>
      <c r="Q191" s="78">
        <f t="shared" ca="1" si="48"/>
        <v>0</v>
      </c>
      <c r="R191" s="78">
        <f t="shared" ca="1" si="48"/>
        <v>0</v>
      </c>
      <c r="S191" s="78">
        <f t="shared" ca="1" si="48"/>
        <v>0</v>
      </c>
      <c r="T191" s="78">
        <f t="shared" ca="1" si="48"/>
        <v>0</v>
      </c>
      <c r="U191" s="78">
        <f t="shared" ca="1" si="48"/>
        <v>0</v>
      </c>
      <c r="V191" s="78">
        <f t="shared" ca="1" si="48"/>
        <v>0</v>
      </c>
      <c r="W191" s="78">
        <f t="shared" ca="1" si="48"/>
        <v>0</v>
      </c>
      <c r="X191" s="78">
        <f t="shared" ca="1" si="48"/>
        <v>0</v>
      </c>
      <c r="Y191" s="78">
        <f t="shared" ca="1" si="48"/>
        <v>0</v>
      </c>
      <c r="Z191" s="78">
        <f t="shared" ca="1" si="48"/>
        <v>0</v>
      </c>
      <c r="AA191" s="78">
        <f t="shared" ca="1" si="48"/>
        <v>0</v>
      </c>
      <c r="AB191" s="78">
        <f t="shared" ca="1" si="48"/>
        <v>0</v>
      </c>
      <c r="AC191" s="78">
        <f t="shared" ca="1" si="48"/>
        <v>0</v>
      </c>
      <c r="AD191" s="78">
        <f t="shared" ca="1" si="48"/>
        <v>0</v>
      </c>
      <c r="AE191" s="78">
        <f t="shared" ca="1" si="48"/>
        <v>0</v>
      </c>
      <c r="AF191" s="78">
        <f t="shared" ca="1" si="48"/>
        <v>0</v>
      </c>
      <c r="AG191" s="78">
        <f t="shared" ca="1" si="48"/>
        <v>0</v>
      </c>
      <c r="AH191" s="78">
        <f t="shared" ca="1" si="48"/>
        <v>0</v>
      </c>
      <c r="AI191" s="78">
        <f t="shared" ca="1" si="48"/>
        <v>0</v>
      </c>
      <c r="AJ191" s="78">
        <f t="shared" ca="1" si="48"/>
        <v>0</v>
      </c>
      <c r="AK191" s="78">
        <f t="shared" ca="1" si="48"/>
        <v>0</v>
      </c>
      <c r="AL191" s="78">
        <f t="shared" ca="1" si="48"/>
        <v>0</v>
      </c>
      <c r="AM191" s="78">
        <f t="shared" ca="1" si="48"/>
        <v>0</v>
      </c>
      <c r="AN191" s="78">
        <f t="shared" ca="1" si="48"/>
        <v>0</v>
      </c>
      <c r="AO191" s="78">
        <f t="shared" ca="1" si="48"/>
        <v>0</v>
      </c>
      <c r="AP191" s="78">
        <f t="shared" ca="1" si="48"/>
        <v>0</v>
      </c>
      <c r="AQ191" s="78">
        <f t="shared" ca="1" si="48"/>
        <v>0</v>
      </c>
      <c r="AR191" s="78">
        <f t="shared" ca="1" si="48"/>
        <v>0</v>
      </c>
      <c r="AS191" s="78">
        <f t="shared" ca="1" si="48"/>
        <v>0</v>
      </c>
      <c r="AT191" s="78">
        <f t="shared" ca="1" si="48"/>
        <v>0</v>
      </c>
      <c r="AU191" s="78">
        <f t="shared" ca="1" si="48"/>
        <v>0</v>
      </c>
      <c r="AV191" s="78">
        <f t="shared" ca="1" si="48"/>
        <v>0</v>
      </c>
      <c r="AW191" s="78">
        <f t="shared" ca="1" si="48"/>
        <v>0</v>
      </c>
      <c r="AX191" s="78">
        <f t="shared" ca="1" si="48"/>
        <v>0</v>
      </c>
      <c r="AY191" s="78">
        <f t="shared" ca="1" si="48"/>
        <v>0</v>
      </c>
      <c r="AZ191" s="78">
        <f t="shared" ca="1" si="48"/>
        <v>0</v>
      </c>
      <c r="BA191" s="78">
        <f t="shared" ca="1" si="48"/>
        <v>0</v>
      </c>
      <c r="BB191" s="78">
        <f t="shared" ca="1" si="48"/>
        <v>0</v>
      </c>
      <c r="BC191" s="78">
        <f t="shared" ca="1" si="48"/>
        <v>0</v>
      </c>
      <c r="BD191" s="78">
        <f t="shared" ca="1" si="48"/>
        <v>0</v>
      </c>
      <c r="BE191" s="78">
        <f t="shared" ca="1" si="48"/>
        <v>0</v>
      </c>
      <c r="BF191" s="78">
        <f t="shared" ca="1" si="48"/>
        <v>0</v>
      </c>
      <c r="BG191" s="78">
        <f t="shared" ca="1" si="48"/>
        <v>0</v>
      </c>
      <c r="BH191" s="78">
        <f t="shared" ca="1" si="48"/>
        <v>0</v>
      </c>
      <c r="BI191" s="78">
        <f t="shared" ca="1" si="48"/>
        <v>0</v>
      </c>
      <c r="BJ191" s="78">
        <f t="shared" ca="1" si="48"/>
        <v>0</v>
      </c>
      <c r="BK191" s="78">
        <f t="shared" ca="1" si="48"/>
        <v>0</v>
      </c>
      <c r="BL191" s="78">
        <f t="shared" ca="1" si="48"/>
        <v>0</v>
      </c>
      <c r="BM191" s="78">
        <f t="shared" ca="1" si="48"/>
        <v>0</v>
      </c>
      <c r="BN191" s="78">
        <f t="shared" ca="1" si="48"/>
        <v>0</v>
      </c>
      <c r="BO191" s="78">
        <f t="shared" ca="1" si="48"/>
        <v>0</v>
      </c>
      <c r="BP191" s="78">
        <f t="shared" ca="1" si="48"/>
        <v>0</v>
      </c>
      <c r="BQ191" s="78">
        <f t="shared" ca="1" si="48"/>
        <v>0</v>
      </c>
      <c r="BR191" s="78">
        <f t="shared" ca="1" si="48"/>
        <v>0</v>
      </c>
      <c r="BS191" s="78">
        <f t="shared" ca="1" si="48"/>
        <v>0</v>
      </c>
      <c r="BT191" s="78">
        <f t="shared" ca="1" si="48"/>
        <v>0</v>
      </c>
      <c r="BU191" s="78">
        <f t="shared" ca="1" si="48"/>
        <v>0</v>
      </c>
      <c r="BV191" s="78">
        <f t="shared" ca="1" si="48"/>
        <v>0</v>
      </c>
      <c r="BW191" s="78">
        <f ca="1">BW201</f>
        <v>0</v>
      </c>
      <c r="BX191" s="78">
        <f ca="1">BX201</f>
        <v>0</v>
      </c>
    </row>
    <row r="192" spans="1:76">
      <c r="A192" s="44">
        <f>ROW()</f>
        <v>192</v>
      </c>
      <c r="B192" s="39" t="s">
        <v>164</v>
      </c>
      <c r="J192" s="78">
        <f ca="1">J207</f>
        <v>0</v>
      </c>
      <c r="K192" s="78">
        <f t="shared" ref="K192:BV192" ca="1" si="49">K207</f>
        <v>0</v>
      </c>
      <c r="L192" s="78">
        <f t="shared" ca="1" si="49"/>
        <v>0</v>
      </c>
      <c r="M192" s="78">
        <f t="shared" ca="1" si="49"/>
        <v>0</v>
      </c>
      <c r="N192" s="78">
        <f t="shared" ca="1" si="49"/>
        <v>0</v>
      </c>
      <c r="O192" s="78">
        <f t="shared" ca="1" si="49"/>
        <v>0</v>
      </c>
      <c r="P192" s="78">
        <f t="shared" ca="1" si="49"/>
        <v>0</v>
      </c>
      <c r="Q192" s="78">
        <f t="shared" ca="1" si="49"/>
        <v>0</v>
      </c>
      <c r="R192" s="78">
        <f t="shared" ca="1" si="49"/>
        <v>0</v>
      </c>
      <c r="S192" s="78">
        <f t="shared" ca="1" si="49"/>
        <v>0</v>
      </c>
      <c r="T192" s="78">
        <f t="shared" ca="1" si="49"/>
        <v>0</v>
      </c>
      <c r="U192" s="78">
        <f t="shared" ca="1" si="49"/>
        <v>0</v>
      </c>
      <c r="V192" s="78">
        <f t="shared" ca="1" si="49"/>
        <v>0</v>
      </c>
      <c r="W192" s="78">
        <f t="shared" ca="1" si="49"/>
        <v>0</v>
      </c>
      <c r="X192" s="78">
        <f t="shared" ca="1" si="49"/>
        <v>0</v>
      </c>
      <c r="Y192" s="78">
        <f t="shared" ca="1" si="49"/>
        <v>0</v>
      </c>
      <c r="Z192" s="78">
        <f t="shared" ca="1" si="49"/>
        <v>0</v>
      </c>
      <c r="AA192" s="78">
        <f t="shared" ca="1" si="49"/>
        <v>0</v>
      </c>
      <c r="AB192" s="78">
        <f t="shared" ca="1" si="49"/>
        <v>0</v>
      </c>
      <c r="AC192" s="78">
        <f t="shared" ca="1" si="49"/>
        <v>0</v>
      </c>
      <c r="AD192" s="78">
        <f t="shared" ca="1" si="49"/>
        <v>0</v>
      </c>
      <c r="AE192" s="78">
        <f t="shared" ca="1" si="49"/>
        <v>0</v>
      </c>
      <c r="AF192" s="78">
        <f t="shared" ca="1" si="49"/>
        <v>0</v>
      </c>
      <c r="AG192" s="78">
        <f t="shared" ca="1" si="49"/>
        <v>0</v>
      </c>
      <c r="AH192" s="78">
        <f t="shared" ca="1" si="49"/>
        <v>0</v>
      </c>
      <c r="AI192" s="78">
        <f t="shared" ca="1" si="49"/>
        <v>0</v>
      </c>
      <c r="AJ192" s="78">
        <f t="shared" ca="1" si="49"/>
        <v>0</v>
      </c>
      <c r="AK192" s="78">
        <f t="shared" ca="1" si="49"/>
        <v>0</v>
      </c>
      <c r="AL192" s="78">
        <f t="shared" ca="1" si="49"/>
        <v>0</v>
      </c>
      <c r="AM192" s="78">
        <f t="shared" ca="1" si="49"/>
        <v>0</v>
      </c>
      <c r="AN192" s="78">
        <f t="shared" ca="1" si="49"/>
        <v>0</v>
      </c>
      <c r="AO192" s="78">
        <f t="shared" ca="1" si="49"/>
        <v>0</v>
      </c>
      <c r="AP192" s="78">
        <f t="shared" ca="1" si="49"/>
        <v>0</v>
      </c>
      <c r="AQ192" s="78">
        <f t="shared" ca="1" si="49"/>
        <v>0</v>
      </c>
      <c r="AR192" s="78">
        <f t="shared" ca="1" si="49"/>
        <v>0</v>
      </c>
      <c r="AS192" s="78">
        <f t="shared" ca="1" si="49"/>
        <v>0</v>
      </c>
      <c r="AT192" s="78">
        <f t="shared" ca="1" si="49"/>
        <v>0</v>
      </c>
      <c r="AU192" s="78">
        <f t="shared" ca="1" si="49"/>
        <v>0</v>
      </c>
      <c r="AV192" s="78">
        <f t="shared" ca="1" si="49"/>
        <v>0</v>
      </c>
      <c r="AW192" s="78">
        <f t="shared" ca="1" si="49"/>
        <v>0</v>
      </c>
      <c r="AX192" s="78">
        <f t="shared" ca="1" si="49"/>
        <v>0</v>
      </c>
      <c r="AY192" s="78">
        <f t="shared" ca="1" si="49"/>
        <v>0</v>
      </c>
      <c r="AZ192" s="78">
        <f t="shared" ca="1" si="49"/>
        <v>0</v>
      </c>
      <c r="BA192" s="78">
        <f t="shared" ca="1" si="49"/>
        <v>0</v>
      </c>
      <c r="BB192" s="78">
        <f t="shared" ca="1" si="49"/>
        <v>0</v>
      </c>
      <c r="BC192" s="78">
        <f t="shared" ca="1" si="49"/>
        <v>0</v>
      </c>
      <c r="BD192" s="78">
        <f t="shared" ca="1" si="49"/>
        <v>0</v>
      </c>
      <c r="BE192" s="78">
        <f t="shared" ca="1" si="49"/>
        <v>0</v>
      </c>
      <c r="BF192" s="78">
        <f t="shared" ca="1" si="49"/>
        <v>0</v>
      </c>
      <c r="BG192" s="78">
        <f t="shared" ca="1" si="49"/>
        <v>0</v>
      </c>
      <c r="BH192" s="78">
        <f t="shared" ca="1" si="49"/>
        <v>0</v>
      </c>
      <c r="BI192" s="78">
        <f t="shared" ca="1" si="49"/>
        <v>0</v>
      </c>
      <c r="BJ192" s="78">
        <f t="shared" ca="1" si="49"/>
        <v>0</v>
      </c>
      <c r="BK192" s="78">
        <f t="shared" ca="1" si="49"/>
        <v>0</v>
      </c>
      <c r="BL192" s="78">
        <f t="shared" ca="1" si="49"/>
        <v>0</v>
      </c>
      <c r="BM192" s="78">
        <f t="shared" ca="1" si="49"/>
        <v>0</v>
      </c>
      <c r="BN192" s="78">
        <f t="shared" ca="1" si="49"/>
        <v>0</v>
      </c>
      <c r="BO192" s="78">
        <f t="shared" ca="1" si="49"/>
        <v>0</v>
      </c>
      <c r="BP192" s="78">
        <f t="shared" ca="1" si="49"/>
        <v>0</v>
      </c>
      <c r="BQ192" s="78">
        <f t="shared" ca="1" si="49"/>
        <v>0</v>
      </c>
      <c r="BR192" s="78">
        <f t="shared" ca="1" si="49"/>
        <v>0</v>
      </c>
      <c r="BS192" s="78">
        <f t="shared" ca="1" si="49"/>
        <v>0</v>
      </c>
      <c r="BT192" s="78">
        <f t="shared" ca="1" si="49"/>
        <v>0</v>
      </c>
      <c r="BU192" s="78">
        <f t="shared" ca="1" si="49"/>
        <v>0</v>
      </c>
      <c r="BV192" s="78">
        <f t="shared" ca="1" si="49"/>
        <v>0</v>
      </c>
      <c r="BW192" s="78">
        <f ca="1">BW207</f>
        <v>0</v>
      </c>
      <c r="BX192" s="78">
        <f ca="1">BX207</f>
        <v>0</v>
      </c>
    </row>
    <row r="193" spans="1:76">
      <c r="A193" s="44">
        <f>ROW()</f>
        <v>193</v>
      </c>
      <c r="B193" s="39" t="s">
        <v>177</v>
      </c>
      <c r="J193" s="78">
        <f ca="1">J213</f>
        <v>0</v>
      </c>
      <c r="K193" s="78">
        <f t="shared" ref="K193:BV193" ca="1" si="50">K213</f>
        <v>0</v>
      </c>
      <c r="L193" s="78">
        <f t="shared" ca="1" si="50"/>
        <v>0</v>
      </c>
      <c r="M193" s="78">
        <f t="shared" ca="1" si="50"/>
        <v>0</v>
      </c>
      <c r="N193" s="78">
        <f t="shared" ca="1" si="50"/>
        <v>0</v>
      </c>
      <c r="O193" s="78">
        <f t="shared" ca="1" si="50"/>
        <v>0</v>
      </c>
      <c r="P193" s="78">
        <f t="shared" ca="1" si="50"/>
        <v>0</v>
      </c>
      <c r="Q193" s="78">
        <f t="shared" ca="1" si="50"/>
        <v>0</v>
      </c>
      <c r="R193" s="78">
        <f t="shared" ca="1" si="50"/>
        <v>0</v>
      </c>
      <c r="S193" s="78">
        <f t="shared" ca="1" si="50"/>
        <v>0</v>
      </c>
      <c r="T193" s="78">
        <f t="shared" ca="1" si="50"/>
        <v>0</v>
      </c>
      <c r="U193" s="78">
        <f t="shared" ca="1" si="50"/>
        <v>0</v>
      </c>
      <c r="V193" s="78">
        <f t="shared" ca="1" si="50"/>
        <v>0</v>
      </c>
      <c r="W193" s="78">
        <f t="shared" ca="1" si="50"/>
        <v>0</v>
      </c>
      <c r="X193" s="78">
        <f t="shared" ca="1" si="50"/>
        <v>0</v>
      </c>
      <c r="Y193" s="78">
        <f t="shared" ca="1" si="50"/>
        <v>0</v>
      </c>
      <c r="Z193" s="78">
        <f t="shared" ca="1" si="50"/>
        <v>0</v>
      </c>
      <c r="AA193" s="78">
        <f t="shared" ca="1" si="50"/>
        <v>0</v>
      </c>
      <c r="AB193" s="78">
        <f t="shared" ca="1" si="50"/>
        <v>0</v>
      </c>
      <c r="AC193" s="78">
        <f t="shared" ca="1" si="50"/>
        <v>0</v>
      </c>
      <c r="AD193" s="78">
        <f t="shared" ca="1" si="50"/>
        <v>0</v>
      </c>
      <c r="AE193" s="78">
        <f t="shared" ca="1" si="50"/>
        <v>0</v>
      </c>
      <c r="AF193" s="78">
        <f t="shared" ca="1" si="50"/>
        <v>0</v>
      </c>
      <c r="AG193" s="78">
        <f t="shared" ca="1" si="50"/>
        <v>0</v>
      </c>
      <c r="AH193" s="78">
        <f t="shared" ca="1" si="50"/>
        <v>0</v>
      </c>
      <c r="AI193" s="78">
        <f t="shared" ca="1" si="50"/>
        <v>0</v>
      </c>
      <c r="AJ193" s="78">
        <f t="shared" ca="1" si="50"/>
        <v>0</v>
      </c>
      <c r="AK193" s="78">
        <f t="shared" ca="1" si="50"/>
        <v>0</v>
      </c>
      <c r="AL193" s="78">
        <f t="shared" ca="1" si="50"/>
        <v>0</v>
      </c>
      <c r="AM193" s="78">
        <f t="shared" ca="1" si="50"/>
        <v>0</v>
      </c>
      <c r="AN193" s="78">
        <f t="shared" ca="1" si="50"/>
        <v>0</v>
      </c>
      <c r="AO193" s="78">
        <f t="shared" ca="1" si="50"/>
        <v>0</v>
      </c>
      <c r="AP193" s="78">
        <f t="shared" ca="1" si="50"/>
        <v>0</v>
      </c>
      <c r="AQ193" s="78">
        <f t="shared" ca="1" si="50"/>
        <v>0</v>
      </c>
      <c r="AR193" s="78">
        <f t="shared" ca="1" si="50"/>
        <v>0</v>
      </c>
      <c r="AS193" s="78">
        <f t="shared" ca="1" si="50"/>
        <v>0</v>
      </c>
      <c r="AT193" s="78">
        <f t="shared" ca="1" si="50"/>
        <v>0</v>
      </c>
      <c r="AU193" s="78">
        <f t="shared" ca="1" si="50"/>
        <v>0</v>
      </c>
      <c r="AV193" s="78">
        <f t="shared" ca="1" si="50"/>
        <v>0</v>
      </c>
      <c r="AW193" s="78">
        <f t="shared" ca="1" si="50"/>
        <v>0</v>
      </c>
      <c r="AX193" s="78">
        <f t="shared" ca="1" si="50"/>
        <v>0</v>
      </c>
      <c r="AY193" s="78">
        <f t="shared" ca="1" si="50"/>
        <v>0</v>
      </c>
      <c r="AZ193" s="78">
        <f t="shared" ca="1" si="50"/>
        <v>0</v>
      </c>
      <c r="BA193" s="78">
        <f t="shared" ca="1" si="50"/>
        <v>0</v>
      </c>
      <c r="BB193" s="78">
        <f t="shared" ca="1" si="50"/>
        <v>0</v>
      </c>
      <c r="BC193" s="78">
        <f t="shared" ca="1" si="50"/>
        <v>0</v>
      </c>
      <c r="BD193" s="78">
        <f t="shared" ca="1" si="50"/>
        <v>0</v>
      </c>
      <c r="BE193" s="78">
        <f t="shared" ca="1" si="50"/>
        <v>0</v>
      </c>
      <c r="BF193" s="78">
        <f t="shared" ca="1" si="50"/>
        <v>0</v>
      </c>
      <c r="BG193" s="78">
        <f t="shared" ca="1" si="50"/>
        <v>0</v>
      </c>
      <c r="BH193" s="78">
        <f t="shared" ca="1" si="50"/>
        <v>0</v>
      </c>
      <c r="BI193" s="78">
        <f t="shared" ca="1" si="50"/>
        <v>0</v>
      </c>
      <c r="BJ193" s="78">
        <f t="shared" ca="1" si="50"/>
        <v>0</v>
      </c>
      <c r="BK193" s="78">
        <f t="shared" ca="1" si="50"/>
        <v>0</v>
      </c>
      <c r="BL193" s="78">
        <f t="shared" ca="1" si="50"/>
        <v>0</v>
      </c>
      <c r="BM193" s="78">
        <f t="shared" ca="1" si="50"/>
        <v>0</v>
      </c>
      <c r="BN193" s="78">
        <f t="shared" ca="1" si="50"/>
        <v>0</v>
      </c>
      <c r="BO193" s="78">
        <f t="shared" ca="1" si="50"/>
        <v>0</v>
      </c>
      <c r="BP193" s="78">
        <f t="shared" ca="1" si="50"/>
        <v>0</v>
      </c>
      <c r="BQ193" s="78">
        <f t="shared" ca="1" si="50"/>
        <v>0</v>
      </c>
      <c r="BR193" s="78">
        <f t="shared" ca="1" si="50"/>
        <v>0</v>
      </c>
      <c r="BS193" s="78">
        <f t="shared" ca="1" si="50"/>
        <v>0</v>
      </c>
      <c r="BT193" s="78">
        <f t="shared" ca="1" si="50"/>
        <v>0</v>
      </c>
      <c r="BU193" s="78">
        <f t="shared" ca="1" si="50"/>
        <v>0</v>
      </c>
      <c r="BV193" s="78">
        <f t="shared" ca="1" si="50"/>
        <v>0</v>
      </c>
      <c r="BW193" s="78">
        <f ca="1">BW213</f>
        <v>0</v>
      </c>
      <c r="BX193" s="78">
        <f ca="1">BX213</f>
        <v>0</v>
      </c>
    </row>
    <row r="194" spans="1:76">
      <c r="A194" s="44">
        <f>ROW()</f>
        <v>194</v>
      </c>
      <c r="J194" s="58"/>
      <c r="K194" s="58"/>
      <c r="L194" s="58"/>
      <c r="M194" s="58"/>
      <c r="N194" s="58"/>
      <c r="O194" s="58"/>
      <c r="P194" s="58"/>
      <c r="Q194" s="58"/>
      <c r="R194" s="58"/>
      <c r="S194" s="58"/>
      <c r="T194" s="58"/>
      <c r="U194" s="58"/>
    </row>
    <row r="195" spans="1:76">
      <c r="A195" s="44">
        <f>ROW()</f>
        <v>195</v>
      </c>
      <c r="J195" s="58"/>
      <c r="K195" s="58"/>
      <c r="L195" s="58"/>
      <c r="M195" s="58"/>
      <c r="N195" s="58"/>
      <c r="O195" s="58"/>
      <c r="P195" s="58"/>
      <c r="Q195" s="58"/>
      <c r="R195" s="58"/>
      <c r="S195" s="58"/>
      <c r="T195" s="58"/>
      <c r="U195" s="58"/>
    </row>
    <row r="196" spans="1:76">
      <c r="A196" s="44">
        <f>ROW()</f>
        <v>196</v>
      </c>
      <c r="H196" s="40"/>
      <c r="J196" s="78"/>
      <c r="K196" s="78"/>
      <c r="L196" s="78"/>
      <c r="M196" s="78"/>
      <c r="N196" s="78"/>
      <c r="O196" s="78"/>
      <c r="P196" s="78"/>
      <c r="Q196" s="78"/>
      <c r="R196" s="78"/>
      <c r="S196" s="78"/>
      <c r="T196" s="78"/>
      <c r="U196" s="78"/>
    </row>
    <row r="197" spans="1:76">
      <c r="A197" s="44">
        <f>ROW()</f>
        <v>197</v>
      </c>
      <c r="B197" s="71" t="s">
        <v>190</v>
      </c>
    </row>
    <row r="198" spans="1:76">
      <c r="A198" s="44">
        <f>ROW()</f>
        <v>198</v>
      </c>
      <c r="B198" s="61" t="s">
        <v>165</v>
      </c>
    </row>
    <row r="199" spans="1:76">
      <c r="A199" s="44">
        <f>ROW()</f>
        <v>199</v>
      </c>
      <c r="B199" s="39" t="s">
        <v>192</v>
      </c>
      <c r="J199" s="58">
        <f ca="1">IF(J160&lt;&gt;0,$G$146,0)</f>
        <v>0</v>
      </c>
      <c r="K199" s="58">
        <f t="shared" ref="K199:BV199" ca="1" si="51">IF(K160&lt;&gt;0,$G$146,0)</f>
        <v>0</v>
      </c>
      <c r="L199" s="58">
        <f t="shared" ca="1" si="51"/>
        <v>0</v>
      </c>
      <c r="M199" s="58">
        <f t="shared" ca="1" si="51"/>
        <v>0</v>
      </c>
      <c r="N199" s="58">
        <f t="shared" ca="1" si="51"/>
        <v>0</v>
      </c>
      <c r="O199" s="58">
        <f t="shared" ca="1" si="51"/>
        <v>0</v>
      </c>
      <c r="P199" s="58">
        <f t="shared" ca="1" si="51"/>
        <v>0</v>
      </c>
      <c r="Q199" s="58">
        <f t="shared" ca="1" si="51"/>
        <v>0</v>
      </c>
      <c r="R199" s="58">
        <f t="shared" ca="1" si="51"/>
        <v>0</v>
      </c>
      <c r="S199" s="58">
        <f t="shared" ca="1" si="51"/>
        <v>0</v>
      </c>
      <c r="T199" s="58">
        <f t="shared" ca="1" si="51"/>
        <v>0</v>
      </c>
      <c r="U199" s="58">
        <f t="shared" ca="1" si="51"/>
        <v>0</v>
      </c>
      <c r="V199" s="58">
        <f t="shared" ca="1" si="51"/>
        <v>0</v>
      </c>
      <c r="W199" s="58">
        <f t="shared" ca="1" si="51"/>
        <v>0</v>
      </c>
      <c r="X199" s="58">
        <f t="shared" ca="1" si="51"/>
        <v>0</v>
      </c>
      <c r="Y199" s="58">
        <f t="shared" ca="1" si="51"/>
        <v>0</v>
      </c>
      <c r="Z199" s="58">
        <f t="shared" ca="1" si="51"/>
        <v>0</v>
      </c>
      <c r="AA199" s="58">
        <f t="shared" ca="1" si="51"/>
        <v>0</v>
      </c>
      <c r="AB199" s="58">
        <f t="shared" ca="1" si="51"/>
        <v>0</v>
      </c>
      <c r="AC199" s="58">
        <f t="shared" ca="1" si="51"/>
        <v>0</v>
      </c>
      <c r="AD199" s="58">
        <f t="shared" ca="1" si="51"/>
        <v>0</v>
      </c>
      <c r="AE199" s="58">
        <f t="shared" ca="1" si="51"/>
        <v>0</v>
      </c>
      <c r="AF199" s="58">
        <f t="shared" ca="1" si="51"/>
        <v>0</v>
      </c>
      <c r="AG199" s="58">
        <f t="shared" ca="1" si="51"/>
        <v>0</v>
      </c>
      <c r="AH199" s="58">
        <f t="shared" ca="1" si="51"/>
        <v>0</v>
      </c>
      <c r="AI199" s="58">
        <f t="shared" ca="1" si="51"/>
        <v>0</v>
      </c>
      <c r="AJ199" s="58">
        <f t="shared" ca="1" si="51"/>
        <v>0</v>
      </c>
      <c r="AK199" s="58">
        <f t="shared" ca="1" si="51"/>
        <v>0</v>
      </c>
      <c r="AL199" s="58">
        <f t="shared" ca="1" si="51"/>
        <v>0</v>
      </c>
      <c r="AM199" s="58">
        <f t="shared" ca="1" si="51"/>
        <v>0</v>
      </c>
      <c r="AN199" s="58">
        <f t="shared" ca="1" si="51"/>
        <v>0</v>
      </c>
      <c r="AO199" s="58">
        <f t="shared" ca="1" si="51"/>
        <v>0</v>
      </c>
      <c r="AP199" s="58">
        <f t="shared" ca="1" si="51"/>
        <v>0</v>
      </c>
      <c r="AQ199" s="58">
        <f t="shared" ca="1" si="51"/>
        <v>0</v>
      </c>
      <c r="AR199" s="58">
        <f t="shared" ca="1" si="51"/>
        <v>0</v>
      </c>
      <c r="AS199" s="58">
        <f t="shared" ca="1" si="51"/>
        <v>0</v>
      </c>
      <c r="AT199" s="58">
        <f t="shared" ca="1" si="51"/>
        <v>0</v>
      </c>
      <c r="AU199" s="58">
        <f t="shared" ca="1" si="51"/>
        <v>0</v>
      </c>
      <c r="AV199" s="58">
        <f t="shared" ca="1" si="51"/>
        <v>0</v>
      </c>
      <c r="AW199" s="58">
        <f t="shared" ca="1" si="51"/>
        <v>0</v>
      </c>
      <c r="AX199" s="58">
        <f t="shared" ca="1" si="51"/>
        <v>0</v>
      </c>
      <c r="AY199" s="58">
        <f t="shared" ca="1" si="51"/>
        <v>0</v>
      </c>
      <c r="AZ199" s="58">
        <f t="shared" ca="1" si="51"/>
        <v>0</v>
      </c>
      <c r="BA199" s="58">
        <f t="shared" ca="1" si="51"/>
        <v>0</v>
      </c>
      <c r="BB199" s="58">
        <f t="shared" ca="1" si="51"/>
        <v>0</v>
      </c>
      <c r="BC199" s="58">
        <f t="shared" ca="1" si="51"/>
        <v>0</v>
      </c>
      <c r="BD199" s="58">
        <f t="shared" ca="1" si="51"/>
        <v>0</v>
      </c>
      <c r="BE199" s="58">
        <f t="shared" ca="1" si="51"/>
        <v>0</v>
      </c>
      <c r="BF199" s="58">
        <f t="shared" ca="1" si="51"/>
        <v>0</v>
      </c>
      <c r="BG199" s="58">
        <f t="shared" ca="1" si="51"/>
        <v>0</v>
      </c>
      <c r="BH199" s="58">
        <f t="shared" ca="1" si="51"/>
        <v>0</v>
      </c>
      <c r="BI199" s="58">
        <f t="shared" ca="1" si="51"/>
        <v>0</v>
      </c>
      <c r="BJ199" s="58">
        <f t="shared" ca="1" si="51"/>
        <v>0</v>
      </c>
      <c r="BK199" s="58">
        <f t="shared" ca="1" si="51"/>
        <v>0</v>
      </c>
      <c r="BL199" s="58">
        <f t="shared" ca="1" si="51"/>
        <v>0</v>
      </c>
      <c r="BM199" s="58">
        <f t="shared" ca="1" si="51"/>
        <v>0</v>
      </c>
      <c r="BN199" s="58">
        <f t="shared" ca="1" si="51"/>
        <v>0</v>
      </c>
      <c r="BO199" s="58">
        <f t="shared" ca="1" si="51"/>
        <v>0</v>
      </c>
      <c r="BP199" s="58">
        <f t="shared" ca="1" si="51"/>
        <v>0</v>
      </c>
      <c r="BQ199" s="58">
        <f t="shared" ca="1" si="51"/>
        <v>0</v>
      </c>
      <c r="BR199" s="58">
        <f t="shared" ca="1" si="51"/>
        <v>0</v>
      </c>
      <c r="BS199" s="58">
        <f t="shared" ca="1" si="51"/>
        <v>0</v>
      </c>
      <c r="BT199" s="58">
        <f t="shared" ca="1" si="51"/>
        <v>0</v>
      </c>
      <c r="BU199" s="58">
        <f t="shared" ca="1" si="51"/>
        <v>0</v>
      </c>
      <c r="BV199" s="58">
        <f t="shared" ca="1" si="51"/>
        <v>0</v>
      </c>
      <c r="BW199" s="58">
        <f ca="1">IF(BW160&lt;&gt;0,$G$146,0)</f>
        <v>0</v>
      </c>
      <c r="BX199" s="58">
        <f ca="1">IF(BX160&lt;&gt;0,$G$146,0)</f>
        <v>0</v>
      </c>
    </row>
    <row r="200" spans="1:76" ht="16.2">
      <c r="A200" s="44">
        <f>ROW()</f>
        <v>200</v>
      </c>
      <c r="B200" s="39" t="s">
        <v>193</v>
      </c>
      <c r="J200" s="89">
        <f ca="1">-0.3*J199</f>
        <v>0</v>
      </c>
      <c r="K200" s="89">
        <f t="shared" ref="K200:BV200" ca="1" si="52">-0.3*K199</f>
        <v>0</v>
      </c>
      <c r="L200" s="89">
        <f t="shared" ca="1" si="52"/>
        <v>0</v>
      </c>
      <c r="M200" s="89">
        <f t="shared" ca="1" si="52"/>
        <v>0</v>
      </c>
      <c r="N200" s="89">
        <f t="shared" ca="1" si="52"/>
        <v>0</v>
      </c>
      <c r="O200" s="89">
        <f t="shared" ca="1" si="52"/>
        <v>0</v>
      </c>
      <c r="P200" s="89">
        <f t="shared" ca="1" si="52"/>
        <v>0</v>
      </c>
      <c r="Q200" s="89">
        <f t="shared" ca="1" si="52"/>
        <v>0</v>
      </c>
      <c r="R200" s="89">
        <f t="shared" ca="1" si="52"/>
        <v>0</v>
      </c>
      <c r="S200" s="89">
        <f t="shared" ca="1" si="52"/>
        <v>0</v>
      </c>
      <c r="T200" s="89">
        <f t="shared" ca="1" si="52"/>
        <v>0</v>
      </c>
      <c r="U200" s="89">
        <f t="shared" ca="1" si="52"/>
        <v>0</v>
      </c>
      <c r="V200" s="89">
        <f t="shared" ca="1" si="52"/>
        <v>0</v>
      </c>
      <c r="W200" s="89">
        <f t="shared" ca="1" si="52"/>
        <v>0</v>
      </c>
      <c r="X200" s="89">
        <f t="shared" ca="1" si="52"/>
        <v>0</v>
      </c>
      <c r="Y200" s="89">
        <f t="shared" ca="1" si="52"/>
        <v>0</v>
      </c>
      <c r="Z200" s="89">
        <f t="shared" ca="1" si="52"/>
        <v>0</v>
      </c>
      <c r="AA200" s="89">
        <f t="shared" ca="1" si="52"/>
        <v>0</v>
      </c>
      <c r="AB200" s="89">
        <f t="shared" ca="1" si="52"/>
        <v>0</v>
      </c>
      <c r="AC200" s="89">
        <f t="shared" ca="1" si="52"/>
        <v>0</v>
      </c>
      <c r="AD200" s="89">
        <f t="shared" ca="1" si="52"/>
        <v>0</v>
      </c>
      <c r="AE200" s="89">
        <f t="shared" ca="1" si="52"/>
        <v>0</v>
      </c>
      <c r="AF200" s="89">
        <f t="shared" ca="1" si="52"/>
        <v>0</v>
      </c>
      <c r="AG200" s="89">
        <f t="shared" ca="1" si="52"/>
        <v>0</v>
      </c>
      <c r="AH200" s="89">
        <f t="shared" ca="1" si="52"/>
        <v>0</v>
      </c>
      <c r="AI200" s="89">
        <f t="shared" ca="1" si="52"/>
        <v>0</v>
      </c>
      <c r="AJ200" s="89">
        <f t="shared" ca="1" si="52"/>
        <v>0</v>
      </c>
      <c r="AK200" s="89">
        <f t="shared" ca="1" si="52"/>
        <v>0</v>
      </c>
      <c r="AL200" s="89">
        <f t="shared" ca="1" si="52"/>
        <v>0</v>
      </c>
      <c r="AM200" s="89">
        <f t="shared" ca="1" si="52"/>
        <v>0</v>
      </c>
      <c r="AN200" s="89">
        <f t="shared" ca="1" si="52"/>
        <v>0</v>
      </c>
      <c r="AO200" s="89">
        <f t="shared" ca="1" si="52"/>
        <v>0</v>
      </c>
      <c r="AP200" s="89">
        <f t="shared" ca="1" si="52"/>
        <v>0</v>
      </c>
      <c r="AQ200" s="89">
        <f t="shared" ca="1" si="52"/>
        <v>0</v>
      </c>
      <c r="AR200" s="89">
        <f t="shared" ca="1" si="52"/>
        <v>0</v>
      </c>
      <c r="AS200" s="89">
        <f t="shared" ca="1" si="52"/>
        <v>0</v>
      </c>
      <c r="AT200" s="89">
        <f t="shared" ca="1" si="52"/>
        <v>0</v>
      </c>
      <c r="AU200" s="89">
        <f t="shared" ca="1" si="52"/>
        <v>0</v>
      </c>
      <c r="AV200" s="89">
        <f t="shared" ca="1" si="52"/>
        <v>0</v>
      </c>
      <c r="AW200" s="89">
        <f t="shared" ca="1" si="52"/>
        <v>0</v>
      </c>
      <c r="AX200" s="89">
        <f t="shared" ca="1" si="52"/>
        <v>0</v>
      </c>
      <c r="AY200" s="89">
        <f t="shared" ca="1" si="52"/>
        <v>0</v>
      </c>
      <c r="AZ200" s="89">
        <f t="shared" ca="1" si="52"/>
        <v>0</v>
      </c>
      <c r="BA200" s="89">
        <f t="shared" ca="1" si="52"/>
        <v>0</v>
      </c>
      <c r="BB200" s="89">
        <f t="shared" ca="1" si="52"/>
        <v>0</v>
      </c>
      <c r="BC200" s="89">
        <f t="shared" ca="1" si="52"/>
        <v>0</v>
      </c>
      <c r="BD200" s="89">
        <f t="shared" ca="1" si="52"/>
        <v>0</v>
      </c>
      <c r="BE200" s="89">
        <f t="shared" ca="1" si="52"/>
        <v>0</v>
      </c>
      <c r="BF200" s="89">
        <f t="shared" ca="1" si="52"/>
        <v>0</v>
      </c>
      <c r="BG200" s="89">
        <f t="shared" ca="1" si="52"/>
        <v>0</v>
      </c>
      <c r="BH200" s="89">
        <f t="shared" ca="1" si="52"/>
        <v>0</v>
      </c>
      <c r="BI200" s="89">
        <f t="shared" ca="1" si="52"/>
        <v>0</v>
      </c>
      <c r="BJ200" s="89">
        <f t="shared" ca="1" si="52"/>
        <v>0</v>
      </c>
      <c r="BK200" s="89">
        <f t="shared" ca="1" si="52"/>
        <v>0</v>
      </c>
      <c r="BL200" s="89">
        <f t="shared" ca="1" si="52"/>
        <v>0</v>
      </c>
      <c r="BM200" s="89">
        <f t="shared" ca="1" si="52"/>
        <v>0</v>
      </c>
      <c r="BN200" s="89">
        <f t="shared" ca="1" si="52"/>
        <v>0</v>
      </c>
      <c r="BO200" s="89">
        <f t="shared" ca="1" si="52"/>
        <v>0</v>
      </c>
      <c r="BP200" s="89">
        <f t="shared" ca="1" si="52"/>
        <v>0</v>
      </c>
      <c r="BQ200" s="89">
        <f t="shared" ca="1" si="52"/>
        <v>0</v>
      </c>
      <c r="BR200" s="89">
        <f t="shared" ca="1" si="52"/>
        <v>0</v>
      </c>
      <c r="BS200" s="89">
        <f t="shared" ca="1" si="52"/>
        <v>0</v>
      </c>
      <c r="BT200" s="89">
        <f t="shared" ca="1" si="52"/>
        <v>0</v>
      </c>
      <c r="BU200" s="89">
        <f t="shared" ca="1" si="52"/>
        <v>0</v>
      </c>
      <c r="BV200" s="89">
        <f t="shared" ca="1" si="52"/>
        <v>0</v>
      </c>
      <c r="BW200" s="89">
        <f ca="1">-0.3*BW199</f>
        <v>0</v>
      </c>
      <c r="BX200" s="89">
        <f ca="1">-0.3*BX199</f>
        <v>0</v>
      </c>
    </row>
    <row r="201" spans="1:76">
      <c r="A201" s="44">
        <f>ROW()</f>
        <v>201</v>
      </c>
      <c r="B201" s="39" t="s">
        <v>166</v>
      </c>
      <c r="J201" s="78">
        <f ca="1">J199+J200</f>
        <v>0</v>
      </c>
      <c r="K201" s="78">
        <f t="shared" ref="K201:BV201" ca="1" si="53">K199+K200</f>
        <v>0</v>
      </c>
      <c r="L201" s="78">
        <f t="shared" ca="1" si="53"/>
        <v>0</v>
      </c>
      <c r="M201" s="78">
        <f t="shared" ca="1" si="53"/>
        <v>0</v>
      </c>
      <c r="N201" s="78">
        <f t="shared" ca="1" si="53"/>
        <v>0</v>
      </c>
      <c r="O201" s="78">
        <f t="shared" ca="1" si="53"/>
        <v>0</v>
      </c>
      <c r="P201" s="78">
        <f t="shared" ca="1" si="53"/>
        <v>0</v>
      </c>
      <c r="Q201" s="78">
        <f t="shared" ca="1" si="53"/>
        <v>0</v>
      </c>
      <c r="R201" s="78">
        <f t="shared" ca="1" si="53"/>
        <v>0</v>
      </c>
      <c r="S201" s="78">
        <f t="shared" ca="1" si="53"/>
        <v>0</v>
      </c>
      <c r="T201" s="78">
        <f t="shared" ca="1" si="53"/>
        <v>0</v>
      </c>
      <c r="U201" s="78">
        <f t="shared" ca="1" si="53"/>
        <v>0</v>
      </c>
      <c r="V201" s="78">
        <f t="shared" ca="1" si="53"/>
        <v>0</v>
      </c>
      <c r="W201" s="78">
        <f t="shared" ca="1" si="53"/>
        <v>0</v>
      </c>
      <c r="X201" s="78">
        <f t="shared" ca="1" si="53"/>
        <v>0</v>
      </c>
      <c r="Y201" s="78">
        <f t="shared" ca="1" si="53"/>
        <v>0</v>
      </c>
      <c r="Z201" s="78">
        <f t="shared" ca="1" si="53"/>
        <v>0</v>
      </c>
      <c r="AA201" s="78">
        <f t="shared" ca="1" si="53"/>
        <v>0</v>
      </c>
      <c r="AB201" s="78">
        <f t="shared" ca="1" si="53"/>
        <v>0</v>
      </c>
      <c r="AC201" s="78">
        <f t="shared" ca="1" si="53"/>
        <v>0</v>
      </c>
      <c r="AD201" s="78">
        <f t="shared" ca="1" si="53"/>
        <v>0</v>
      </c>
      <c r="AE201" s="78">
        <f t="shared" ca="1" si="53"/>
        <v>0</v>
      </c>
      <c r="AF201" s="78">
        <f t="shared" ca="1" si="53"/>
        <v>0</v>
      </c>
      <c r="AG201" s="78">
        <f t="shared" ca="1" si="53"/>
        <v>0</v>
      </c>
      <c r="AH201" s="78">
        <f t="shared" ca="1" si="53"/>
        <v>0</v>
      </c>
      <c r="AI201" s="78">
        <f t="shared" ca="1" si="53"/>
        <v>0</v>
      </c>
      <c r="AJ201" s="78">
        <f t="shared" ca="1" si="53"/>
        <v>0</v>
      </c>
      <c r="AK201" s="78">
        <f t="shared" ca="1" si="53"/>
        <v>0</v>
      </c>
      <c r="AL201" s="78">
        <f t="shared" ca="1" si="53"/>
        <v>0</v>
      </c>
      <c r="AM201" s="78">
        <f t="shared" ca="1" si="53"/>
        <v>0</v>
      </c>
      <c r="AN201" s="78">
        <f t="shared" ca="1" si="53"/>
        <v>0</v>
      </c>
      <c r="AO201" s="78">
        <f t="shared" ca="1" si="53"/>
        <v>0</v>
      </c>
      <c r="AP201" s="78">
        <f t="shared" ca="1" si="53"/>
        <v>0</v>
      </c>
      <c r="AQ201" s="78">
        <f t="shared" ca="1" si="53"/>
        <v>0</v>
      </c>
      <c r="AR201" s="78">
        <f t="shared" ca="1" si="53"/>
        <v>0</v>
      </c>
      <c r="AS201" s="78">
        <f t="shared" ca="1" si="53"/>
        <v>0</v>
      </c>
      <c r="AT201" s="78">
        <f t="shared" ca="1" si="53"/>
        <v>0</v>
      </c>
      <c r="AU201" s="78">
        <f t="shared" ca="1" si="53"/>
        <v>0</v>
      </c>
      <c r="AV201" s="78">
        <f t="shared" ca="1" si="53"/>
        <v>0</v>
      </c>
      <c r="AW201" s="78">
        <f t="shared" ca="1" si="53"/>
        <v>0</v>
      </c>
      <c r="AX201" s="78">
        <f t="shared" ca="1" si="53"/>
        <v>0</v>
      </c>
      <c r="AY201" s="78">
        <f t="shared" ca="1" si="53"/>
        <v>0</v>
      </c>
      <c r="AZ201" s="78">
        <f t="shared" ca="1" si="53"/>
        <v>0</v>
      </c>
      <c r="BA201" s="78">
        <f t="shared" ca="1" si="53"/>
        <v>0</v>
      </c>
      <c r="BB201" s="78">
        <f t="shared" ca="1" si="53"/>
        <v>0</v>
      </c>
      <c r="BC201" s="78">
        <f t="shared" ca="1" si="53"/>
        <v>0</v>
      </c>
      <c r="BD201" s="78">
        <f t="shared" ca="1" si="53"/>
        <v>0</v>
      </c>
      <c r="BE201" s="78">
        <f t="shared" ca="1" si="53"/>
        <v>0</v>
      </c>
      <c r="BF201" s="78">
        <f t="shared" ca="1" si="53"/>
        <v>0</v>
      </c>
      <c r="BG201" s="78">
        <f t="shared" ca="1" si="53"/>
        <v>0</v>
      </c>
      <c r="BH201" s="78">
        <f t="shared" ca="1" si="53"/>
        <v>0</v>
      </c>
      <c r="BI201" s="78">
        <f t="shared" ca="1" si="53"/>
        <v>0</v>
      </c>
      <c r="BJ201" s="78">
        <f t="shared" ca="1" si="53"/>
        <v>0</v>
      </c>
      <c r="BK201" s="78">
        <f t="shared" ca="1" si="53"/>
        <v>0</v>
      </c>
      <c r="BL201" s="78">
        <f t="shared" ca="1" si="53"/>
        <v>0</v>
      </c>
      <c r="BM201" s="78">
        <f t="shared" ca="1" si="53"/>
        <v>0</v>
      </c>
      <c r="BN201" s="78">
        <f t="shared" ca="1" si="53"/>
        <v>0</v>
      </c>
      <c r="BO201" s="78">
        <f t="shared" ca="1" si="53"/>
        <v>0</v>
      </c>
      <c r="BP201" s="78">
        <f t="shared" ca="1" si="53"/>
        <v>0</v>
      </c>
      <c r="BQ201" s="78">
        <f t="shared" ca="1" si="53"/>
        <v>0</v>
      </c>
      <c r="BR201" s="78">
        <f t="shared" ca="1" si="53"/>
        <v>0</v>
      </c>
      <c r="BS201" s="78">
        <f t="shared" ca="1" si="53"/>
        <v>0</v>
      </c>
      <c r="BT201" s="78">
        <f t="shared" ca="1" si="53"/>
        <v>0</v>
      </c>
      <c r="BU201" s="78">
        <f t="shared" ca="1" si="53"/>
        <v>0</v>
      </c>
      <c r="BV201" s="78">
        <f t="shared" ca="1" si="53"/>
        <v>0</v>
      </c>
      <c r="BW201" s="78">
        <f ca="1">BW199+BW200</f>
        <v>0</v>
      </c>
      <c r="BX201" s="78">
        <f ca="1">BX199+BX200</f>
        <v>0</v>
      </c>
    </row>
    <row r="202" spans="1:76">
      <c r="A202" s="44">
        <f>ROW()</f>
        <v>202</v>
      </c>
    </row>
    <row r="203" spans="1:76">
      <c r="A203" s="44">
        <f>ROW()</f>
        <v>203</v>
      </c>
    </row>
    <row r="204" spans="1:76">
      <c r="A204" s="44">
        <f>ROW()</f>
        <v>204</v>
      </c>
      <c r="B204" s="61" t="s">
        <v>167</v>
      </c>
    </row>
    <row r="205" spans="1:76">
      <c r="A205" s="44">
        <f>ROW()</f>
        <v>205</v>
      </c>
      <c r="B205" s="39" t="s">
        <v>168</v>
      </c>
      <c r="J205" s="78">
        <f ca="1">IF(J143&lt;=$G21,$G125/$G21,0)</f>
        <v>0</v>
      </c>
      <c r="K205" s="78">
        <f t="shared" ref="K205:BV205" ca="1" si="54">IF(K143&lt;=$G21,$G125/$G21,0)</f>
        <v>0</v>
      </c>
      <c r="L205" s="78">
        <f t="shared" ca="1" si="54"/>
        <v>0</v>
      </c>
      <c r="M205" s="78">
        <f t="shared" ca="1" si="54"/>
        <v>0</v>
      </c>
      <c r="N205" s="78">
        <f t="shared" ca="1" si="54"/>
        <v>0</v>
      </c>
      <c r="O205" s="78">
        <f t="shared" ca="1" si="54"/>
        <v>0</v>
      </c>
      <c r="P205" s="78">
        <f t="shared" ca="1" si="54"/>
        <v>0</v>
      </c>
      <c r="Q205" s="78">
        <f t="shared" ca="1" si="54"/>
        <v>0</v>
      </c>
      <c r="R205" s="78">
        <f t="shared" ca="1" si="54"/>
        <v>0</v>
      </c>
      <c r="S205" s="78">
        <f t="shared" ca="1" si="54"/>
        <v>0</v>
      </c>
      <c r="T205" s="78">
        <f t="shared" ca="1" si="54"/>
        <v>0</v>
      </c>
      <c r="U205" s="78">
        <f t="shared" ca="1" si="54"/>
        <v>0</v>
      </c>
      <c r="V205" s="78">
        <f t="shared" ca="1" si="54"/>
        <v>0</v>
      </c>
      <c r="W205" s="78">
        <f t="shared" ca="1" si="54"/>
        <v>0</v>
      </c>
      <c r="X205" s="78">
        <f t="shared" ca="1" si="54"/>
        <v>0</v>
      </c>
      <c r="Y205" s="78">
        <f t="shared" ca="1" si="54"/>
        <v>0</v>
      </c>
      <c r="Z205" s="78">
        <f t="shared" ca="1" si="54"/>
        <v>0</v>
      </c>
      <c r="AA205" s="78">
        <f t="shared" ca="1" si="54"/>
        <v>0</v>
      </c>
      <c r="AB205" s="78">
        <f t="shared" ca="1" si="54"/>
        <v>0</v>
      </c>
      <c r="AC205" s="78">
        <f t="shared" ca="1" si="54"/>
        <v>0</v>
      </c>
      <c r="AD205" s="78">
        <f t="shared" ca="1" si="54"/>
        <v>0</v>
      </c>
      <c r="AE205" s="78">
        <f t="shared" ca="1" si="54"/>
        <v>0</v>
      </c>
      <c r="AF205" s="78">
        <f t="shared" ca="1" si="54"/>
        <v>0</v>
      </c>
      <c r="AG205" s="78">
        <f t="shared" ca="1" si="54"/>
        <v>0</v>
      </c>
      <c r="AH205" s="78">
        <f t="shared" ca="1" si="54"/>
        <v>0</v>
      </c>
      <c r="AI205" s="78">
        <f t="shared" ca="1" si="54"/>
        <v>0</v>
      </c>
      <c r="AJ205" s="78">
        <f t="shared" ca="1" si="54"/>
        <v>0</v>
      </c>
      <c r="AK205" s="78">
        <f t="shared" ca="1" si="54"/>
        <v>0</v>
      </c>
      <c r="AL205" s="78">
        <f t="shared" ca="1" si="54"/>
        <v>0</v>
      </c>
      <c r="AM205" s="78">
        <f t="shared" ca="1" si="54"/>
        <v>0</v>
      </c>
      <c r="AN205" s="78">
        <f t="shared" ca="1" si="54"/>
        <v>0</v>
      </c>
      <c r="AO205" s="78">
        <f t="shared" ca="1" si="54"/>
        <v>0</v>
      </c>
      <c r="AP205" s="78">
        <f t="shared" ca="1" si="54"/>
        <v>0</v>
      </c>
      <c r="AQ205" s="78">
        <f t="shared" ca="1" si="54"/>
        <v>0</v>
      </c>
      <c r="AR205" s="78">
        <f t="shared" ca="1" si="54"/>
        <v>0</v>
      </c>
      <c r="AS205" s="78">
        <f t="shared" ca="1" si="54"/>
        <v>0</v>
      </c>
      <c r="AT205" s="78">
        <f t="shared" ca="1" si="54"/>
        <v>0</v>
      </c>
      <c r="AU205" s="78">
        <f t="shared" ca="1" si="54"/>
        <v>0</v>
      </c>
      <c r="AV205" s="78">
        <f t="shared" ca="1" si="54"/>
        <v>0</v>
      </c>
      <c r="AW205" s="78">
        <f t="shared" ca="1" si="54"/>
        <v>0</v>
      </c>
      <c r="AX205" s="78">
        <f t="shared" ca="1" si="54"/>
        <v>0</v>
      </c>
      <c r="AY205" s="78">
        <f t="shared" ca="1" si="54"/>
        <v>0</v>
      </c>
      <c r="AZ205" s="78">
        <f t="shared" ca="1" si="54"/>
        <v>0</v>
      </c>
      <c r="BA205" s="78">
        <f t="shared" ca="1" si="54"/>
        <v>0</v>
      </c>
      <c r="BB205" s="78">
        <f t="shared" ca="1" si="54"/>
        <v>0</v>
      </c>
      <c r="BC205" s="78">
        <f t="shared" ca="1" si="54"/>
        <v>0</v>
      </c>
      <c r="BD205" s="78">
        <f t="shared" ca="1" si="54"/>
        <v>0</v>
      </c>
      <c r="BE205" s="78">
        <f t="shared" ca="1" si="54"/>
        <v>0</v>
      </c>
      <c r="BF205" s="78">
        <f t="shared" ca="1" si="54"/>
        <v>0</v>
      </c>
      <c r="BG205" s="78">
        <f t="shared" ca="1" si="54"/>
        <v>0</v>
      </c>
      <c r="BH205" s="78">
        <f t="shared" ca="1" si="54"/>
        <v>0</v>
      </c>
      <c r="BI205" s="78">
        <f t="shared" ca="1" si="54"/>
        <v>0</v>
      </c>
      <c r="BJ205" s="78">
        <f t="shared" ca="1" si="54"/>
        <v>0</v>
      </c>
      <c r="BK205" s="78">
        <f t="shared" ca="1" si="54"/>
        <v>0</v>
      </c>
      <c r="BL205" s="78">
        <f t="shared" ca="1" si="54"/>
        <v>0</v>
      </c>
      <c r="BM205" s="78">
        <f t="shared" ca="1" si="54"/>
        <v>0</v>
      </c>
      <c r="BN205" s="78">
        <f t="shared" ca="1" si="54"/>
        <v>0</v>
      </c>
      <c r="BO205" s="78">
        <f t="shared" ca="1" si="54"/>
        <v>0</v>
      </c>
      <c r="BP205" s="78">
        <f t="shared" ca="1" si="54"/>
        <v>0</v>
      </c>
      <c r="BQ205" s="78">
        <f t="shared" ca="1" si="54"/>
        <v>0</v>
      </c>
      <c r="BR205" s="78">
        <f t="shared" ca="1" si="54"/>
        <v>0</v>
      </c>
      <c r="BS205" s="78">
        <f t="shared" ca="1" si="54"/>
        <v>0</v>
      </c>
      <c r="BT205" s="78">
        <f t="shared" ca="1" si="54"/>
        <v>0</v>
      </c>
      <c r="BU205" s="78">
        <f t="shared" ca="1" si="54"/>
        <v>0</v>
      </c>
      <c r="BV205" s="78">
        <f t="shared" ca="1" si="54"/>
        <v>0</v>
      </c>
      <c r="BW205" s="78">
        <f ca="1">IF(BW143&lt;=$G21,$G125/$G21,0)</f>
        <v>0</v>
      </c>
      <c r="BX205" s="78">
        <f ca="1">IF(BX143&lt;=$G21,$G125/$G21,0)</f>
        <v>0</v>
      </c>
    </row>
    <row r="206" spans="1:76">
      <c r="A206" s="44">
        <f>ROW()</f>
        <v>206</v>
      </c>
      <c r="B206" s="39" t="s">
        <v>169</v>
      </c>
      <c r="J206" s="58">
        <f>I206+I205</f>
        <v>0</v>
      </c>
      <c r="K206" s="58">
        <f t="shared" ref="K206:BV206" ca="1" si="55">J206+J205</f>
        <v>0</v>
      </c>
      <c r="L206" s="58">
        <f t="shared" ca="1" si="55"/>
        <v>0</v>
      </c>
      <c r="M206" s="58">
        <f t="shared" ca="1" si="55"/>
        <v>0</v>
      </c>
      <c r="N206" s="58">
        <f t="shared" ca="1" si="55"/>
        <v>0</v>
      </c>
      <c r="O206" s="58">
        <f t="shared" ca="1" si="55"/>
        <v>0</v>
      </c>
      <c r="P206" s="58">
        <f t="shared" ca="1" si="55"/>
        <v>0</v>
      </c>
      <c r="Q206" s="58">
        <f t="shared" ca="1" si="55"/>
        <v>0</v>
      </c>
      <c r="R206" s="58">
        <f t="shared" ca="1" si="55"/>
        <v>0</v>
      </c>
      <c r="S206" s="58">
        <f t="shared" ca="1" si="55"/>
        <v>0</v>
      </c>
      <c r="T206" s="58">
        <f t="shared" ca="1" si="55"/>
        <v>0</v>
      </c>
      <c r="U206" s="58">
        <f t="shared" ca="1" si="55"/>
        <v>0</v>
      </c>
      <c r="V206" s="58">
        <f t="shared" ca="1" si="55"/>
        <v>0</v>
      </c>
      <c r="W206" s="58">
        <f t="shared" ca="1" si="55"/>
        <v>0</v>
      </c>
      <c r="X206" s="58">
        <f t="shared" ca="1" si="55"/>
        <v>0</v>
      </c>
      <c r="Y206" s="58">
        <f t="shared" ca="1" si="55"/>
        <v>0</v>
      </c>
      <c r="Z206" s="58">
        <f t="shared" ca="1" si="55"/>
        <v>0</v>
      </c>
      <c r="AA206" s="58">
        <f t="shared" ca="1" si="55"/>
        <v>0</v>
      </c>
      <c r="AB206" s="58">
        <f t="shared" ca="1" si="55"/>
        <v>0</v>
      </c>
      <c r="AC206" s="58">
        <f t="shared" ca="1" si="55"/>
        <v>0</v>
      </c>
      <c r="AD206" s="58">
        <f t="shared" ca="1" si="55"/>
        <v>0</v>
      </c>
      <c r="AE206" s="58">
        <f t="shared" ca="1" si="55"/>
        <v>0</v>
      </c>
      <c r="AF206" s="58">
        <f t="shared" ca="1" si="55"/>
        <v>0</v>
      </c>
      <c r="AG206" s="58">
        <f t="shared" ca="1" si="55"/>
        <v>0</v>
      </c>
      <c r="AH206" s="58">
        <f t="shared" ca="1" si="55"/>
        <v>0</v>
      </c>
      <c r="AI206" s="58">
        <f t="shared" ca="1" si="55"/>
        <v>0</v>
      </c>
      <c r="AJ206" s="58">
        <f t="shared" ca="1" si="55"/>
        <v>0</v>
      </c>
      <c r="AK206" s="58">
        <f t="shared" ca="1" si="55"/>
        <v>0</v>
      </c>
      <c r="AL206" s="58">
        <f t="shared" ca="1" si="55"/>
        <v>0</v>
      </c>
      <c r="AM206" s="58">
        <f t="shared" ca="1" si="55"/>
        <v>0</v>
      </c>
      <c r="AN206" s="58">
        <f t="shared" ca="1" si="55"/>
        <v>0</v>
      </c>
      <c r="AO206" s="58">
        <f t="shared" ca="1" si="55"/>
        <v>0</v>
      </c>
      <c r="AP206" s="58">
        <f t="shared" ca="1" si="55"/>
        <v>0</v>
      </c>
      <c r="AQ206" s="58">
        <f t="shared" ca="1" si="55"/>
        <v>0</v>
      </c>
      <c r="AR206" s="58">
        <f t="shared" ca="1" si="55"/>
        <v>0</v>
      </c>
      <c r="AS206" s="58">
        <f t="shared" ca="1" si="55"/>
        <v>0</v>
      </c>
      <c r="AT206" s="58">
        <f t="shared" ca="1" si="55"/>
        <v>0</v>
      </c>
      <c r="AU206" s="58">
        <f t="shared" ca="1" si="55"/>
        <v>0</v>
      </c>
      <c r="AV206" s="58">
        <f t="shared" ca="1" si="55"/>
        <v>0</v>
      </c>
      <c r="AW206" s="58">
        <f t="shared" ca="1" si="55"/>
        <v>0</v>
      </c>
      <c r="AX206" s="58">
        <f t="shared" ca="1" si="55"/>
        <v>0</v>
      </c>
      <c r="AY206" s="58">
        <f t="shared" ca="1" si="55"/>
        <v>0</v>
      </c>
      <c r="AZ206" s="58">
        <f t="shared" ca="1" si="55"/>
        <v>0</v>
      </c>
      <c r="BA206" s="58">
        <f t="shared" ca="1" si="55"/>
        <v>0</v>
      </c>
      <c r="BB206" s="58">
        <f t="shared" ca="1" si="55"/>
        <v>0</v>
      </c>
      <c r="BC206" s="58">
        <f t="shared" ca="1" si="55"/>
        <v>0</v>
      </c>
      <c r="BD206" s="58">
        <f t="shared" ca="1" si="55"/>
        <v>0</v>
      </c>
      <c r="BE206" s="58">
        <f t="shared" ca="1" si="55"/>
        <v>0</v>
      </c>
      <c r="BF206" s="58">
        <f t="shared" ca="1" si="55"/>
        <v>0</v>
      </c>
      <c r="BG206" s="58">
        <f t="shared" ca="1" si="55"/>
        <v>0</v>
      </c>
      <c r="BH206" s="58">
        <f t="shared" ca="1" si="55"/>
        <v>0</v>
      </c>
      <c r="BI206" s="58">
        <f t="shared" ca="1" si="55"/>
        <v>0</v>
      </c>
      <c r="BJ206" s="58">
        <f t="shared" ca="1" si="55"/>
        <v>0</v>
      </c>
      <c r="BK206" s="58">
        <f t="shared" ca="1" si="55"/>
        <v>0</v>
      </c>
      <c r="BL206" s="58">
        <f t="shared" ca="1" si="55"/>
        <v>0</v>
      </c>
      <c r="BM206" s="58">
        <f t="shared" ca="1" si="55"/>
        <v>0</v>
      </c>
      <c r="BN206" s="58">
        <f t="shared" ca="1" si="55"/>
        <v>0</v>
      </c>
      <c r="BO206" s="58">
        <f t="shared" ca="1" si="55"/>
        <v>0</v>
      </c>
      <c r="BP206" s="58">
        <f t="shared" ca="1" si="55"/>
        <v>0</v>
      </c>
      <c r="BQ206" s="58">
        <f t="shared" ca="1" si="55"/>
        <v>0</v>
      </c>
      <c r="BR206" s="58">
        <f t="shared" ca="1" si="55"/>
        <v>0</v>
      </c>
      <c r="BS206" s="58">
        <f t="shared" ca="1" si="55"/>
        <v>0</v>
      </c>
      <c r="BT206" s="58">
        <f t="shared" ca="1" si="55"/>
        <v>0</v>
      </c>
      <c r="BU206" s="58">
        <f t="shared" ca="1" si="55"/>
        <v>0</v>
      </c>
      <c r="BV206" s="58">
        <f t="shared" ca="1" si="55"/>
        <v>0</v>
      </c>
      <c r="BW206" s="58">
        <f ca="1">BV206+BV205</f>
        <v>0</v>
      </c>
      <c r="BX206" s="58">
        <f ca="1">BW206+BW205</f>
        <v>0</v>
      </c>
    </row>
    <row r="207" spans="1:76">
      <c r="A207" s="44">
        <f>ROW()</f>
        <v>207</v>
      </c>
      <c r="B207" s="134" t="s">
        <v>170</v>
      </c>
      <c r="J207" s="78">
        <f ca="1">G125-J206</f>
        <v>0</v>
      </c>
      <c r="K207" s="78">
        <f ca="1">G125-K206</f>
        <v>0</v>
      </c>
      <c r="L207" s="78">
        <f ca="1">G125-L206</f>
        <v>0</v>
      </c>
      <c r="M207" s="78">
        <f ca="1">G125-M206</f>
        <v>0</v>
      </c>
      <c r="N207" s="78">
        <f ca="1">G125-N206</f>
        <v>0</v>
      </c>
      <c r="O207" s="78">
        <f ca="1">G125-O206</f>
        <v>0</v>
      </c>
      <c r="P207" s="78">
        <f ca="1">G125-P206</f>
        <v>0</v>
      </c>
      <c r="Q207" s="78">
        <f ca="1">G125-Q206</f>
        <v>0</v>
      </c>
      <c r="R207" s="78">
        <f ca="1">G125-R206</f>
        <v>0</v>
      </c>
      <c r="S207" s="78">
        <f ca="1">G125-S206</f>
        <v>0</v>
      </c>
      <c r="T207" s="78">
        <f ca="1">G125-T206</f>
        <v>0</v>
      </c>
      <c r="U207" s="78">
        <f ca="1">G125-U206</f>
        <v>0</v>
      </c>
      <c r="V207" s="78">
        <f ca="1">G125-V206</f>
        <v>0</v>
      </c>
      <c r="W207" s="78">
        <f ca="1">G125-W206</f>
        <v>0</v>
      </c>
      <c r="X207" s="78">
        <f ca="1">G125-X206</f>
        <v>0</v>
      </c>
      <c r="Y207" s="78">
        <f ca="1">G125-Y206</f>
        <v>0</v>
      </c>
      <c r="Z207" s="78">
        <f ca="1">G125-Z206</f>
        <v>0</v>
      </c>
      <c r="AA207" s="78">
        <f ca="1">G125-AA206</f>
        <v>0</v>
      </c>
      <c r="AB207" s="78">
        <f ca="1">G125-AB206</f>
        <v>0</v>
      </c>
      <c r="AC207" s="78">
        <f ca="1">G125-AC206</f>
        <v>0</v>
      </c>
      <c r="AD207" s="78">
        <f ca="1">G125-AD206</f>
        <v>0</v>
      </c>
      <c r="AE207" s="78">
        <f ca="1">G125-AE206</f>
        <v>0</v>
      </c>
      <c r="AF207" s="78">
        <f ca="1">G125-AF206</f>
        <v>0</v>
      </c>
      <c r="AG207" s="78">
        <f ca="1">G125-AG206</f>
        <v>0</v>
      </c>
      <c r="AH207" s="78">
        <f ca="1">G125-AH206</f>
        <v>0</v>
      </c>
      <c r="AI207" s="78">
        <f ca="1">G125-AI206</f>
        <v>0</v>
      </c>
      <c r="AJ207" s="78">
        <f ca="1">G125-AJ206</f>
        <v>0</v>
      </c>
      <c r="AK207" s="78">
        <f ca="1">G125-AK206</f>
        <v>0</v>
      </c>
      <c r="AL207" s="78">
        <f ca="1">G125-AL206</f>
        <v>0</v>
      </c>
      <c r="AM207" s="78">
        <f ca="1">G125-AM206</f>
        <v>0</v>
      </c>
      <c r="AN207" s="78">
        <f ca="1">G125-AN206</f>
        <v>0</v>
      </c>
      <c r="AO207" s="78">
        <f ca="1">G125-AO206</f>
        <v>0</v>
      </c>
      <c r="AP207" s="78">
        <f ca="1">G125-AP206</f>
        <v>0</v>
      </c>
      <c r="AQ207" s="78">
        <f ca="1">G125-AQ206</f>
        <v>0</v>
      </c>
      <c r="AR207" s="78">
        <f ca="1">G125-AR206</f>
        <v>0</v>
      </c>
      <c r="AS207" s="78">
        <f ca="1">G125-AS206</f>
        <v>0</v>
      </c>
      <c r="AT207" s="78">
        <f ca="1">G125-AT206</f>
        <v>0</v>
      </c>
      <c r="AU207" s="78">
        <f ca="1">G125-AU206</f>
        <v>0</v>
      </c>
      <c r="AV207" s="78">
        <f ca="1">G125-AV206</f>
        <v>0</v>
      </c>
      <c r="AW207" s="78">
        <f ca="1">G125-AW206</f>
        <v>0</v>
      </c>
      <c r="AX207" s="78">
        <f ca="1">G125-AX206</f>
        <v>0</v>
      </c>
      <c r="AY207" s="78">
        <f ca="1">G125-AY206</f>
        <v>0</v>
      </c>
      <c r="AZ207" s="78">
        <f ca="1">G125-AZ206</f>
        <v>0</v>
      </c>
      <c r="BA207" s="78">
        <f ca="1">G125-BA206</f>
        <v>0</v>
      </c>
      <c r="BB207" s="78">
        <f ca="1">G125-BB206</f>
        <v>0</v>
      </c>
      <c r="BC207" s="78">
        <f ca="1">G125-BC206</f>
        <v>0</v>
      </c>
      <c r="BD207" s="78">
        <f ca="1">G125-BD206</f>
        <v>0</v>
      </c>
      <c r="BE207" s="78">
        <f ca="1">G125-BE206</f>
        <v>0</v>
      </c>
      <c r="BF207" s="78">
        <f ca="1">G125-BF206</f>
        <v>0</v>
      </c>
      <c r="BG207" s="78">
        <f ca="1">G125-BG206</f>
        <v>0</v>
      </c>
      <c r="BH207" s="78">
        <f ca="1">G125-BH206</f>
        <v>0</v>
      </c>
      <c r="BI207" s="78">
        <f ca="1">G125-BI206</f>
        <v>0</v>
      </c>
      <c r="BJ207" s="78">
        <f ca="1">G125-BJ206</f>
        <v>0</v>
      </c>
      <c r="BK207" s="78">
        <f ca="1">G125-BK206</f>
        <v>0</v>
      </c>
      <c r="BL207" s="78">
        <f ca="1">G125-BL206</f>
        <v>0</v>
      </c>
      <c r="BM207" s="78">
        <f ca="1">G125-BM206</f>
        <v>0</v>
      </c>
      <c r="BN207" s="78">
        <f ca="1">G125-BN206</f>
        <v>0</v>
      </c>
      <c r="BO207" s="78">
        <f ca="1">G125-BO206</f>
        <v>0</v>
      </c>
      <c r="BP207" s="78">
        <f ca="1">G125-BP206</f>
        <v>0</v>
      </c>
      <c r="BQ207" s="78">
        <f ca="1">G125-BQ206</f>
        <v>0</v>
      </c>
      <c r="BR207" s="78">
        <f ca="1">G125-BR206</f>
        <v>0</v>
      </c>
      <c r="BS207" s="78">
        <f ca="1">G125-BS206</f>
        <v>0</v>
      </c>
      <c r="BT207" s="78">
        <f ca="1">G125-BT206</f>
        <v>0</v>
      </c>
      <c r="BU207" s="78">
        <f ca="1">G125-BU206</f>
        <v>0</v>
      </c>
      <c r="BV207" s="78">
        <f ca="1">G125-BV206</f>
        <v>0</v>
      </c>
      <c r="BW207" s="78">
        <f ca="1">G125-BW206</f>
        <v>0</v>
      </c>
      <c r="BX207" s="78">
        <f ca="1">G125-BX206</f>
        <v>0</v>
      </c>
    </row>
    <row r="208" spans="1:76">
      <c r="A208" s="44">
        <f>ROW()</f>
        <v>208</v>
      </c>
    </row>
    <row r="209" spans="1:76">
      <c r="A209" s="44">
        <f>ROW()</f>
        <v>209</v>
      </c>
      <c r="B209" s="71" t="s">
        <v>194</v>
      </c>
    </row>
    <row r="210" spans="1:76">
      <c r="A210" s="44">
        <f>ROW()</f>
        <v>210</v>
      </c>
      <c r="B210" s="61" t="s">
        <v>176</v>
      </c>
    </row>
    <row r="211" spans="1:76">
      <c r="A211" s="44">
        <f>ROW()</f>
        <v>211</v>
      </c>
      <c r="B211" s="39" t="s">
        <v>168</v>
      </c>
      <c r="J211" s="78">
        <f ca="1">IF(J143&lt;=$G21,$G125/$G21,0)</f>
        <v>0</v>
      </c>
      <c r="K211" s="78">
        <f t="shared" ref="K211:BV211" ca="1" si="56">IF(K143&lt;=$G21,$G125/$G21,0)</f>
        <v>0</v>
      </c>
      <c r="L211" s="78">
        <f t="shared" ca="1" si="56"/>
        <v>0</v>
      </c>
      <c r="M211" s="78">
        <f t="shared" ca="1" si="56"/>
        <v>0</v>
      </c>
      <c r="N211" s="78">
        <f t="shared" ca="1" si="56"/>
        <v>0</v>
      </c>
      <c r="O211" s="78">
        <f t="shared" ca="1" si="56"/>
        <v>0</v>
      </c>
      <c r="P211" s="78">
        <f t="shared" ca="1" si="56"/>
        <v>0</v>
      </c>
      <c r="Q211" s="78">
        <f t="shared" ca="1" si="56"/>
        <v>0</v>
      </c>
      <c r="R211" s="78">
        <f t="shared" ca="1" si="56"/>
        <v>0</v>
      </c>
      <c r="S211" s="78">
        <f t="shared" ca="1" si="56"/>
        <v>0</v>
      </c>
      <c r="T211" s="78">
        <f t="shared" ca="1" si="56"/>
        <v>0</v>
      </c>
      <c r="U211" s="78">
        <f t="shared" ca="1" si="56"/>
        <v>0</v>
      </c>
      <c r="V211" s="78">
        <f t="shared" ca="1" si="56"/>
        <v>0</v>
      </c>
      <c r="W211" s="78">
        <f t="shared" ca="1" si="56"/>
        <v>0</v>
      </c>
      <c r="X211" s="78">
        <f t="shared" ca="1" si="56"/>
        <v>0</v>
      </c>
      <c r="Y211" s="78">
        <f t="shared" ca="1" si="56"/>
        <v>0</v>
      </c>
      <c r="Z211" s="78">
        <f t="shared" ca="1" si="56"/>
        <v>0</v>
      </c>
      <c r="AA211" s="78">
        <f t="shared" ca="1" si="56"/>
        <v>0</v>
      </c>
      <c r="AB211" s="78">
        <f t="shared" ca="1" si="56"/>
        <v>0</v>
      </c>
      <c r="AC211" s="78">
        <f t="shared" ca="1" si="56"/>
        <v>0</v>
      </c>
      <c r="AD211" s="78">
        <f t="shared" ca="1" si="56"/>
        <v>0</v>
      </c>
      <c r="AE211" s="78">
        <f t="shared" ca="1" si="56"/>
        <v>0</v>
      </c>
      <c r="AF211" s="78">
        <f t="shared" ca="1" si="56"/>
        <v>0</v>
      </c>
      <c r="AG211" s="78">
        <f t="shared" ca="1" si="56"/>
        <v>0</v>
      </c>
      <c r="AH211" s="78">
        <f t="shared" ca="1" si="56"/>
        <v>0</v>
      </c>
      <c r="AI211" s="78">
        <f t="shared" ca="1" si="56"/>
        <v>0</v>
      </c>
      <c r="AJ211" s="78">
        <f t="shared" ca="1" si="56"/>
        <v>0</v>
      </c>
      <c r="AK211" s="78">
        <f t="shared" ca="1" si="56"/>
        <v>0</v>
      </c>
      <c r="AL211" s="78">
        <f t="shared" ca="1" si="56"/>
        <v>0</v>
      </c>
      <c r="AM211" s="78">
        <f t="shared" ca="1" si="56"/>
        <v>0</v>
      </c>
      <c r="AN211" s="78">
        <f t="shared" ca="1" si="56"/>
        <v>0</v>
      </c>
      <c r="AO211" s="78">
        <f t="shared" ca="1" si="56"/>
        <v>0</v>
      </c>
      <c r="AP211" s="78">
        <f t="shared" ca="1" si="56"/>
        <v>0</v>
      </c>
      <c r="AQ211" s="78">
        <f t="shared" ca="1" si="56"/>
        <v>0</v>
      </c>
      <c r="AR211" s="78">
        <f t="shared" ca="1" si="56"/>
        <v>0</v>
      </c>
      <c r="AS211" s="78">
        <f t="shared" ca="1" si="56"/>
        <v>0</v>
      </c>
      <c r="AT211" s="78">
        <f t="shared" ca="1" si="56"/>
        <v>0</v>
      </c>
      <c r="AU211" s="78">
        <f t="shared" ca="1" si="56"/>
        <v>0</v>
      </c>
      <c r="AV211" s="78">
        <f t="shared" ca="1" si="56"/>
        <v>0</v>
      </c>
      <c r="AW211" s="78">
        <f t="shared" ca="1" si="56"/>
        <v>0</v>
      </c>
      <c r="AX211" s="78">
        <f t="shared" ca="1" si="56"/>
        <v>0</v>
      </c>
      <c r="AY211" s="78">
        <f t="shared" ca="1" si="56"/>
        <v>0</v>
      </c>
      <c r="AZ211" s="78">
        <f t="shared" ca="1" si="56"/>
        <v>0</v>
      </c>
      <c r="BA211" s="78">
        <f t="shared" ca="1" si="56"/>
        <v>0</v>
      </c>
      <c r="BB211" s="78">
        <f t="shared" ca="1" si="56"/>
        <v>0</v>
      </c>
      <c r="BC211" s="78">
        <f t="shared" ca="1" si="56"/>
        <v>0</v>
      </c>
      <c r="BD211" s="78">
        <f t="shared" ca="1" si="56"/>
        <v>0</v>
      </c>
      <c r="BE211" s="78">
        <f t="shared" ca="1" si="56"/>
        <v>0</v>
      </c>
      <c r="BF211" s="78">
        <f t="shared" ca="1" si="56"/>
        <v>0</v>
      </c>
      <c r="BG211" s="78">
        <f t="shared" ca="1" si="56"/>
        <v>0</v>
      </c>
      <c r="BH211" s="78">
        <f t="shared" ca="1" si="56"/>
        <v>0</v>
      </c>
      <c r="BI211" s="78">
        <f t="shared" ca="1" si="56"/>
        <v>0</v>
      </c>
      <c r="BJ211" s="78">
        <f t="shared" ca="1" si="56"/>
        <v>0</v>
      </c>
      <c r="BK211" s="78">
        <f t="shared" ca="1" si="56"/>
        <v>0</v>
      </c>
      <c r="BL211" s="78">
        <f t="shared" ca="1" si="56"/>
        <v>0</v>
      </c>
      <c r="BM211" s="78">
        <f t="shared" ca="1" si="56"/>
        <v>0</v>
      </c>
      <c r="BN211" s="78">
        <f t="shared" ca="1" si="56"/>
        <v>0</v>
      </c>
      <c r="BO211" s="78">
        <f t="shared" ca="1" si="56"/>
        <v>0</v>
      </c>
      <c r="BP211" s="78">
        <f t="shared" ca="1" si="56"/>
        <v>0</v>
      </c>
      <c r="BQ211" s="78">
        <f t="shared" ca="1" si="56"/>
        <v>0</v>
      </c>
      <c r="BR211" s="78">
        <f t="shared" ca="1" si="56"/>
        <v>0</v>
      </c>
      <c r="BS211" s="78">
        <f t="shared" ca="1" si="56"/>
        <v>0</v>
      </c>
      <c r="BT211" s="78">
        <f t="shared" ca="1" si="56"/>
        <v>0</v>
      </c>
      <c r="BU211" s="78">
        <f t="shared" ca="1" si="56"/>
        <v>0</v>
      </c>
      <c r="BV211" s="78">
        <f t="shared" ca="1" si="56"/>
        <v>0</v>
      </c>
      <c r="BW211" s="78">
        <f ca="1">IF(BW143&lt;=$G21,$G125/$G21,0)</f>
        <v>0</v>
      </c>
      <c r="BX211" s="78">
        <f ca="1">IF(BX143&lt;=$G21,$G125/$G21,0)</f>
        <v>0</v>
      </c>
    </row>
    <row r="212" spans="1:76">
      <c r="A212" s="44">
        <f>ROW()</f>
        <v>212</v>
      </c>
      <c r="B212" s="39" t="s">
        <v>169</v>
      </c>
      <c r="J212" s="58">
        <f t="shared" ref="J212:BU212" si="57">I212+I211</f>
        <v>0</v>
      </c>
      <c r="K212" s="58">
        <f t="shared" ca="1" si="57"/>
        <v>0</v>
      </c>
      <c r="L212" s="58">
        <f t="shared" ca="1" si="57"/>
        <v>0</v>
      </c>
      <c r="M212" s="58">
        <f t="shared" ca="1" si="57"/>
        <v>0</v>
      </c>
      <c r="N212" s="58">
        <f t="shared" ca="1" si="57"/>
        <v>0</v>
      </c>
      <c r="O212" s="58">
        <f t="shared" ca="1" si="57"/>
        <v>0</v>
      </c>
      <c r="P212" s="58">
        <f t="shared" ca="1" si="57"/>
        <v>0</v>
      </c>
      <c r="Q212" s="58">
        <f t="shared" ca="1" si="57"/>
        <v>0</v>
      </c>
      <c r="R212" s="58">
        <f t="shared" ca="1" si="57"/>
        <v>0</v>
      </c>
      <c r="S212" s="58">
        <f t="shared" ca="1" si="57"/>
        <v>0</v>
      </c>
      <c r="T212" s="58">
        <f t="shared" ca="1" si="57"/>
        <v>0</v>
      </c>
      <c r="U212" s="58">
        <f t="shared" ca="1" si="57"/>
        <v>0</v>
      </c>
      <c r="V212" s="58">
        <f t="shared" ca="1" si="57"/>
        <v>0</v>
      </c>
      <c r="W212" s="58">
        <f t="shared" ca="1" si="57"/>
        <v>0</v>
      </c>
      <c r="X212" s="58">
        <f t="shared" ca="1" si="57"/>
        <v>0</v>
      </c>
      <c r="Y212" s="58">
        <f t="shared" ca="1" si="57"/>
        <v>0</v>
      </c>
      <c r="Z212" s="58">
        <f t="shared" ca="1" si="57"/>
        <v>0</v>
      </c>
      <c r="AA212" s="58">
        <f t="shared" ca="1" si="57"/>
        <v>0</v>
      </c>
      <c r="AB212" s="58">
        <f t="shared" ca="1" si="57"/>
        <v>0</v>
      </c>
      <c r="AC212" s="58">
        <f t="shared" ca="1" si="57"/>
        <v>0</v>
      </c>
      <c r="AD212" s="58">
        <f t="shared" ca="1" si="57"/>
        <v>0</v>
      </c>
      <c r="AE212" s="58">
        <f t="shared" ca="1" si="57"/>
        <v>0</v>
      </c>
      <c r="AF212" s="58">
        <f t="shared" ca="1" si="57"/>
        <v>0</v>
      </c>
      <c r="AG212" s="58">
        <f t="shared" ca="1" si="57"/>
        <v>0</v>
      </c>
      <c r="AH212" s="58">
        <f t="shared" ca="1" si="57"/>
        <v>0</v>
      </c>
      <c r="AI212" s="58">
        <f t="shared" ca="1" si="57"/>
        <v>0</v>
      </c>
      <c r="AJ212" s="58">
        <f t="shared" ca="1" si="57"/>
        <v>0</v>
      </c>
      <c r="AK212" s="58">
        <f t="shared" ca="1" si="57"/>
        <v>0</v>
      </c>
      <c r="AL212" s="58">
        <f t="shared" ca="1" si="57"/>
        <v>0</v>
      </c>
      <c r="AM212" s="58">
        <f t="shared" ca="1" si="57"/>
        <v>0</v>
      </c>
      <c r="AN212" s="58">
        <f t="shared" ca="1" si="57"/>
        <v>0</v>
      </c>
      <c r="AO212" s="58">
        <f t="shared" ca="1" si="57"/>
        <v>0</v>
      </c>
      <c r="AP212" s="58">
        <f t="shared" ca="1" si="57"/>
        <v>0</v>
      </c>
      <c r="AQ212" s="58">
        <f t="shared" ca="1" si="57"/>
        <v>0</v>
      </c>
      <c r="AR212" s="58">
        <f t="shared" ca="1" si="57"/>
        <v>0</v>
      </c>
      <c r="AS212" s="58">
        <f t="shared" ca="1" si="57"/>
        <v>0</v>
      </c>
      <c r="AT212" s="58">
        <f t="shared" ca="1" si="57"/>
        <v>0</v>
      </c>
      <c r="AU212" s="58">
        <f t="shared" ca="1" si="57"/>
        <v>0</v>
      </c>
      <c r="AV212" s="58">
        <f t="shared" ca="1" si="57"/>
        <v>0</v>
      </c>
      <c r="AW212" s="58">
        <f t="shared" ca="1" si="57"/>
        <v>0</v>
      </c>
      <c r="AX212" s="58">
        <f t="shared" ca="1" si="57"/>
        <v>0</v>
      </c>
      <c r="AY212" s="58">
        <f t="shared" ca="1" si="57"/>
        <v>0</v>
      </c>
      <c r="AZ212" s="58">
        <f t="shared" ca="1" si="57"/>
        <v>0</v>
      </c>
      <c r="BA212" s="58">
        <f t="shared" ca="1" si="57"/>
        <v>0</v>
      </c>
      <c r="BB212" s="58">
        <f t="shared" ca="1" si="57"/>
        <v>0</v>
      </c>
      <c r="BC212" s="58">
        <f t="shared" ca="1" si="57"/>
        <v>0</v>
      </c>
      <c r="BD212" s="58">
        <f t="shared" ca="1" si="57"/>
        <v>0</v>
      </c>
      <c r="BE212" s="58">
        <f t="shared" ca="1" si="57"/>
        <v>0</v>
      </c>
      <c r="BF212" s="58">
        <f t="shared" ca="1" si="57"/>
        <v>0</v>
      </c>
      <c r="BG212" s="58">
        <f t="shared" ca="1" si="57"/>
        <v>0</v>
      </c>
      <c r="BH212" s="58">
        <f t="shared" ca="1" si="57"/>
        <v>0</v>
      </c>
      <c r="BI212" s="58">
        <f t="shared" ca="1" si="57"/>
        <v>0</v>
      </c>
      <c r="BJ212" s="58">
        <f t="shared" ca="1" si="57"/>
        <v>0</v>
      </c>
      <c r="BK212" s="58">
        <f t="shared" ca="1" si="57"/>
        <v>0</v>
      </c>
      <c r="BL212" s="58">
        <f t="shared" ca="1" si="57"/>
        <v>0</v>
      </c>
      <c r="BM212" s="58">
        <f t="shared" ca="1" si="57"/>
        <v>0</v>
      </c>
      <c r="BN212" s="58">
        <f t="shared" ca="1" si="57"/>
        <v>0</v>
      </c>
      <c r="BO212" s="58">
        <f t="shared" ca="1" si="57"/>
        <v>0</v>
      </c>
      <c r="BP212" s="58">
        <f t="shared" ca="1" si="57"/>
        <v>0</v>
      </c>
      <c r="BQ212" s="58">
        <f t="shared" ca="1" si="57"/>
        <v>0</v>
      </c>
      <c r="BR212" s="58">
        <f t="shared" ca="1" si="57"/>
        <v>0</v>
      </c>
      <c r="BS212" s="58">
        <f t="shared" ca="1" si="57"/>
        <v>0</v>
      </c>
      <c r="BT212" s="58">
        <f t="shared" ca="1" si="57"/>
        <v>0</v>
      </c>
      <c r="BU212" s="58">
        <f t="shared" ca="1" si="57"/>
        <v>0</v>
      </c>
      <c r="BV212" s="58">
        <f ca="1">BU212+BU211</f>
        <v>0</v>
      </c>
      <c r="BW212" s="58">
        <f ca="1">BV212+BV211</f>
        <v>0</v>
      </c>
      <c r="BX212" s="58">
        <f ca="1">BW212+BW211</f>
        <v>0</v>
      </c>
    </row>
    <row r="213" spans="1:76">
      <c r="A213" s="44">
        <f>ROW()</f>
        <v>213</v>
      </c>
      <c r="B213" s="134" t="s">
        <v>170</v>
      </c>
      <c r="J213" s="78">
        <f ca="1">IF(J143&lt;=$G21,MAX($G125-J206,$G125*0.25),0)</f>
        <v>0</v>
      </c>
      <c r="K213" s="78">
        <f t="shared" ref="K213:BV213" ca="1" si="58">IF(K143&lt;=$G21,MAX($G125-K206,$G125*0.25),0)</f>
        <v>0</v>
      </c>
      <c r="L213" s="78">
        <f t="shared" ca="1" si="58"/>
        <v>0</v>
      </c>
      <c r="M213" s="78">
        <f t="shared" ca="1" si="58"/>
        <v>0</v>
      </c>
      <c r="N213" s="78">
        <f t="shared" ca="1" si="58"/>
        <v>0</v>
      </c>
      <c r="O213" s="78">
        <f t="shared" ca="1" si="58"/>
        <v>0</v>
      </c>
      <c r="P213" s="78">
        <f t="shared" ca="1" si="58"/>
        <v>0</v>
      </c>
      <c r="Q213" s="78">
        <f t="shared" ca="1" si="58"/>
        <v>0</v>
      </c>
      <c r="R213" s="78">
        <f t="shared" ca="1" si="58"/>
        <v>0</v>
      </c>
      <c r="S213" s="78">
        <f t="shared" ca="1" si="58"/>
        <v>0</v>
      </c>
      <c r="T213" s="78">
        <f t="shared" ca="1" si="58"/>
        <v>0</v>
      </c>
      <c r="U213" s="78">
        <f t="shared" ca="1" si="58"/>
        <v>0</v>
      </c>
      <c r="V213" s="78">
        <f t="shared" ca="1" si="58"/>
        <v>0</v>
      </c>
      <c r="W213" s="78">
        <f t="shared" ca="1" si="58"/>
        <v>0</v>
      </c>
      <c r="X213" s="78">
        <f t="shared" ca="1" si="58"/>
        <v>0</v>
      </c>
      <c r="Y213" s="78">
        <f t="shared" ca="1" si="58"/>
        <v>0</v>
      </c>
      <c r="Z213" s="78">
        <f t="shared" ca="1" si="58"/>
        <v>0</v>
      </c>
      <c r="AA213" s="78">
        <f t="shared" ca="1" si="58"/>
        <v>0</v>
      </c>
      <c r="AB213" s="78">
        <f t="shared" ca="1" si="58"/>
        <v>0</v>
      </c>
      <c r="AC213" s="78">
        <f t="shared" ca="1" si="58"/>
        <v>0</v>
      </c>
      <c r="AD213" s="78">
        <f t="shared" ca="1" si="58"/>
        <v>0</v>
      </c>
      <c r="AE213" s="78">
        <f t="shared" ca="1" si="58"/>
        <v>0</v>
      </c>
      <c r="AF213" s="78">
        <f t="shared" ca="1" si="58"/>
        <v>0</v>
      </c>
      <c r="AG213" s="78">
        <f t="shared" ca="1" si="58"/>
        <v>0</v>
      </c>
      <c r="AH213" s="78">
        <f t="shared" ca="1" si="58"/>
        <v>0</v>
      </c>
      <c r="AI213" s="78">
        <f t="shared" ca="1" si="58"/>
        <v>0</v>
      </c>
      <c r="AJ213" s="78">
        <f t="shared" ca="1" si="58"/>
        <v>0</v>
      </c>
      <c r="AK213" s="78">
        <f t="shared" ca="1" si="58"/>
        <v>0</v>
      </c>
      <c r="AL213" s="78">
        <f t="shared" ca="1" si="58"/>
        <v>0</v>
      </c>
      <c r="AM213" s="78">
        <f t="shared" ca="1" si="58"/>
        <v>0</v>
      </c>
      <c r="AN213" s="78">
        <f t="shared" ca="1" si="58"/>
        <v>0</v>
      </c>
      <c r="AO213" s="78">
        <f t="shared" ca="1" si="58"/>
        <v>0</v>
      </c>
      <c r="AP213" s="78">
        <f t="shared" ca="1" si="58"/>
        <v>0</v>
      </c>
      <c r="AQ213" s="78">
        <f t="shared" ca="1" si="58"/>
        <v>0</v>
      </c>
      <c r="AR213" s="78">
        <f t="shared" ca="1" si="58"/>
        <v>0</v>
      </c>
      <c r="AS213" s="78">
        <f t="shared" ca="1" si="58"/>
        <v>0</v>
      </c>
      <c r="AT213" s="78">
        <f t="shared" ca="1" si="58"/>
        <v>0</v>
      </c>
      <c r="AU213" s="78">
        <f t="shared" ca="1" si="58"/>
        <v>0</v>
      </c>
      <c r="AV213" s="78">
        <f t="shared" ca="1" si="58"/>
        <v>0</v>
      </c>
      <c r="AW213" s="78">
        <f t="shared" ca="1" si="58"/>
        <v>0</v>
      </c>
      <c r="AX213" s="78">
        <f t="shared" ca="1" si="58"/>
        <v>0</v>
      </c>
      <c r="AY213" s="78">
        <f t="shared" ca="1" si="58"/>
        <v>0</v>
      </c>
      <c r="AZ213" s="78">
        <f t="shared" ca="1" si="58"/>
        <v>0</v>
      </c>
      <c r="BA213" s="78">
        <f t="shared" ca="1" si="58"/>
        <v>0</v>
      </c>
      <c r="BB213" s="78">
        <f t="shared" ca="1" si="58"/>
        <v>0</v>
      </c>
      <c r="BC213" s="78">
        <f t="shared" ca="1" si="58"/>
        <v>0</v>
      </c>
      <c r="BD213" s="78">
        <f t="shared" ca="1" si="58"/>
        <v>0</v>
      </c>
      <c r="BE213" s="78">
        <f t="shared" ca="1" si="58"/>
        <v>0</v>
      </c>
      <c r="BF213" s="78">
        <f t="shared" ca="1" si="58"/>
        <v>0</v>
      </c>
      <c r="BG213" s="78">
        <f t="shared" ca="1" si="58"/>
        <v>0</v>
      </c>
      <c r="BH213" s="78">
        <f t="shared" ca="1" si="58"/>
        <v>0</v>
      </c>
      <c r="BI213" s="78">
        <f t="shared" ca="1" si="58"/>
        <v>0</v>
      </c>
      <c r="BJ213" s="78">
        <f t="shared" ca="1" si="58"/>
        <v>0</v>
      </c>
      <c r="BK213" s="78">
        <f t="shared" ca="1" si="58"/>
        <v>0</v>
      </c>
      <c r="BL213" s="78">
        <f t="shared" ca="1" si="58"/>
        <v>0</v>
      </c>
      <c r="BM213" s="78">
        <f t="shared" ca="1" si="58"/>
        <v>0</v>
      </c>
      <c r="BN213" s="78">
        <f t="shared" ca="1" si="58"/>
        <v>0</v>
      </c>
      <c r="BO213" s="78">
        <f t="shared" ca="1" si="58"/>
        <v>0</v>
      </c>
      <c r="BP213" s="78">
        <f t="shared" ca="1" si="58"/>
        <v>0</v>
      </c>
      <c r="BQ213" s="78">
        <f t="shared" ca="1" si="58"/>
        <v>0</v>
      </c>
      <c r="BR213" s="78">
        <f t="shared" ca="1" si="58"/>
        <v>0</v>
      </c>
      <c r="BS213" s="78">
        <f t="shared" ca="1" si="58"/>
        <v>0</v>
      </c>
      <c r="BT213" s="78">
        <f t="shared" ca="1" si="58"/>
        <v>0</v>
      </c>
      <c r="BU213" s="78">
        <f t="shared" ca="1" si="58"/>
        <v>0</v>
      </c>
      <c r="BV213" s="78">
        <f t="shared" ca="1" si="58"/>
        <v>0</v>
      </c>
      <c r="BW213" s="78">
        <f ca="1">IF(BW143&lt;=$G21,MAX($G125-BW206,$G125*0.25),0)</f>
        <v>0</v>
      </c>
      <c r="BX213" s="78">
        <f ca="1">IF(BX143&lt;=$G21,MAX($G125-BX206,$G125*0.25),0)</f>
        <v>0</v>
      </c>
    </row>
    <row r="214" spans="1:76">
      <c r="A214" s="44">
        <f>ROW()</f>
        <v>214</v>
      </c>
    </row>
    <row r="215" spans="1:76">
      <c r="A215" s="44">
        <f>ROW()</f>
        <v>215</v>
      </c>
    </row>
    <row r="216" spans="1:76">
      <c r="A216" s="44">
        <f>ROW()</f>
        <v>216</v>
      </c>
    </row>
    <row r="217" spans="1:76">
      <c r="A217" s="44">
        <f>ROW()</f>
        <v>217</v>
      </c>
    </row>
    <row r="218" spans="1:76">
      <c r="A218" s="44">
        <f>ROW()</f>
        <v>218</v>
      </c>
    </row>
    <row r="219" spans="1:76">
      <c r="A219" s="44">
        <f>ROW()</f>
        <v>219</v>
      </c>
    </row>
    <row r="220" spans="1:76">
      <c r="A220" s="44">
        <f>ROW()</f>
        <v>220</v>
      </c>
    </row>
    <row r="221" spans="1:76">
      <c r="A221" s="44">
        <f>ROW()</f>
        <v>221</v>
      </c>
    </row>
    <row r="222" spans="1:76">
      <c r="A222" s="44">
        <f>ROW()</f>
        <v>222</v>
      </c>
    </row>
    <row r="223" spans="1:76">
      <c r="A223" s="44">
        <f>ROW()</f>
        <v>223</v>
      </c>
    </row>
    <row r="224" spans="1:76">
      <c r="A224" s="44">
        <f>ROW()</f>
        <v>224</v>
      </c>
    </row>
    <row r="225" spans="1:1">
      <c r="A225" s="44">
        <f>ROW()</f>
        <v>225</v>
      </c>
    </row>
    <row r="226" spans="1:1">
      <c r="A226" s="44">
        <f>ROW()</f>
        <v>226</v>
      </c>
    </row>
    <row r="227" spans="1:1">
      <c r="A227" s="44">
        <f>ROW()</f>
        <v>227</v>
      </c>
    </row>
    <row r="228" spans="1:1">
      <c r="A228" s="44">
        <f>ROW()</f>
        <v>228</v>
      </c>
    </row>
  </sheetData>
  <conditionalFormatting sqref="J144 J173:BX173">
    <cfRule type="expression" dxfId="7" priority="5">
      <formula>"j55&lt;=F$8"</formula>
    </cfRule>
  </conditionalFormatting>
  <conditionalFormatting sqref="J144 J173:BX173">
    <cfRule type="expression" dxfId="6" priority="4">
      <formula>"j55&lt;=$F$8"</formula>
    </cfRule>
  </conditionalFormatting>
  <conditionalFormatting sqref="K103:AF103">
    <cfRule type="expression" dxfId="5" priority="3">
      <formula>K$106&gt;0</formula>
    </cfRule>
  </conditionalFormatting>
  <conditionalFormatting sqref="K110:AF110">
    <cfRule type="expression" dxfId="4" priority="2">
      <formula>K$106&gt;0</formula>
    </cfRule>
  </conditionalFormatting>
  <conditionalFormatting sqref="K127:AF127">
    <cfRule type="expression" dxfId="3" priority="1">
      <formula>K$106&gt;0</formula>
    </cfRule>
  </conditionalFormatting>
  <conditionalFormatting sqref="J144:BX144 J173:BX173">
    <cfRule type="cellIs" dxfId="2" priority="6" operator="lessThan">
      <formula>$J$144+$G$21</formula>
    </cfRule>
  </conditionalFormatting>
  <conditionalFormatting sqref="L144:BX144 L173:BX173">
    <cfRule type="cellIs" dxfId="1" priority="7" operator="lessThan">
      <formula>$J$144+$G$21-1</formula>
    </cfRule>
  </conditionalFormatting>
  <conditionalFormatting sqref="K38">
    <cfRule type="expression" dxfId="0" priority="8">
      <formula>K$39&gt;0</formula>
    </cfRule>
  </conditionalFormatting>
  <pageMargins left="0.7" right="0.7" top="0.89583333333333337" bottom="0.75" header="0.3" footer="0.3"/>
  <pageSetup scale="17" fitToHeight="0" orientation="landscape" verticalDpi="200" r:id="rId1"/>
  <headerFooter>
    <oddHeader>&amp;R&amp;"Times New Roman,Bold"&amp;10KyPSC Case No. 2021-00245
STAFF-PHDR-01-006 Attachment 
Page &amp;P of &amp;N</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B5466CD10A9D4A8CA9DE69279A9847" ma:contentTypeVersion="4" ma:contentTypeDescription="Create a new document." ma:contentTypeScope="" ma:versionID="85a9370f7009bc07aa9aa82969bbaba5">
  <xsd:schema xmlns:xsd="http://www.w3.org/2001/XMLSchema" xmlns:xs="http://www.w3.org/2001/XMLSchema" xmlns:p="http://schemas.microsoft.com/office/2006/metadata/properties" xmlns:ns2="2612a682-5ffb-4b9c-9555-017618935178" xmlns:ns3="3c9d8c27-8a6d-4d9e-a15e-ef5d28c114af" targetNamespace="http://schemas.microsoft.com/office/2006/metadata/properties" ma:root="true" ma:fieldsID="147db5eb7ec7a17abbdcc7f7c35c2451" ns2:_="" ns3:_="">
    <xsd:import namespace="2612a682-5ffb-4b9c-9555-017618935178"/>
    <xsd:import namespace="3c9d8c27-8a6d-4d9e-a15e-ef5d28c114af"/>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2a682-5ffb-4b9c-9555-017618935178"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d8c27-8a6d-4d9e-a15e-ef5d28c114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Witness xmlns="2612a682-5ffb-4b9c-9555-017618935178" xsi:nil="true"/>
  </documentManagement>
</p:properties>
</file>

<file path=customXml/itemProps1.xml><?xml version="1.0" encoding="utf-8"?>
<ds:datastoreItem xmlns:ds="http://schemas.openxmlformats.org/officeDocument/2006/customXml" ds:itemID="{43E6B912-C46F-4937-BF71-0B70BB8C8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2a682-5ffb-4b9c-9555-017618935178"/>
    <ds:schemaRef ds:uri="3c9d8c27-8a6d-4d9e-a15e-ef5d28c114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0E30B8-4B4F-4975-BC10-B308D834C6C6}">
  <ds:schemaRefs>
    <ds:schemaRef ds:uri="http://schemas.microsoft.com/sharepoint/v3/contenttype/forms"/>
  </ds:schemaRefs>
</ds:datastoreItem>
</file>

<file path=customXml/itemProps3.xml><?xml version="1.0" encoding="utf-8"?>
<ds:datastoreItem xmlns:ds="http://schemas.openxmlformats.org/officeDocument/2006/customXml" ds:itemID="{6D38CD6C-5889-435B-B360-D87AF5DA0A10}">
  <ds:schemaRefs>
    <ds:schemaRef ds:uri="2612a682-5ffb-4b9c-9555-017618935178"/>
    <ds:schemaRef ds:uri="http://purl.org/dc/terms/"/>
    <ds:schemaRef ds:uri="3c9d8c27-8a6d-4d9e-a15e-ef5d28c114af"/>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Common</vt:lpstr>
      <vt:lpstr>Asset Specific Inputs</vt:lpstr>
      <vt:lpstr>Analysis_w AFUDC</vt:lpstr>
      <vt:lpstr>Analysis_w NO AFUDC</vt:lpstr>
      <vt:lpstr>Active_Case</vt:lpstr>
      <vt:lpstr>afudc</vt:lpstr>
      <vt:lpstr>afudc_debt</vt:lpstr>
      <vt:lpstr>afudc_equity</vt:lpstr>
      <vt:lpstr>base_year</vt:lpstr>
      <vt:lpstr>cap_int</vt:lpstr>
      <vt:lpstr>disc_rate</vt:lpstr>
      <vt:lpstr>fed_tax_rate</vt:lpstr>
      <vt:lpstr>infl</vt:lpstr>
      <vt:lpstr>insur</vt:lpstr>
      <vt:lpstr>prop_tax</vt:lpstr>
      <vt:lpstr>region</vt:lpstr>
      <vt:lpstr>Results</vt:lpstr>
      <vt:lpstr>state_tax_rate</vt:lpstr>
      <vt:lpstr>tax_dep_rates</vt:lpstr>
      <vt:lpstr>Tax_Rate</vt:lpstr>
      <vt:lpstr>total_cases</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Freund</dc:creator>
  <cp:lastModifiedBy>D'Ascenzo, Rocco</cp:lastModifiedBy>
  <cp:lastPrinted>2022-06-03T13:52:31Z</cp:lastPrinted>
  <dcterms:created xsi:type="dcterms:W3CDTF">2010-08-13T12:34:06Z</dcterms:created>
  <dcterms:modified xsi:type="dcterms:W3CDTF">2022-06-03T14:47:41Z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 linkTarget="prop_tax">
    <vt:lpwstr/>
  </property>
  <property fmtid="{D5CDD505-2E9C-101B-9397-08002B2CF9AE}" pid="3" name="ContentTypeId">
    <vt:lpwstr>0x01010075B5466CD10A9D4A8CA9DE69279A9847</vt:lpwstr>
  </property>
</Properties>
</file>