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OJECTS\2020\2020168\RESPONSE PSC FIRST REQUEST\"/>
    </mc:Choice>
  </mc:AlternateContent>
  <xr:revisionPtr revIDLastSave="0" documentId="13_ncr:1_{5F0B1E40-A011-4E0E-A265-CAE0495B4715}" xr6:coauthVersionLast="47" xr6:coauthVersionMax="47" xr10:uidLastSave="{00000000-0000-0000-0000-000000000000}"/>
  <bookViews>
    <workbookView xWindow="-98" yWindow="-98" windowWidth="20715" windowHeight="13276" tabRatio="500" xr2:uid="{00000000-000D-0000-FFFF-FFFF00000000}"/>
  </bookViews>
  <sheets>
    <sheet name="Sheet1" sheetId="1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456" i="1" l="1"/>
  <c r="BC454" i="1"/>
  <c r="BC442" i="1"/>
  <c r="BC364" i="1"/>
  <c r="BC346" i="1"/>
  <c r="AX328" i="1"/>
  <c r="BC329" i="1"/>
  <c r="BC286" i="1"/>
  <c r="BC261" i="1"/>
  <c r="BC231" i="1"/>
  <c r="BC218" i="1"/>
  <c r="BC155" i="1"/>
  <c r="BC129" i="1"/>
  <c r="BC115" i="1"/>
  <c r="BC97" i="1"/>
  <c r="BC89" i="1"/>
  <c r="BC24" i="1"/>
  <c r="BB454" i="1"/>
  <c r="BB442" i="1"/>
  <c r="BB364" i="1"/>
  <c r="BB346" i="1"/>
  <c r="BB329" i="1"/>
  <c r="BB286" i="1"/>
  <c r="BB261" i="1"/>
  <c r="BB231" i="1"/>
  <c r="BB218" i="1"/>
  <c r="BB155" i="1"/>
  <c r="BB115" i="1"/>
  <c r="BB89" i="1"/>
  <c r="BB24" i="1"/>
  <c r="X326" i="1"/>
  <c r="X328" i="1"/>
  <c r="R328" i="1" l="1"/>
  <c r="U328" i="1" s="1"/>
  <c r="L328" i="1"/>
  <c r="U21" i="1"/>
  <c r="Q327" i="1"/>
  <c r="R20" i="1"/>
  <c r="Q21" i="1"/>
  <c r="Q324" i="1"/>
  <c r="Q326" i="1"/>
  <c r="X324" i="1"/>
  <c r="BB455" i="1"/>
  <c r="BB456" i="1"/>
  <c r="AL508" i="1"/>
  <c r="AM504" i="1"/>
  <c r="AM508" i="1" s="1"/>
  <c r="AL500" i="1"/>
  <c r="AM499" i="1"/>
  <c r="AM498" i="1"/>
  <c r="AS486" i="1"/>
  <c r="AQ486" i="1"/>
  <c r="AK486" i="1"/>
  <c r="AU485" i="1"/>
  <c r="AO482" i="1"/>
  <c r="AO481" i="1"/>
  <c r="AO480" i="1"/>
  <c r="AJ480" i="1"/>
  <c r="AJ483" i="1" s="1"/>
  <c r="AJ486" i="1" s="1"/>
  <c r="AI480" i="1"/>
  <c r="AI483" i="1" s="1"/>
  <c r="AI486" i="1" s="1"/>
  <c r="AO479" i="1"/>
  <c r="AO478" i="1"/>
  <c r="AO477" i="1"/>
  <c r="AU476" i="1"/>
  <c r="AN474" i="1"/>
  <c r="AN486" i="1" s="1"/>
  <c r="AO473" i="1"/>
  <c r="AO472" i="1"/>
  <c r="AO471" i="1"/>
  <c r="AO470" i="1"/>
  <c r="AO469" i="1"/>
  <c r="AO468" i="1"/>
  <c r="AO467" i="1"/>
  <c r="AU464" i="1"/>
  <c r="AU463" i="1"/>
  <c r="AU461" i="1"/>
  <c r="AU460" i="1"/>
  <c r="AU459" i="1"/>
  <c r="AU458" i="1"/>
  <c r="AU457" i="1"/>
  <c r="AR455" i="1"/>
  <c r="AQ455" i="1"/>
  <c r="AP455" i="1"/>
  <c r="AO455" i="1"/>
  <c r="AL455" i="1"/>
  <c r="AU455" i="1" s="1"/>
  <c r="AU453" i="1"/>
  <c r="AU451" i="1"/>
  <c r="AR450" i="1"/>
  <c r="AR452" i="1" s="1"/>
  <c r="AP467" i="1" s="1"/>
  <c r="AQ450" i="1"/>
  <c r="AQ452" i="1" s="1"/>
  <c r="AM467" i="1" s="1"/>
  <c r="AP450" i="1"/>
  <c r="AP452" i="1" s="1"/>
  <c r="AL467" i="1" s="1"/>
  <c r="AL450" i="1"/>
  <c r="AU450" i="1" s="1"/>
  <c r="AU449" i="1"/>
  <c r="AU448" i="1"/>
  <c r="AU447" i="1"/>
  <c r="AU446" i="1"/>
  <c r="AU445" i="1"/>
  <c r="AU443" i="1"/>
  <c r="AP442" i="1"/>
  <c r="AL468" i="1" s="1"/>
  <c r="AU441" i="1"/>
  <c r="AX440" i="1"/>
  <c r="AQ440" i="1" s="1"/>
  <c r="AU440" i="1"/>
  <c r="AX439" i="1"/>
  <c r="AQ439" i="1" s="1"/>
  <c r="AR439" i="1" s="1"/>
  <c r="AL439" i="1"/>
  <c r="AX438" i="1"/>
  <c r="AQ438" i="1" s="1"/>
  <c r="AR438" i="1" s="1"/>
  <c r="AU438" i="1" s="1"/>
  <c r="AX437" i="1"/>
  <c r="AQ437" i="1"/>
  <c r="AR437" i="1" s="1"/>
  <c r="AL437" i="1"/>
  <c r="AX436" i="1"/>
  <c r="AQ436" i="1"/>
  <c r="AR436" i="1" s="1"/>
  <c r="AL436" i="1"/>
  <c r="AX435" i="1"/>
  <c r="AQ435" i="1" s="1"/>
  <c r="AR435" i="1" s="1"/>
  <c r="AU435" i="1" s="1"/>
  <c r="AX434" i="1"/>
  <c r="AQ434" i="1" s="1"/>
  <c r="AR434" i="1" s="1"/>
  <c r="AU434" i="1" s="1"/>
  <c r="AX433" i="1"/>
  <c r="AQ433" i="1"/>
  <c r="AR433" i="1" s="1"/>
  <c r="AU433" i="1" s="1"/>
  <c r="AX432" i="1"/>
  <c r="AQ432" i="1" s="1"/>
  <c r="AR432" i="1" s="1"/>
  <c r="AU432" i="1" s="1"/>
  <c r="AX431" i="1"/>
  <c r="AQ431" i="1" s="1"/>
  <c r="AR431" i="1" s="1"/>
  <c r="AU431" i="1" s="1"/>
  <c r="AX430" i="1"/>
  <c r="AQ430" i="1" s="1"/>
  <c r="AR430" i="1" s="1"/>
  <c r="AU430" i="1" s="1"/>
  <c r="AX429" i="1"/>
  <c r="AQ429" i="1" s="1"/>
  <c r="AR429" i="1" s="1"/>
  <c r="AU429" i="1" s="1"/>
  <c r="AX428" i="1"/>
  <c r="AQ428" i="1" s="1"/>
  <c r="AR428" i="1" s="1"/>
  <c r="AU428" i="1" s="1"/>
  <c r="AX427" i="1"/>
  <c r="AQ427" i="1" s="1"/>
  <c r="AR427" i="1" s="1"/>
  <c r="AU427" i="1" s="1"/>
  <c r="AX426" i="1"/>
  <c r="AQ426" i="1" s="1"/>
  <c r="AR426" i="1" s="1"/>
  <c r="AU426" i="1" s="1"/>
  <c r="AX425" i="1"/>
  <c r="AQ425" i="1" s="1"/>
  <c r="AR425" i="1" s="1"/>
  <c r="AU425" i="1" s="1"/>
  <c r="AX424" i="1"/>
  <c r="AQ424" i="1" s="1"/>
  <c r="AR424" i="1" s="1"/>
  <c r="AU424" i="1" s="1"/>
  <c r="AX423" i="1"/>
  <c r="AQ423" i="1" s="1"/>
  <c r="AR423" i="1" s="1"/>
  <c r="AU423" i="1" s="1"/>
  <c r="AX422" i="1"/>
  <c r="AQ422" i="1" s="1"/>
  <c r="AR422" i="1" s="1"/>
  <c r="AU422" i="1" s="1"/>
  <c r="AX421" i="1"/>
  <c r="AQ421" i="1"/>
  <c r="AR421" i="1" s="1"/>
  <c r="AU421" i="1" s="1"/>
  <c r="AX420" i="1"/>
  <c r="AQ420" i="1" s="1"/>
  <c r="AR420" i="1" s="1"/>
  <c r="AU420" i="1" s="1"/>
  <c r="AX419" i="1"/>
  <c r="AQ419" i="1" s="1"/>
  <c r="AR419" i="1" s="1"/>
  <c r="AU419" i="1" s="1"/>
  <c r="AX418" i="1"/>
  <c r="AQ418" i="1" s="1"/>
  <c r="AR418" i="1" s="1"/>
  <c r="AU418" i="1" s="1"/>
  <c r="AX417" i="1"/>
  <c r="AQ417" i="1" s="1"/>
  <c r="AR417" i="1" s="1"/>
  <c r="AU417" i="1" s="1"/>
  <c r="AX416" i="1"/>
  <c r="AQ416" i="1" s="1"/>
  <c r="AR416" i="1" s="1"/>
  <c r="AU416" i="1" s="1"/>
  <c r="AX415" i="1"/>
  <c r="AQ415" i="1" s="1"/>
  <c r="AR415" i="1" s="1"/>
  <c r="AU415" i="1" s="1"/>
  <c r="AX414" i="1"/>
  <c r="AQ414" i="1" s="1"/>
  <c r="AR414" i="1" s="1"/>
  <c r="AU414" i="1" s="1"/>
  <c r="AX413" i="1"/>
  <c r="AQ413" i="1" s="1"/>
  <c r="AR413" i="1" s="1"/>
  <c r="AU413" i="1" s="1"/>
  <c r="AX412" i="1"/>
  <c r="AQ412" i="1"/>
  <c r="AR412" i="1" s="1"/>
  <c r="AU412" i="1" s="1"/>
  <c r="AX411" i="1"/>
  <c r="AQ411" i="1" s="1"/>
  <c r="AR411" i="1" s="1"/>
  <c r="AU411" i="1" s="1"/>
  <c r="AX410" i="1"/>
  <c r="AQ410" i="1"/>
  <c r="AR410" i="1" s="1"/>
  <c r="AU410" i="1" s="1"/>
  <c r="AX409" i="1"/>
  <c r="AQ409" i="1" s="1"/>
  <c r="AR409" i="1" s="1"/>
  <c r="AU409" i="1" s="1"/>
  <c r="AX408" i="1"/>
  <c r="AQ408" i="1" s="1"/>
  <c r="AR408" i="1" s="1"/>
  <c r="AU408" i="1" s="1"/>
  <c r="AX407" i="1"/>
  <c r="AQ407" i="1" s="1"/>
  <c r="AR407" i="1" s="1"/>
  <c r="AU407" i="1" s="1"/>
  <c r="AX406" i="1"/>
  <c r="AQ406" i="1" s="1"/>
  <c r="AR406" i="1" s="1"/>
  <c r="AU406" i="1" s="1"/>
  <c r="AX405" i="1"/>
  <c r="AQ405" i="1" s="1"/>
  <c r="AR405" i="1" s="1"/>
  <c r="AU405" i="1" s="1"/>
  <c r="AX404" i="1"/>
  <c r="AQ404" i="1" s="1"/>
  <c r="AR404" i="1" s="1"/>
  <c r="AU404" i="1" s="1"/>
  <c r="AX403" i="1"/>
  <c r="AQ403" i="1"/>
  <c r="AR403" i="1" s="1"/>
  <c r="AU403" i="1" s="1"/>
  <c r="AX402" i="1"/>
  <c r="AQ402" i="1" s="1"/>
  <c r="AR402" i="1" s="1"/>
  <c r="AU402" i="1" s="1"/>
  <c r="AX401" i="1"/>
  <c r="AQ401" i="1"/>
  <c r="AR401" i="1" s="1"/>
  <c r="AU401" i="1" s="1"/>
  <c r="AX400" i="1"/>
  <c r="AQ400" i="1" s="1"/>
  <c r="AR400" i="1" s="1"/>
  <c r="AU400" i="1" s="1"/>
  <c r="AX399" i="1"/>
  <c r="AQ399" i="1" s="1"/>
  <c r="AR399" i="1" s="1"/>
  <c r="AU399" i="1" s="1"/>
  <c r="AX398" i="1"/>
  <c r="AQ398" i="1" s="1"/>
  <c r="AR398" i="1" s="1"/>
  <c r="AU398" i="1" s="1"/>
  <c r="AX397" i="1"/>
  <c r="AQ397" i="1" s="1"/>
  <c r="AR397" i="1" s="1"/>
  <c r="AU397" i="1" s="1"/>
  <c r="AX396" i="1"/>
  <c r="AQ396" i="1" s="1"/>
  <c r="AR396" i="1" s="1"/>
  <c r="AU396" i="1" s="1"/>
  <c r="AX395" i="1"/>
  <c r="AQ395" i="1"/>
  <c r="AR395" i="1" s="1"/>
  <c r="AU395" i="1" s="1"/>
  <c r="AX394" i="1"/>
  <c r="AQ394" i="1" s="1"/>
  <c r="AR394" i="1" s="1"/>
  <c r="AU394" i="1" s="1"/>
  <c r="AX393" i="1"/>
  <c r="AQ393" i="1" s="1"/>
  <c r="AR393" i="1" s="1"/>
  <c r="AU393" i="1" s="1"/>
  <c r="AX392" i="1"/>
  <c r="AQ392" i="1"/>
  <c r="AR392" i="1" s="1"/>
  <c r="AU392" i="1" s="1"/>
  <c r="AX391" i="1"/>
  <c r="AQ391" i="1" s="1"/>
  <c r="AR391" i="1" s="1"/>
  <c r="AU391" i="1" s="1"/>
  <c r="AX390" i="1"/>
  <c r="AQ390" i="1" s="1"/>
  <c r="AR390" i="1" s="1"/>
  <c r="AU390" i="1" s="1"/>
  <c r="AX389" i="1"/>
  <c r="AQ389" i="1" s="1"/>
  <c r="AR389" i="1" s="1"/>
  <c r="AU389" i="1" s="1"/>
  <c r="AX388" i="1"/>
  <c r="AQ388" i="1" s="1"/>
  <c r="AR388" i="1" s="1"/>
  <c r="AU388" i="1" s="1"/>
  <c r="AX387" i="1"/>
  <c r="AQ387" i="1" s="1"/>
  <c r="AR387" i="1" s="1"/>
  <c r="AU387" i="1" s="1"/>
  <c r="AX386" i="1"/>
  <c r="AQ386" i="1" s="1"/>
  <c r="AR386" i="1" s="1"/>
  <c r="AU386" i="1" s="1"/>
  <c r="AX385" i="1"/>
  <c r="AQ385" i="1" s="1"/>
  <c r="AR385" i="1" s="1"/>
  <c r="AU385" i="1" s="1"/>
  <c r="AX384" i="1"/>
  <c r="AQ384" i="1" s="1"/>
  <c r="AR384" i="1"/>
  <c r="AU384" i="1" s="1"/>
  <c r="AX383" i="1"/>
  <c r="AQ383" i="1" s="1"/>
  <c r="AR383" i="1" s="1"/>
  <c r="AU383" i="1" s="1"/>
  <c r="AX382" i="1"/>
  <c r="AQ382" i="1" s="1"/>
  <c r="AR382" i="1" s="1"/>
  <c r="AU382" i="1" s="1"/>
  <c r="AX381" i="1"/>
  <c r="AQ381" i="1" s="1"/>
  <c r="AR381" i="1" s="1"/>
  <c r="AU381" i="1" s="1"/>
  <c r="AX380" i="1"/>
  <c r="AQ380" i="1" s="1"/>
  <c r="AR380" i="1" s="1"/>
  <c r="AU380" i="1" s="1"/>
  <c r="AX379" i="1"/>
  <c r="AQ379" i="1" s="1"/>
  <c r="AR379" i="1" s="1"/>
  <c r="AU379" i="1" s="1"/>
  <c r="AX378" i="1"/>
  <c r="AQ378" i="1" s="1"/>
  <c r="AR378" i="1" s="1"/>
  <c r="AU378" i="1" s="1"/>
  <c r="AX377" i="1"/>
  <c r="AQ377" i="1" s="1"/>
  <c r="AR377" i="1" s="1"/>
  <c r="AU377" i="1" s="1"/>
  <c r="AX376" i="1"/>
  <c r="AQ376" i="1" s="1"/>
  <c r="AR376" i="1"/>
  <c r="AU376" i="1" s="1"/>
  <c r="AX375" i="1"/>
  <c r="AQ375" i="1" s="1"/>
  <c r="AR375" i="1" s="1"/>
  <c r="AU375" i="1" s="1"/>
  <c r="AX374" i="1"/>
  <c r="AQ374" i="1" s="1"/>
  <c r="AR374" i="1" s="1"/>
  <c r="AU374" i="1" s="1"/>
  <c r="AW373" i="1"/>
  <c r="AX373" i="1" s="1"/>
  <c r="AQ373" i="1" s="1"/>
  <c r="AR373" i="1" s="1"/>
  <c r="AU373" i="1" s="1"/>
  <c r="AX372" i="1"/>
  <c r="AQ372" i="1" s="1"/>
  <c r="AR372" i="1" s="1"/>
  <c r="AU372" i="1" s="1"/>
  <c r="AX371" i="1"/>
  <c r="AQ371" i="1" s="1"/>
  <c r="AR371" i="1" s="1"/>
  <c r="AU371" i="1" s="1"/>
  <c r="AW370" i="1"/>
  <c r="AX370" i="1" s="1"/>
  <c r="AQ370" i="1" s="1"/>
  <c r="AU369" i="1"/>
  <c r="AU368" i="1"/>
  <c r="AU367" i="1"/>
  <c r="AU365" i="1"/>
  <c r="AP364" i="1"/>
  <c r="AP366" i="1" s="1"/>
  <c r="AL364" i="1"/>
  <c r="AH480" i="1" s="1"/>
  <c r="AU363" i="1"/>
  <c r="AQ362" i="1"/>
  <c r="AQ364" i="1" s="1"/>
  <c r="AR361" i="1"/>
  <c r="AU361" i="1" s="1"/>
  <c r="AR360" i="1"/>
  <c r="AU360" i="1" s="1"/>
  <c r="AR359" i="1"/>
  <c r="AU359" i="1" s="1"/>
  <c r="AR358" i="1"/>
  <c r="AU358" i="1" s="1"/>
  <c r="AR357" i="1"/>
  <c r="AU357" i="1" s="1"/>
  <c r="AR356" i="1"/>
  <c r="AU356" i="1" s="1"/>
  <c r="AR355" i="1"/>
  <c r="AU355" i="1" s="1"/>
  <c r="AU354" i="1"/>
  <c r="AR354" i="1"/>
  <c r="AR353" i="1"/>
  <c r="AU352" i="1"/>
  <c r="AU351" i="1"/>
  <c r="AU350" i="1"/>
  <c r="AU349" i="1"/>
  <c r="AP348" i="1"/>
  <c r="AU347" i="1"/>
  <c r="AP346" i="1"/>
  <c r="AL466" i="1" s="1"/>
  <c r="AL346" i="1"/>
  <c r="AH466" i="1" s="1"/>
  <c r="AU345" i="1"/>
  <c r="AX344" i="1"/>
  <c r="AQ344" i="1" s="1"/>
  <c r="AR344" i="1" s="1"/>
  <c r="AU344" i="1" s="1"/>
  <c r="AX343" i="1"/>
  <c r="AQ343" i="1"/>
  <c r="AR343" i="1" s="1"/>
  <c r="AU343" i="1" s="1"/>
  <c r="AX342" i="1"/>
  <c r="AQ342" i="1" s="1"/>
  <c r="AR342" i="1" s="1"/>
  <c r="AU342" i="1" s="1"/>
  <c r="AX341" i="1"/>
  <c r="AQ341" i="1" s="1"/>
  <c r="AR341" i="1" s="1"/>
  <c r="AU341" i="1" s="1"/>
  <c r="AX340" i="1"/>
  <c r="AQ340" i="1" s="1"/>
  <c r="AR340" i="1" s="1"/>
  <c r="AU340" i="1" s="1"/>
  <c r="AU339" i="1"/>
  <c r="AR339" i="1"/>
  <c r="AX338" i="1"/>
  <c r="AQ338" i="1"/>
  <c r="AR338" i="1" s="1"/>
  <c r="AU338" i="1" s="1"/>
  <c r="AR337" i="1"/>
  <c r="AU337" i="1" s="1"/>
  <c r="AW336" i="1"/>
  <c r="AX336" i="1" s="1"/>
  <c r="AQ336" i="1" s="1"/>
  <c r="AU335" i="1"/>
  <c r="AU334" i="1"/>
  <c r="AU333" i="1"/>
  <c r="AU332" i="1"/>
  <c r="AU330" i="1"/>
  <c r="AP329" i="1"/>
  <c r="AL481" i="1" s="1"/>
  <c r="AR328" i="1"/>
  <c r="AL328" i="1"/>
  <c r="AL329" i="1" s="1"/>
  <c r="AX327" i="1"/>
  <c r="AQ327" i="1" s="1"/>
  <c r="AR327" i="1" s="1"/>
  <c r="AU327" i="1" s="1"/>
  <c r="AX326" i="1"/>
  <c r="AQ326" i="1" s="1"/>
  <c r="AR326" i="1" s="1"/>
  <c r="AU326" i="1"/>
  <c r="AX325" i="1"/>
  <c r="AQ325" i="1" s="1"/>
  <c r="AR325" i="1" s="1"/>
  <c r="AU325" i="1" s="1"/>
  <c r="AW324" i="1"/>
  <c r="AX324" i="1" s="1"/>
  <c r="AQ324" i="1" s="1"/>
  <c r="AR323" i="1"/>
  <c r="AU323" i="1" s="1"/>
  <c r="AR322" i="1"/>
  <c r="AU322" i="1" s="1"/>
  <c r="AR321" i="1"/>
  <c r="AU321" i="1" s="1"/>
  <c r="AR320" i="1"/>
  <c r="AU320" i="1" s="1"/>
  <c r="AR319" i="1"/>
  <c r="AU319" i="1" s="1"/>
  <c r="AR318" i="1"/>
  <c r="AU318" i="1" s="1"/>
  <c r="AR317" i="1"/>
  <c r="AU317" i="1" s="1"/>
  <c r="AR316" i="1"/>
  <c r="AU316" i="1" s="1"/>
  <c r="AU315" i="1"/>
  <c r="AR315" i="1"/>
  <c r="AR314" i="1"/>
  <c r="AU314" i="1" s="1"/>
  <c r="AR313" i="1"/>
  <c r="AU313" i="1" s="1"/>
  <c r="AR312" i="1"/>
  <c r="AU312" i="1" s="1"/>
  <c r="AR311" i="1"/>
  <c r="AU311" i="1" s="1"/>
  <c r="AR310" i="1"/>
  <c r="AU310" i="1" s="1"/>
  <c r="AU309" i="1"/>
  <c r="AR309" i="1"/>
  <c r="AR308" i="1"/>
  <c r="AU308" i="1" s="1"/>
  <c r="AR307" i="1"/>
  <c r="AU307" i="1" s="1"/>
  <c r="AR306" i="1"/>
  <c r="AU306" i="1" s="1"/>
  <c r="AR305" i="1"/>
  <c r="AU305" i="1" s="1"/>
  <c r="AR304" i="1"/>
  <c r="AU304" i="1" s="1"/>
  <c r="AR303" i="1"/>
  <c r="AU303" i="1" s="1"/>
  <c r="AR302" i="1"/>
  <c r="AU302" i="1" s="1"/>
  <c r="AR301" i="1"/>
  <c r="AU301" i="1" s="1"/>
  <c r="AR300" i="1"/>
  <c r="AU300" i="1" s="1"/>
  <c r="AU299" i="1"/>
  <c r="AR299" i="1"/>
  <c r="AR298" i="1"/>
  <c r="AU298" i="1" s="1"/>
  <c r="AR297" i="1"/>
  <c r="AU297" i="1" s="1"/>
  <c r="AR296" i="1"/>
  <c r="AU296" i="1" s="1"/>
  <c r="AR295" i="1"/>
  <c r="AU295" i="1" s="1"/>
  <c r="AR294" i="1"/>
  <c r="AU293" i="1"/>
  <c r="AR293" i="1"/>
  <c r="AU292" i="1"/>
  <c r="AU291" i="1"/>
  <c r="AU290" i="1"/>
  <c r="AU289" i="1"/>
  <c r="AU287" i="1"/>
  <c r="AP286" i="1"/>
  <c r="AL286" i="1"/>
  <c r="AH469" i="1" s="1"/>
  <c r="AU285" i="1"/>
  <c r="AX284" i="1"/>
  <c r="AQ284" i="1" s="1"/>
  <c r="AR284" i="1" s="1"/>
  <c r="AU284" i="1" s="1"/>
  <c r="AX283" i="1"/>
  <c r="AQ283" i="1" s="1"/>
  <c r="AR283" i="1" s="1"/>
  <c r="AU283" i="1" s="1"/>
  <c r="AX282" i="1"/>
  <c r="AQ282" i="1" s="1"/>
  <c r="AR282" i="1" s="1"/>
  <c r="AU282" i="1" s="1"/>
  <c r="AX281" i="1"/>
  <c r="AQ281" i="1" s="1"/>
  <c r="AR281" i="1" s="1"/>
  <c r="AU281" i="1" s="1"/>
  <c r="AX280" i="1"/>
  <c r="AQ280" i="1" s="1"/>
  <c r="AR280" i="1" s="1"/>
  <c r="AU280" i="1" s="1"/>
  <c r="AW279" i="1"/>
  <c r="AX279" i="1" s="1"/>
  <c r="AQ279" i="1" s="1"/>
  <c r="AR279" i="1" s="1"/>
  <c r="AU279" i="1"/>
  <c r="AX278" i="1"/>
  <c r="AQ278" i="1" s="1"/>
  <c r="AR278" i="1" s="1"/>
  <c r="AU278" i="1" s="1"/>
  <c r="AX277" i="1"/>
  <c r="AQ277" i="1" s="1"/>
  <c r="AR277" i="1" s="1"/>
  <c r="AU277" i="1"/>
  <c r="AX276" i="1"/>
  <c r="AQ276" i="1" s="1"/>
  <c r="AR276" i="1" s="1"/>
  <c r="AU276" i="1" s="1"/>
  <c r="AX275" i="1"/>
  <c r="AQ275" i="1" s="1"/>
  <c r="AR275" i="1" s="1"/>
  <c r="AU275" i="1" s="1"/>
  <c r="AW274" i="1"/>
  <c r="AX274" i="1" s="1"/>
  <c r="AQ274" i="1" s="1"/>
  <c r="AR274" i="1" s="1"/>
  <c r="AU274" i="1" s="1"/>
  <c r="AW273" i="1"/>
  <c r="AX273" i="1" s="1"/>
  <c r="AQ273" i="1" s="1"/>
  <c r="AR273" i="1" s="1"/>
  <c r="AU273" i="1" s="1"/>
  <c r="AW272" i="1"/>
  <c r="AX272" i="1" s="1"/>
  <c r="AQ272" i="1" s="1"/>
  <c r="AR271" i="1"/>
  <c r="AU271" i="1" s="1"/>
  <c r="AR270" i="1"/>
  <c r="AU270" i="1" s="1"/>
  <c r="AR269" i="1"/>
  <c r="AU269" i="1" s="1"/>
  <c r="AW268" i="1"/>
  <c r="AX268" i="1" s="1"/>
  <c r="AR268" i="1"/>
  <c r="AU267" i="1"/>
  <c r="AU266" i="1"/>
  <c r="AU265" i="1"/>
  <c r="AU264" i="1"/>
  <c r="AU262" i="1"/>
  <c r="AP261" i="1"/>
  <c r="AL472" i="1" s="1"/>
  <c r="AL261" i="1"/>
  <c r="AH472" i="1" s="1"/>
  <c r="AU260" i="1"/>
  <c r="AX259" i="1"/>
  <c r="AQ259" i="1" s="1"/>
  <c r="AR259" i="1" s="1"/>
  <c r="AU259" i="1" s="1"/>
  <c r="AX258" i="1"/>
  <c r="AQ258" i="1" s="1"/>
  <c r="AR258" i="1" s="1"/>
  <c r="AU258" i="1" s="1"/>
  <c r="AX257" i="1"/>
  <c r="AQ257" i="1" s="1"/>
  <c r="AR257" i="1" s="1"/>
  <c r="AU257" i="1" s="1"/>
  <c r="AX256" i="1"/>
  <c r="AQ256" i="1"/>
  <c r="AR256" i="1" s="1"/>
  <c r="AU256" i="1" s="1"/>
  <c r="AX255" i="1"/>
  <c r="AQ255" i="1" s="1"/>
  <c r="AR255" i="1" s="1"/>
  <c r="AU255" i="1" s="1"/>
  <c r="AX254" i="1"/>
  <c r="AQ254" i="1" s="1"/>
  <c r="AR254" i="1" s="1"/>
  <c r="AU254" i="1" s="1"/>
  <c r="AR253" i="1"/>
  <c r="AU253" i="1" s="1"/>
  <c r="AR252" i="1"/>
  <c r="AU252" i="1" s="1"/>
  <c r="AX251" i="1"/>
  <c r="AQ251" i="1" s="1"/>
  <c r="AR251" i="1" s="1"/>
  <c r="AU251" i="1" s="1"/>
  <c r="AX250" i="1"/>
  <c r="AQ250" i="1" s="1"/>
  <c r="AR250" i="1" s="1"/>
  <c r="AU250" i="1" s="1"/>
  <c r="AX249" i="1"/>
  <c r="AQ249" i="1" s="1"/>
  <c r="AR249" i="1" s="1"/>
  <c r="AU249" i="1" s="1"/>
  <c r="AX248" i="1"/>
  <c r="AQ248" i="1" s="1"/>
  <c r="AR248" i="1" s="1"/>
  <c r="AU248" i="1" s="1"/>
  <c r="AX247" i="1"/>
  <c r="AQ247" i="1" s="1"/>
  <c r="AR247" i="1" s="1"/>
  <c r="AU247" i="1" s="1"/>
  <c r="AX246" i="1"/>
  <c r="AQ246" i="1" s="1"/>
  <c r="AR246" i="1" s="1"/>
  <c r="AU246" i="1" s="1"/>
  <c r="AX245" i="1"/>
  <c r="AQ245" i="1" s="1"/>
  <c r="AR245" i="1" s="1"/>
  <c r="AU245" i="1" s="1"/>
  <c r="AU244" i="1"/>
  <c r="AR244" i="1"/>
  <c r="AX243" i="1"/>
  <c r="AQ243" i="1" s="1"/>
  <c r="AR243" i="1" s="1"/>
  <c r="AU243" i="1" s="1"/>
  <c r="AX242" i="1"/>
  <c r="AQ242" i="1" s="1"/>
  <c r="AR241" i="1"/>
  <c r="AU241" i="1" s="1"/>
  <c r="AR240" i="1"/>
  <c r="AU240" i="1" s="1"/>
  <c r="AR239" i="1"/>
  <c r="AU239" i="1" s="1"/>
  <c r="AX238" i="1"/>
  <c r="AW238" i="1"/>
  <c r="AR238" i="1"/>
  <c r="AU237" i="1"/>
  <c r="AU236" i="1"/>
  <c r="AU235" i="1"/>
  <c r="AU234" i="1"/>
  <c r="AO233" i="1"/>
  <c r="AU232" i="1"/>
  <c r="AQ231" i="1"/>
  <c r="AM473" i="1" s="1"/>
  <c r="AP231" i="1"/>
  <c r="AL473" i="1" s="1"/>
  <c r="AL231" i="1"/>
  <c r="AU230" i="1"/>
  <c r="AW229" i="1"/>
  <c r="AR229" i="1"/>
  <c r="AU229" i="1" s="1"/>
  <c r="AU228" i="1"/>
  <c r="AR228" i="1"/>
  <c r="AR227" i="1"/>
  <c r="AU227" i="1" s="1"/>
  <c r="AR226" i="1"/>
  <c r="AU226" i="1" s="1"/>
  <c r="AR225" i="1"/>
  <c r="AU225" i="1" s="1"/>
  <c r="AU224" i="1"/>
  <c r="AU223" i="1"/>
  <c r="AU222" i="1"/>
  <c r="AU221" i="1"/>
  <c r="AU219" i="1"/>
  <c r="AP218" i="1"/>
  <c r="AL479" i="1" s="1"/>
  <c r="AU217" i="1"/>
  <c r="AX216" i="1"/>
  <c r="AQ216" i="1" s="1"/>
  <c r="AR216" i="1" s="1"/>
  <c r="AU216" i="1" s="1"/>
  <c r="AX215" i="1"/>
  <c r="AQ215" i="1" s="1"/>
  <c r="AR215" i="1" s="1"/>
  <c r="AL215" i="1"/>
  <c r="AX214" i="1"/>
  <c r="AQ214" i="1" s="1"/>
  <c r="AL214" i="1"/>
  <c r="AR213" i="1"/>
  <c r="AU213" i="1" s="1"/>
  <c r="AR212" i="1"/>
  <c r="AU212" i="1" s="1"/>
  <c r="AR211" i="1"/>
  <c r="AU211" i="1" s="1"/>
  <c r="AR210" i="1"/>
  <c r="AU210" i="1" s="1"/>
  <c r="AR209" i="1"/>
  <c r="AL209" i="1"/>
  <c r="AR208" i="1"/>
  <c r="AU208" i="1" s="1"/>
  <c r="AR207" i="1"/>
  <c r="AU207" i="1" s="1"/>
  <c r="AR206" i="1"/>
  <c r="AU206" i="1" s="1"/>
  <c r="AU205" i="1"/>
  <c r="AR205" i="1"/>
  <c r="AR204" i="1"/>
  <c r="AU204" i="1" s="1"/>
  <c r="AU203" i="1"/>
  <c r="AR203" i="1"/>
  <c r="AR202" i="1"/>
  <c r="AU202" i="1" s="1"/>
  <c r="AR201" i="1"/>
  <c r="AU201" i="1" s="1"/>
  <c r="AR200" i="1"/>
  <c r="AU200" i="1" s="1"/>
  <c r="AR199" i="1"/>
  <c r="AU199" i="1" s="1"/>
  <c r="AR198" i="1"/>
  <c r="AU198" i="1" s="1"/>
  <c r="AR197" i="1"/>
  <c r="AU197" i="1" s="1"/>
  <c r="AR196" i="1"/>
  <c r="AU196" i="1" s="1"/>
  <c r="AR195" i="1"/>
  <c r="AU195" i="1" s="1"/>
  <c r="AR194" i="1"/>
  <c r="AU194" i="1" s="1"/>
  <c r="AR193" i="1"/>
  <c r="AU193" i="1" s="1"/>
  <c r="AR192" i="1"/>
  <c r="AU192" i="1" s="1"/>
  <c r="AR191" i="1"/>
  <c r="AU191" i="1" s="1"/>
  <c r="AR190" i="1"/>
  <c r="AU190" i="1" s="1"/>
  <c r="AR189" i="1"/>
  <c r="AU189" i="1" s="1"/>
  <c r="AR188" i="1"/>
  <c r="AU188" i="1" s="1"/>
  <c r="AR187" i="1"/>
  <c r="AU187" i="1" s="1"/>
  <c r="AR186" i="1"/>
  <c r="AU186" i="1" s="1"/>
  <c r="AR185" i="1"/>
  <c r="AU185" i="1" s="1"/>
  <c r="AR184" i="1"/>
  <c r="AU184" i="1" s="1"/>
  <c r="AR183" i="1"/>
  <c r="AU183" i="1" s="1"/>
  <c r="AR182" i="1"/>
  <c r="AU182" i="1" s="1"/>
  <c r="AR181" i="1"/>
  <c r="AU181" i="1" s="1"/>
  <c r="AR180" i="1"/>
  <c r="AU180" i="1" s="1"/>
  <c r="AR179" i="1"/>
  <c r="AU179" i="1" s="1"/>
  <c r="AR178" i="1"/>
  <c r="AU178" i="1" s="1"/>
  <c r="AR177" i="1"/>
  <c r="AU177" i="1" s="1"/>
  <c r="AR176" i="1"/>
  <c r="AU176" i="1" s="1"/>
  <c r="AR175" i="1"/>
  <c r="AU175" i="1" s="1"/>
  <c r="AR174" i="1"/>
  <c r="AU174" i="1" s="1"/>
  <c r="AU173" i="1"/>
  <c r="AR173" i="1"/>
  <c r="AR172" i="1"/>
  <c r="AU172" i="1" s="1"/>
  <c r="AU171" i="1"/>
  <c r="AR171" i="1"/>
  <c r="AR170" i="1"/>
  <c r="AU170" i="1" s="1"/>
  <c r="AR169" i="1"/>
  <c r="AU169" i="1" s="1"/>
  <c r="AR168" i="1"/>
  <c r="AU168" i="1" s="1"/>
  <c r="AR167" i="1"/>
  <c r="AU167" i="1" s="1"/>
  <c r="AR166" i="1"/>
  <c r="AU166" i="1" s="1"/>
  <c r="AR165" i="1"/>
  <c r="AU165" i="1" s="1"/>
  <c r="AR164" i="1"/>
  <c r="AU164" i="1" s="1"/>
  <c r="AR163" i="1"/>
  <c r="AU163" i="1" s="1"/>
  <c r="AR162" i="1"/>
  <c r="AU162" i="1" s="1"/>
  <c r="AU161" i="1"/>
  <c r="AU160" i="1"/>
  <c r="AU159" i="1"/>
  <c r="AU158" i="1"/>
  <c r="AU156" i="1"/>
  <c r="AP155" i="1"/>
  <c r="AL470" i="1" s="1"/>
  <c r="AO155" i="1"/>
  <c r="AO454" i="1" s="1"/>
  <c r="AL155" i="1"/>
  <c r="AU154" i="1"/>
  <c r="AX153" i="1"/>
  <c r="AQ153" i="1" s="1"/>
  <c r="AR153" i="1" s="1"/>
  <c r="AU153" i="1" s="1"/>
  <c r="AX152" i="1"/>
  <c r="AQ152" i="1" s="1"/>
  <c r="AR152" i="1" s="1"/>
  <c r="AU152" i="1" s="1"/>
  <c r="AX151" i="1"/>
  <c r="AQ151" i="1" s="1"/>
  <c r="AR151" i="1" s="1"/>
  <c r="AU151" i="1" s="1"/>
  <c r="AX150" i="1"/>
  <c r="AQ150" i="1" s="1"/>
  <c r="AR150" i="1" s="1"/>
  <c r="AU150" i="1" s="1"/>
  <c r="AX149" i="1"/>
  <c r="AQ149" i="1" s="1"/>
  <c r="AR149" i="1" s="1"/>
  <c r="AU149" i="1" s="1"/>
  <c r="AX148" i="1"/>
  <c r="AQ148" i="1"/>
  <c r="AR148" i="1" s="1"/>
  <c r="AU148" i="1" s="1"/>
  <c r="AX147" i="1"/>
  <c r="AQ147" i="1" s="1"/>
  <c r="AR147" i="1" s="1"/>
  <c r="AU147" i="1" s="1"/>
  <c r="AX146" i="1"/>
  <c r="AQ146" i="1" s="1"/>
  <c r="AR146" i="1" s="1"/>
  <c r="AU146" i="1" s="1"/>
  <c r="AX145" i="1"/>
  <c r="AQ145" i="1"/>
  <c r="AR145" i="1" s="1"/>
  <c r="AU145" i="1" s="1"/>
  <c r="AX144" i="1"/>
  <c r="AQ144" i="1" s="1"/>
  <c r="AR144" i="1" s="1"/>
  <c r="AU144" i="1" s="1"/>
  <c r="AX143" i="1"/>
  <c r="AQ143" i="1" s="1"/>
  <c r="AR143" i="1" s="1"/>
  <c r="AU143" i="1" s="1"/>
  <c r="AX142" i="1"/>
  <c r="AQ142" i="1" s="1"/>
  <c r="AR142" i="1" s="1"/>
  <c r="AU142" i="1" s="1"/>
  <c r="AX141" i="1"/>
  <c r="AQ141" i="1" s="1"/>
  <c r="AR141" i="1" s="1"/>
  <c r="AU141" i="1" s="1"/>
  <c r="AX140" i="1"/>
  <c r="AQ140" i="1" s="1"/>
  <c r="AR140" i="1" s="1"/>
  <c r="AU140" i="1" s="1"/>
  <c r="AX139" i="1"/>
  <c r="AQ139" i="1" s="1"/>
  <c r="AR139" i="1" s="1"/>
  <c r="AU139" i="1" s="1"/>
  <c r="AX138" i="1"/>
  <c r="AQ138" i="1" s="1"/>
  <c r="AR138" i="1" s="1"/>
  <c r="AU138" i="1" s="1"/>
  <c r="AX137" i="1"/>
  <c r="AQ137" i="1" s="1"/>
  <c r="AR137" i="1" s="1"/>
  <c r="AU137" i="1" s="1"/>
  <c r="AW136" i="1"/>
  <c r="AX136" i="1" s="1"/>
  <c r="AQ136" i="1" s="1"/>
  <c r="AU135" i="1"/>
  <c r="AU134" i="1"/>
  <c r="AU133" i="1"/>
  <c r="AU132" i="1"/>
  <c r="AU130" i="1"/>
  <c r="AL129" i="1"/>
  <c r="AH465" i="1" s="1"/>
  <c r="AU128" i="1"/>
  <c r="AU127" i="1"/>
  <c r="AU126" i="1"/>
  <c r="AU125" i="1"/>
  <c r="AU124" i="1"/>
  <c r="AU123" i="1"/>
  <c r="AU122" i="1"/>
  <c r="AU121" i="1"/>
  <c r="AU120" i="1"/>
  <c r="AU119" i="1"/>
  <c r="AU118" i="1"/>
  <c r="AU116" i="1"/>
  <c r="AP115" i="1"/>
  <c r="AL477" i="1" s="1"/>
  <c r="AX114" i="1"/>
  <c r="AQ114" i="1" s="1"/>
  <c r="AR114" i="1" s="1"/>
  <c r="AU114" i="1" s="1"/>
  <c r="AX113" i="1"/>
  <c r="AQ113" i="1" s="1"/>
  <c r="AR113" i="1" s="1"/>
  <c r="AL113" i="1"/>
  <c r="AL115" i="1" s="1"/>
  <c r="AX112" i="1"/>
  <c r="AQ112" i="1" s="1"/>
  <c r="AR112" i="1" s="1"/>
  <c r="AU112" i="1" s="1"/>
  <c r="AW111" i="1"/>
  <c r="AX111" i="1" s="1"/>
  <c r="AQ111" i="1" s="1"/>
  <c r="AR111" i="1" s="1"/>
  <c r="AU111" i="1" s="1"/>
  <c r="AW110" i="1"/>
  <c r="AX110" i="1" s="1"/>
  <c r="AQ110" i="1" s="1"/>
  <c r="AR110" i="1" s="1"/>
  <c r="AU110" i="1" s="1"/>
  <c r="AR109" i="1"/>
  <c r="AU109" i="1" s="1"/>
  <c r="AR108" i="1"/>
  <c r="AU108" i="1" s="1"/>
  <c r="AR107" i="1"/>
  <c r="AU107" i="1" s="1"/>
  <c r="AW106" i="1"/>
  <c r="AX106" i="1" s="1"/>
  <c r="AQ106" i="1" s="1"/>
  <c r="AR105" i="1"/>
  <c r="AU105" i="1" s="1"/>
  <c r="AU104" i="1"/>
  <c r="AU103" i="1"/>
  <c r="AU102" i="1"/>
  <c r="AU101" i="1"/>
  <c r="AU100" i="1"/>
  <c r="AO99" i="1"/>
  <c r="AU98" i="1"/>
  <c r="AR97" i="1"/>
  <c r="AP482" i="1" s="1"/>
  <c r="AQ97" i="1"/>
  <c r="AM482" i="1" s="1"/>
  <c r="AP97" i="1"/>
  <c r="AL482" i="1" s="1"/>
  <c r="AL97" i="1"/>
  <c r="AH482" i="1" s="1"/>
  <c r="AU96" i="1"/>
  <c r="AU95" i="1"/>
  <c r="AU94" i="1"/>
  <c r="AU93" i="1"/>
  <c r="AU92" i="1"/>
  <c r="AO91" i="1"/>
  <c r="AU90" i="1"/>
  <c r="AY89" i="1"/>
  <c r="AP89" i="1"/>
  <c r="AL471" i="1" s="1"/>
  <c r="AL89" i="1"/>
  <c r="AH471" i="1" s="1"/>
  <c r="AU88" i="1"/>
  <c r="AX87" i="1"/>
  <c r="AQ87" i="1" s="1"/>
  <c r="AR87" i="1" s="1"/>
  <c r="AU87" i="1" s="1"/>
  <c r="AX86" i="1"/>
  <c r="AQ86" i="1" s="1"/>
  <c r="AR86" i="1" s="1"/>
  <c r="AU86" i="1" s="1"/>
  <c r="AX85" i="1"/>
  <c r="AQ85" i="1" s="1"/>
  <c r="AR85" i="1" s="1"/>
  <c r="AU85" i="1" s="1"/>
  <c r="AX84" i="1"/>
  <c r="AQ84" i="1" s="1"/>
  <c r="AR84" i="1" s="1"/>
  <c r="AU84" i="1" s="1"/>
  <c r="AX83" i="1"/>
  <c r="AQ83" i="1" s="1"/>
  <c r="AR83" i="1" s="1"/>
  <c r="AU83" i="1" s="1"/>
  <c r="AX82" i="1"/>
  <c r="AQ82" i="1" s="1"/>
  <c r="AR82" i="1" s="1"/>
  <c r="AU82" i="1" s="1"/>
  <c r="AX81" i="1"/>
  <c r="AQ81" i="1" s="1"/>
  <c r="AR81" i="1" s="1"/>
  <c r="AU81" i="1" s="1"/>
  <c r="AX80" i="1"/>
  <c r="AQ80" i="1" s="1"/>
  <c r="AR80" i="1" s="1"/>
  <c r="AU80" i="1" s="1"/>
  <c r="AX79" i="1"/>
  <c r="AQ79" i="1" s="1"/>
  <c r="AR79" i="1" s="1"/>
  <c r="AU79" i="1" s="1"/>
  <c r="AX78" i="1"/>
  <c r="AQ78" i="1" s="1"/>
  <c r="AR78" i="1" s="1"/>
  <c r="AU78" i="1" s="1"/>
  <c r="AX77" i="1"/>
  <c r="AQ77" i="1" s="1"/>
  <c r="AR77" i="1" s="1"/>
  <c r="AU77" i="1" s="1"/>
  <c r="AX76" i="1"/>
  <c r="AQ76" i="1" s="1"/>
  <c r="AR76" i="1" s="1"/>
  <c r="AU76" i="1" s="1"/>
  <c r="AX75" i="1"/>
  <c r="AQ75" i="1" s="1"/>
  <c r="AR75" i="1" s="1"/>
  <c r="AU75" i="1" s="1"/>
  <c r="AX74" i="1"/>
  <c r="AQ74" i="1" s="1"/>
  <c r="AR74" i="1" s="1"/>
  <c r="AU74" i="1" s="1"/>
  <c r="AX73" i="1"/>
  <c r="AQ73" i="1" s="1"/>
  <c r="AR73" i="1" s="1"/>
  <c r="AU73" i="1" s="1"/>
  <c r="AX72" i="1"/>
  <c r="AQ72" i="1" s="1"/>
  <c r="AR72" i="1" s="1"/>
  <c r="AU72" i="1" s="1"/>
  <c r="AX71" i="1"/>
  <c r="AQ71" i="1" s="1"/>
  <c r="AR71" i="1" s="1"/>
  <c r="AU71" i="1" s="1"/>
  <c r="AX70" i="1"/>
  <c r="AQ70" i="1" s="1"/>
  <c r="AR70" i="1" s="1"/>
  <c r="AU70" i="1" s="1"/>
  <c r="AW69" i="1"/>
  <c r="AX69" i="1" s="1"/>
  <c r="AQ69" i="1" s="1"/>
  <c r="AR69" i="1" s="1"/>
  <c r="AU69" i="1" s="1"/>
  <c r="AX68" i="1"/>
  <c r="AQ68" i="1" s="1"/>
  <c r="AR68" i="1" s="1"/>
  <c r="AU68" i="1" s="1"/>
  <c r="AX67" i="1"/>
  <c r="AQ67" i="1" s="1"/>
  <c r="AR67" i="1" s="1"/>
  <c r="AU67" i="1" s="1"/>
  <c r="AX66" i="1"/>
  <c r="AQ66" i="1" s="1"/>
  <c r="AR66" i="1" s="1"/>
  <c r="AU66" i="1" s="1"/>
  <c r="AX65" i="1"/>
  <c r="AQ65" i="1" s="1"/>
  <c r="AR65" i="1" s="1"/>
  <c r="AU65" i="1" s="1"/>
  <c r="AX64" i="1"/>
  <c r="AQ64" i="1" s="1"/>
  <c r="AR64" i="1" s="1"/>
  <c r="AU64" i="1" s="1"/>
  <c r="AX63" i="1"/>
  <c r="AQ63" i="1" s="1"/>
  <c r="AR63" i="1" s="1"/>
  <c r="AU63" i="1" s="1"/>
  <c r="AX62" i="1"/>
  <c r="AQ62" i="1" s="1"/>
  <c r="AR62" i="1" s="1"/>
  <c r="AU62" i="1" s="1"/>
  <c r="AX61" i="1"/>
  <c r="AQ61" i="1" s="1"/>
  <c r="AR61" i="1" s="1"/>
  <c r="AU61" i="1" s="1"/>
  <c r="AX60" i="1"/>
  <c r="AQ60" i="1" s="1"/>
  <c r="AR60" i="1" s="1"/>
  <c r="AU60" i="1" s="1"/>
  <c r="AX59" i="1"/>
  <c r="AQ59" i="1" s="1"/>
  <c r="AR59" i="1" s="1"/>
  <c r="AU59" i="1" s="1"/>
  <c r="AX58" i="1"/>
  <c r="AQ58" i="1" s="1"/>
  <c r="AR58" i="1" s="1"/>
  <c r="AU58" i="1" s="1"/>
  <c r="AX57" i="1"/>
  <c r="AQ57" i="1" s="1"/>
  <c r="AR57" i="1" s="1"/>
  <c r="AU57" i="1" s="1"/>
  <c r="AX56" i="1"/>
  <c r="AQ56" i="1" s="1"/>
  <c r="AR56" i="1" s="1"/>
  <c r="AU56" i="1" s="1"/>
  <c r="AW55" i="1"/>
  <c r="AX55" i="1" s="1"/>
  <c r="AQ55" i="1" s="1"/>
  <c r="AR55" i="1" s="1"/>
  <c r="AU55" i="1" s="1"/>
  <c r="AX54" i="1"/>
  <c r="AQ54" i="1" s="1"/>
  <c r="AR54" i="1" s="1"/>
  <c r="AU54" i="1" s="1"/>
  <c r="AX53" i="1"/>
  <c r="AQ53" i="1" s="1"/>
  <c r="AR53" i="1" s="1"/>
  <c r="AU53" i="1" s="1"/>
  <c r="AX52" i="1"/>
  <c r="AQ52" i="1" s="1"/>
  <c r="AR52" i="1" s="1"/>
  <c r="AU52" i="1" s="1"/>
  <c r="AX51" i="1"/>
  <c r="AQ51" i="1" s="1"/>
  <c r="AR51" i="1" s="1"/>
  <c r="AU51" i="1" s="1"/>
  <c r="AX50" i="1"/>
  <c r="AQ50" i="1"/>
  <c r="AR50" i="1" s="1"/>
  <c r="AU50" i="1" s="1"/>
  <c r="AX49" i="1"/>
  <c r="AQ49" i="1" s="1"/>
  <c r="AR49" i="1" s="1"/>
  <c r="AU49" i="1" s="1"/>
  <c r="AX48" i="1"/>
  <c r="AQ48" i="1"/>
  <c r="AR48" i="1" s="1"/>
  <c r="AU48" i="1" s="1"/>
  <c r="AX47" i="1"/>
  <c r="AQ47" i="1" s="1"/>
  <c r="AR47" i="1" s="1"/>
  <c r="AU47" i="1" s="1"/>
  <c r="AX46" i="1"/>
  <c r="AQ46" i="1" s="1"/>
  <c r="AR46" i="1" s="1"/>
  <c r="AU46" i="1" s="1"/>
  <c r="AX45" i="1"/>
  <c r="AQ45" i="1" s="1"/>
  <c r="AR45" i="1" s="1"/>
  <c r="AU45" i="1" s="1"/>
  <c r="AX44" i="1"/>
  <c r="AQ44" i="1" s="1"/>
  <c r="AR44" i="1" s="1"/>
  <c r="AU44" i="1" s="1"/>
  <c r="AX43" i="1"/>
  <c r="AQ43" i="1" s="1"/>
  <c r="AR43" i="1" s="1"/>
  <c r="AU43" i="1" s="1"/>
  <c r="AX42" i="1"/>
  <c r="AQ42" i="1"/>
  <c r="AR42" i="1" s="1"/>
  <c r="AU42" i="1" s="1"/>
  <c r="AX41" i="1"/>
  <c r="AQ41" i="1" s="1"/>
  <c r="AR41" i="1" s="1"/>
  <c r="AU41" i="1" s="1"/>
  <c r="AX40" i="1"/>
  <c r="AQ40" i="1"/>
  <c r="AR40" i="1" s="1"/>
  <c r="AU40" i="1" s="1"/>
  <c r="AX39" i="1"/>
  <c r="AQ39" i="1" s="1"/>
  <c r="AR39" i="1" s="1"/>
  <c r="AU39" i="1" s="1"/>
  <c r="AW39" i="1"/>
  <c r="AX38" i="1"/>
  <c r="AQ38" i="1"/>
  <c r="AR38" i="1" s="1"/>
  <c r="AU38" i="1" s="1"/>
  <c r="AX37" i="1"/>
  <c r="AQ37" i="1" s="1"/>
  <c r="AR37" i="1" s="1"/>
  <c r="AU37" i="1" s="1"/>
  <c r="AX36" i="1"/>
  <c r="AQ36" i="1" s="1"/>
  <c r="AR36" i="1" s="1"/>
  <c r="AU36" i="1" s="1"/>
  <c r="AW35" i="1"/>
  <c r="AX35" i="1" s="1"/>
  <c r="AQ35" i="1" s="1"/>
  <c r="AR35" i="1" s="1"/>
  <c r="AU35" i="1" s="1"/>
  <c r="AW34" i="1"/>
  <c r="AX34" i="1" s="1"/>
  <c r="AQ34" i="1" s="1"/>
  <c r="AR34" i="1" s="1"/>
  <c r="AU34" i="1" s="1"/>
  <c r="AX33" i="1"/>
  <c r="AQ33" i="1" s="1"/>
  <c r="AR33" i="1" s="1"/>
  <c r="AU33" i="1" s="1"/>
  <c r="AW32" i="1"/>
  <c r="AX32" i="1" s="1"/>
  <c r="AQ32" i="1" s="1"/>
  <c r="AW31" i="1"/>
  <c r="AX31" i="1" s="1"/>
  <c r="AQ31" i="1" s="1"/>
  <c r="AR31" i="1" s="1"/>
  <c r="AU31" i="1" s="1"/>
  <c r="AU30" i="1"/>
  <c r="AU29" i="1"/>
  <c r="AU28" i="1"/>
  <c r="AU27" i="1"/>
  <c r="AO26" i="1"/>
  <c r="AY25" i="1"/>
  <c r="AU25" i="1"/>
  <c r="AP24" i="1"/>
  <c r="AL24" i="1"/>
  <c r="AL26" i="1" s="1"/>
  <c r="AX23" i="1"/>
  <c r="AQ23" i="1" s="1"/>
  <c r="AR23" i="1" s="1"/>
  <c r="AU23" i="1" s="1"/>
  <c r="AX22" i="1"/>
  <c r="AQ22" i="1" s="1"/>
  <c r="AR22" i="1" s="1"/>
  <c r="AU22" i="1" s="1"/>
  <c r="AX21" i="1"/>
  <c r="AQ21" i="1" s="1"/>
  <c r="AX20" i="1"/>
  <c r="AR20" i="1"/>
  <c r="AU20" i="1" s="1"/>
  <c r="AX19" i="1"/>
  <c r="AR19" i="1"/>
  <c r="AR362" i="1" l="1"/>
  <c r="AU362" i="1" s="1"/>
  <c r="AL452" i="1"/>
  <c r="AU452" i="1" s="1"/>
  <c r="AU113" i="1"/>
  <c r="AP117" i="1"/>
  <c r="AP220" i="1"/>
  <c r="AL263" i="1"/>
  <c r="AP444" i="1"/>
  <c r="AP263" i="1"/>
  <c r="AL348" i="1"/>
  <c r="AU439" i="1"/>
  <c r="AM500" i="1"/>
  <c r="AQ346" i="1"/>
  <c r="AM466" i="1" s="1"/>
  <c r="AR336" i="1"/>
  <c r="AU336" i="1" s="1"/>
  <c r="AU215" i="1"/>
  <c r="AU328" i="1"/>
  <c r="AP331" i="1"/>
  <c r="AP99" i="1"/>
  <c r="AQ233" i="1"/>
  <c r="AP157" i="1"/>
  <c r="AL366" i="1"/>
  <c r="AO483" i="1"/>
  <c r="AP233" i="1"/>
  <c r="AL442" i="1"/>
  <c r="AH468" i="1" s="1"/>
  <c r="AU437" i="1"/>
  <c r="AQ218" i="1"/>
  <c r="AR21" i="1"/>
  <c r="AU21" i="1" s="1"/>
  <c r="AQ24" i="1"/>
  <c r="AQ329" i="1"/>
  <c r="AR324" i="1"/>
  <c r="AU324" i="1" s="1"/>
  <c r="AQ89" i="1"/>
  <c r="AR32" i="1"/>
  <c r="AU32" i="1" s="1"/>
  <c r="AH477" i="1"/>
  <c r="AL117" i="1"/>
  <c r="AQ115" i="1"/>
  <c r="AR106" i="1"/>
  <c r="AQ155" i="1"/>
  <c r="AR136" i="1"/>
  <c r="AP91" i="1"/>
  <c r="AR465" i="1"/>
  <c r="AH470" i="1"/>
  <c r="AL469" i="1"/>
  <c r="AP288" i="1"/>
  <c r="AR346" i="1"/>
  <c r="AU346" i="1" s="1"/>
  <c r="AU19" i="1"/>
  <c r="AU97" i="1"/>
  <c r="AH478" i="1"/>
  <c r="AR89" i="1"/>
  <c r="AU89" i="1" s="1"/>
  <c r="AL91" i="1"/>
  <c r="AQ99" i="1"/>
  <c r="AL157" i="1"/>
  <c r="AR214" i="1"/>
  <c r="AU214" i="1" s="1"/>
  <c r="AH473" i="1"/>
  <c r="AL233" i="1"/>
  <c r="AU294" i="1"/>
  <c r="AR329" i="1"/>
  <c r="AH481" i="1"/>
  <c r="AL331" i="1"/>
  <c r="AL480" i="1"/>
  <c r="AL218" i="1"/>
  <c r="AL454" i="1" s="1"/>
  <c r="AU209" i="1"/>
  <c r="AU238" i="1"/>
  <c r="AM480" i="1"/>
  <c r="AQ366" i="1"/>
  <c r="AQ442" i="1"/>
  <c r="AR370" i="1"/>
  <c r="AR482" i="1"/>
  <c r="AU482" i="1" s="1"/>
  <c r="AU129" i="1"/>
  <c r="AR231" i="1"/>
  <c r="AQ261" i="1"/>
  <c r="AU268" i="1"/>
  <c r="AQ286" i="1"/>
  <c r="AR272" i="1"/>
  <c r="AU272" i="1" s="1"/>
  <c r="AP454" i="1"/>
  <c r="AP456" i="1" s="1"/>
  <c r="AL478" i="1"/>
  <c r="AP26" i="1"/>
  <c r="AL99" i="1"/>
  <c r="AR99" i="1"/>
  <c r="AL131" i="1"/>
  <c r="AU131" i="1" s="1"/>
  <c r="AR242" i="1"/>
  <c r="AU242" i="1" s="1"/>
  <c r="AL288" i="1"/>
  <c r="AR364" i="1"/>
  <c r="AU364" i="1" s="1"/>
  <c r="AU353" i="1"/>
  <c r="AL474" i="1"/>
  <c r="AO474" i="1"/>
  <c r="AO486" i="1" s="1"/>
  <c r="AH467" i="1"/>
  <c r="AR467" i="1" s="1"/>
  <c r="AU467" i="1" s="1"/>
  <c r="AU436" i="1"/>
  <c r="AQ348" i="1" l="1"/>
  <c r="AL444" i="1"/>
  <c r="AR286" i="1"/>
  <c r="AH479" i="1"/>
  <c r="AH483" i="1" s="1"/>
  <c r="AL220" i="1"/>
  <c r="AP471" i="1"/>
  <c r="AR471" i="1" s="1"/>
  <c r="AU471" i="1" s="1"/>
  <c r="AR91" i="1"/>
  <c r="AU91" i="1" s="1"/>
  <c r="AU136" i="1"/>
  <c r="AR155" i="1"/>
  <c r="AM478" i="1"/>
  <c r="AQ454" i="1"/>
  <c r="AQ456" i="1" s="1"/>
  <c r="AQ26" i="1"/>
  <c r="AR24" i="1"/>
  <c r="AM469" i="1"/>
  <c r="AQ288" i="1"/>
  <c r="AR233" i="1"/>
  <c r="AU233" i="1" s="1"/>
  <c r="AP473" i="1"/>
  <c r="AQ444" i="1"/>
  <c r="AM468" i="1"/>
  <c r="AR261" i="1"/>
  <c r="AU99" i="1"/>
  <c r="AU231" i="1"/>
  <c r="AL456" i="1"/>
  <c r="AP466" i="1"/>
  <c r="AR348" i="1"/>
  <c r="AU348" i="1" s="1"/>
  <c r="AM477" i="1"/>
  <c r="AQ117" i="1"/>
  <c r="AQ331" i="1"/>
  <c r="AM481" i="1"/>
  <c r="AP480" i="1"/>
  <c r="AR480" i="1" s="1"/>
  <c r="AU480" i="1" s="1"/>
  <c r="AR366" i="1"/>
  <c r="AU366" i="1" s="1"/>
  <c r="AL483" i="1"/>
  <c r="AL486" i="1" s="1"/>
  <c r="AM472" i="1"/>
  <c r="AQ263" i="1"/>
  <c r="AU370" i="1"/>
  <c r="AR442" i="1"/>
  <c r="AP481" i="1"/>
  <c r="AR481" i="1" s="1"/>
  <c r="AU481" i="1" s="1"/>
  <c r="AR331" i="1"/>
  <c r="AU331" i="1" s="1"/>
  <c r="AU329" i="1"/>
  <c r="AR473" i="1"/>
  <c r="AU473" i="1" s="1"/>
  <c r="AU465" i="1"/>
  <c r="AM470" i="1"/>
  <c r="AQ157" i="1"/>
  <c r="AM471" i="1"/>
  <c r="AQ91" i="1"/>
  <c r="AR218" i="1"/>
  <c r="AU218" i="1" s="1"/>
  <c r="AH474" i="1"/>
  <c r="AR115" i="1"/>
  <c r="AU106" i="1"/>
  <c r="AQ220" i="1"/>
  <c r="AM479" i="1"/>
  <c r="AH486" i="1" l="1"/>
  <c r="AM483" i="1"/>
  <c r="AM474" i="1"/>
  <c r="AR117" i="1"/>
  <c r="AU117" i="1" s="1"/>
  <c r="AP477" i="1"/>
  <c r="AU115" i="1"/>
  <c r="AR454" i="1"/>
  <c r="AP478" i="1"/>
  <c r="AR478" i="1" s="1"/>
  <c r="AU478" i="1" s="1"/>
  <c r="AR26" i="1"/>
  <c r="AU26" i="1" s="1"/>
  <c r="AU24" i="1"/>
  <c r="AP470" i="1"/>
  <c r="AR470" i="1" s="1"/>
  <c r="AU470" i="1" s="1"/>
  <c r="AR157" i="1"/>
  <c r="AU157" i="1" s="1"/>
  <c r="AU155" i="1"/>
  <c r="AP468" i="1"/>
  <c r="AR468" i="1" s="1"/>
  <c r="AU468" i="1" s="1"/>
  <c r="AR444" i="1"/>
  <c r="AU444" i="1" s="1"/>
  <c r="AU442" i="1"/>
  <c r="AR466" i="1"/>
  <c r="AP479" i="1"/>
  <c r="AR479" i="1" s="1"/>
  <c r="AU479" i="1" s="1"/>
  <c r="AR220" i="1"/>
  <c r="AU220" i="1" s="1"/>
  <c r="AP472" i="1"/>
  <c r="AR472" i="1" s="1"/>
  <c r="AU472" i="1" s="1"/>
  <c r="AR263" i="1"/>
  <c r="AU263" i="1" s="1"/>
  <c r="AU261" i="1"/>
  <c r="AP469" i="1"/>
  <c r="AR469" i="1" s="1"/>
  <c r="AU469" i="1" s="1"/>
  <c r="AR288" i="1"/>
  <c r="AU288" i="1" s="1"/>
  <c r="AU286" i="1"/>
  <c r="AM486" i="1" l="1"/>
  <c r="AR456" i="1"/>
  <c r="AU456" i="1" s="1"/>
  <c r="AU454" i="1"/>
  <c r="AP474" i="1"/>
  <c r="AU466" i="1"/>
  <c r="AR474" i="1"/>
  <c r="AP483" i="1"/>
  <c r="AR477" i="1"/>
  <c r="AP486" i="1" l="1"/>
  <c r="AR483" i="1"/>
  <c r="AU483" i="1" s="1"/>
  <c r="AU477" i="1"/>
  <c r="AU474" i="1"/>
  <c r="AR486" i="1" l="1"/>
  <c r="AU486" i="1" s="1"/>
  <c r="M504" i="1" l="1"/>
  <c r="M498" i="1"/>
  <c r="M499" i="1"/>
  <c r="X338" i="1"/>
  <c r="Q338" i="1" s="1"/>
  <c r="X340" i="1"/>
  <c r="Q340" i="1" s="1"/>
  <c r="X341" i="1"/>
  <c r="Q341" i="1" s="1"/>
  <c r="X342" i="1"/>
  <c r="Q342" i="1" s="1"/>
  <c r="X343" i="1"/>
  <c r="Q343" i="1" s="1"/>
  <c r="X344" i="1"/>
  <c r="Q344" i="1" s="1"/>
  <c r="W336" i="1"/>
  <c r="X336" i="1" s="1"/>
  <c r="Q336" i="1" s="1"/>
  <c r="W229" i="1"/>
  <c r="X325" i="1"/>
  <c r="Q325" i="1" s="1"/>
  <c r="R325" i="1" s="1"/>
  <c r="X327" i="1"/>
  <c r="W324" i="1"/>
  <c r="X242" i="1"/>
  <c r="Q242" i="1" s="1"/>
  <c r="X243" i="1"/>
  <c r="Q243" i="1" s="1"/>
  <c r="X245" i="1"/>
  <c r="Q245" i="1" s="1"/>
  <c r="X246" i="1"/>
  <c r="Q246" i="1" s="1"/>
  <c r="X247" i="1"/>
  <c r="Q247" i="1" s="1"/>
  <c r="X248" i="1"/>
  <c r="Q248" i="1" s="1"/>
  <c r="X249" i="1"/>
  <c r="Q249" i="1" s="1"/>
  <c r="X250" i="1"/>
  <c r="Q250" i="1" s="1"/>
  <c r="X251" i="1"/>
  <c r="Q251" i="1" s="1"/>
  <c r="X254" i="1"/>
  <c r="Q254" i="1" s="1"/>
  <c r="X255" i="1"/>
  <c r="Q255" i="1" s="1"/>
  <c r="X256" i="1"/>
  <c r="Q256" i="1" s="1"/>
  <c r="X257" i="1"/>
  <c r="Q257" i="1" s="1"/>
  <c r="X258" i="1"/>
  <c r="Q258" i="1" s="1"/>
  <c r="X259" i="1"/>
  <c r="Q259" i="1" s="1"/>
  <c r="W238" i="1"/>
  <c r="X238" i="1" s="1"/>
  <c r="W272" i="1"/>
  <c r="X272" i="1" s="1"/>
  <c r="Q272" i="1" s="1"/>
  <c r="W273" i="1"/>
  <c r="X273" i="1" s="1"/>
  <c r="Q273" i="1" s="1"/>
  <c r="X275" i="1"/>
  <c r="Q275" i="1" s="1"/>
  <c r="X276" i="1"/>
  <c r="Q276" i="1" s="1"/>
  <c r="X277" i="1"/>
  <c r="Q277" i="1" s="1"/>
  <c r="X278" i="1"/>
  <c r="Q278" i="1" s="1"/>
  <c r="X280" i="1"/>
  <c r="Q280" i="1" s="1"/>
  <c r="X281" i="1"/>
  <c r="Q281" i="1" s="1"/>
  <c r="X282" i="1"/>
  <c r="Q282" i="1" s="1"/>
  <c r="X283" i="1"/>
  <c r="Q283" i="1" s="1"/>
  <c r="X284" i="1"/>
  <c r="Q284" i="1" s="1"/>
  <c r="W279" i="1"/>
  <c r="X279" i="1" s="1"/>
  <c r="Q279" i="1" s="1"/>
  <c r="W274" i="1"/>
  <c r="X274" i="1" s="1"/>
  <c r="Q274" i="1" s="1"/>
  <c r="W268" i="1"/>
  <c r="X268" i="1" s="1"/>
  <c r="Q362" i="1"/>
  <c r="X371" i="1"/>
  <c r="Q371" i="1" s="1"/>
  <c r="X372" i="1"/>
  <c r="Q372" i="1" s="1"/>
  <c r="X374" i="1"/>
  <c r="Q374" i="1" s="1"/>
  <c r="X375" i="1"/>
  <c r="Q375" i="1" s="1"/>
  <c r="X376" i="1"/>
  <c r="Q376" i="1" s="1"/>
  <c r="X377" i="1"/>
  <c r="Q377" i="1" s="1"/>
  <c r="X378" i="1"/>
  <c r="Q378" i="1" s="1"/>
  <c r="X379" i="1"/>
  <c r="Q379" i="1" s="1"/>
  <c r="X380" i="1"/>
  <c r="Q380" i="1" s="1"/>
  <c r="X381" i="1"/>
  <c r="Q381" i="1" s="1"/>
  <c r="X382" i="1"/>
  <c r="Q382" i="1" s="1"/>
  <c r="X383" i="1"/>
  <c r="Q383" i="1" s="1"/>
  <c r="X384" i="1"/>
  <c r="Q384" i="1" s="1"/>
  <c r="X385" i="1"/>
  <c r="Q385" i="1" s="1"/>
  <c r="X386" i="1"/>
  <c r="Q386" i="1" s="1"/>
  <c r="X387" i="1"/>
  <c r="Q387" i="1" s="1"/>
  <c r="X388" i="1"/>
  <c r="Q388" i="1" s="1"/>
  <c r="X389" i="1"/>
  <c r="Q389" i="1" s="1"/>
  <c r="X390" i="1"/>
  <c r="Q390" i="1" s="1"/>
  <c r="X391" i="1"/>
  <c r="Q391" i="1" s="1"/>
  <c r="X392" i="1"/>
  <c r="Q392" i="1" s="1"/>
  <c r="X393" i="1"/>
  <c r="Q393" i="1" s="1"/>
  <c r="X394" i="1"/>
  <c r="Q394" i="1" s="1"/>
  <c r="X395" i="1"/>
  <c r="Q395" i="1" s="1"/>
  <c r="X396" i="1"/>
  <c r="Q396" i="1" s="1"/>
  <c r="X397" i="1"/>
  <c r="Q397" i="1" s="1"/>
  <c r="X398" i="1"/>
  <c r="Q398" i="1" s="1"/>
  <c r="X399" i="1"/>
  <c r="Q399" i="1" s="1"/>
  <c r="X400" i="1"/>
  <c r="Q400" i="1" s="1"/>
  <c r="X401" i="1"/>
  <c r="Q401" i="1" s="1"/>
  <c r="X402" i="1"/>
  <c r="Q402" i="1" s="1"/>
  <c r="X403" i="1"/>
  <c r="Q403" i="1" s="1"/>
  <c r="X404" i="1"/>
  <c r="Q404" i="1" s="1"/>
  <c r="X405" i="1"/>
  <c r="Q405" i="1" s="1"/>
  <c r="X406" i="1"/>
  <c r="Q406" i="1" s="1"/>
  <c r="X407" i="1"/>
  <c r="Q407" i="1" s="1"/>
  <c r="X408" i="1"/>
  <c r="Q408" i="1" s="1"/>
  <c r="X409" i="1"/>
  <c r="Q409" i="1" s="1"/>
  <c r="X410" i="1"/>
  <c r="Q410" i="1" s="1"/>
  <c r="X411" i="1"/>
  <c r="Q411" i="1" s="1"/>
  <c r="X412" i="1"/>
  <c r="Q412" i="1" s="1"/>
  <c r="X413" i="1"/>
  <c r="Q413" i="1" s="1"/>
  <c r="X414" i="1"/>
  <c r="Q414" i="1" s="1"/>
  <c r="X415" i="1"/>
  <c r="Q415" i="1" s="1"/>
  <c r="X416" i="1"/>
  <c r="Q416" i="1" s="1"/>
  <c r="X417" i="1"/>
  <c r="Q417" i="1" s="1"/>
  <c r="X418" i="1"/>
  <c r="Q418" i="1" s="1"/>
  <c r="X419" i="1"/>
  <c r="Q419" i="1" s="1"/>
  <c r="X420" i="1"/>
  <c r="Q420" i="1" s="1"/>
  <c r="X421" i="1"/>
  <c r="Q421" i="1" s="1"/>
  <c r="X422" i="1"/>
  <c r="Q422" i="1" s="1"/>
  <c r="X423" i="1"/>
  <c r="Q423" i="1" s="1"/>
  <c r="X424" i="1"/>
  <c r="Q424" i="1" s="1"/>
  <c r="X425" i="1"/>
  <c r="Q425" i="1" s="1"/>
  <c r="X426" i="1"/>
  <c r="Q426" i="1" s="1"/>
  <c r="X427" i="1"/>
  <c r="Q427" i="1" s="1"/>
  <c r="X428" i="1"/>
  <c r="Q428" i="1" s="1"/>
  <c r="X429" i="1"/>
  <c r="Q429" i="1" s="1"/>
  <c r="X430" i="1"/>
  <c r="Q430" i="1" s="1"/>
  <c r="X431" i="1"/>
  <c r="Q431" i="1" s="1"/>
  <c r="X432" i="1"/>
  <c r="Q432" i="1" s="1"/>
  <c r="X433" i="1"/>
  <c r="Q433" i="1" s="1"/>
  <c r="X434" i="1"/>
  <c r="Q434" i="1" s="1"/>
  <c r="X435" i="1"/>
  <c r="Q435" i="1" s="1"/>
  <c r="X436" i="1"/>
  <c r="Q436" i="1" s="1"/>
  <c r="X437" i="1"/>
  <c r="Q437" i="1" s="1"/>
  <c r="X438" i="1"/>
  <c r="Q438" i="1" s="1"/>
  <c r="X439" i="1"/>
  <c r="Q439" i="1" s="1"/>
  <c r="X440" i="1"/>
  <c r="Q440" i="1" s="1"/>
  <c r="W373" i="1"/>
  <c r="X373" i="1" s="1"/>
  <c r="Q373" i="1" s="1"/>
  <c r="W370" i="1"/>
  <c r="X370" i="1" s="1"/>
  <c r="Q370" i="1" s="1"/>
  <c r="X215" i="1"/>
  <c r="Q215" i="1" s="1"/>
  <c r="X216" i="1"/>
  <c r="Q216" i="1" s="1"/>
  <c r="X214" i="1"/>
  <c r="Q214" i="1" s="1"/>
  <c r="X137" i="1"/>
  <c r="Q137" i="1" s="1"/>
  <c r="X138" i="1"/>
  <c r="Q138" i="1" s="1"/>
  <c r="X139" i="1"/>
  <c r="Q139" i="1" s="1"/>
  <c r="X140" i="1"/>
  <c r="Q140" i="1" s="1"/>
  <c r="X141" i="1"/>
  <c r="Q141" i="1" s="1"/>
  <c r="X142" i="1"/>
  <c r="Q142" i="1" s="1"/>
  <c r="X143" i="1"/>
  <c r="Q143" i="1" s="1"/>
  <c r="X144" i="1"/>
  <c r="Q144" i="1" s="1"/>
  <c r="X145" i="1"/>
  <c r="Q145" i="1" s="1"/>
  <c r="X146" i="1"/>
  <c r="Q146" i="1" s="1"/>
  <c r="X147" i="1"/>
  <c r="Q147" i="1" s="1"/>
  <c r="X148" i="1"/>
  <c r="Q148" i="1" s="1"/>
  <c r="X149" i="1"/>
  <c r="Q149" i="1" s="1"/>
  <c r="X150" i="1"/>
  <c r="Q150" i="1" s="1"/>
  <c r="X151" i="1"/>
  <c r="Q151" i="1" s="1"/>
  <c r="X152" i="1"/>
  <c r="Q152" i="1" s="1"/>
  <c r="X153" i="1"/>
  <c r="Q153" i="1" s="1"/>
  <c r="W136" i="1"/>
  <c r="X136" i="1" s="1"/>
  <c r="Q136" i="1" s="1"/>
  <c r="X112" i="1"/>
  <c r="Q112" i="1" s="1"/>
  <c r="X113" i="1"/>
  <c r="Q113" i="1" s="1"/>
  <c r="X114" i="1"/>
  <c r="Q114" i="1" s="1"/>
  <c r="X51" i="1"/>
  <c r="Q51" i="1" s="1"/>
  <c r="W111" i="1"/>
  <c r="X111" i="1" s="1"/>
  <c r="Q111" i="1" s="1"/>
  <c r="W110" i="1"/>
  <c r="X110" i="1" s="1"/>
  <c r="Q110" i="1" s="1"/>
  <c r="W106" i="1"/>
  <c r="X106" i="1" s="1"/>
  <c r="Q106" i="1" s="1"/>
  <c r="X33" i="1"/>
  <c r="Q33" i="1" s="1"/>
  <c r="X36" i="1"/>
  <c r="Q36" i="1" s="1"/>
  <c r="X37" i="1"/>
  <c r="Q37" i="1" s="1"/>
  <c r="X38" i="1"/>
  <c r="Q38" i="1" s="1"/>
  <c r="X40" i="1"/>
  <c r="Q40" i="1" s="1"/>
  <c r="X41" i="1"/>
  <c r="Q41" i="1" s="1"/>
  <c r="X42" i="1"/>
  <c r="Q42" i="1" s="1"/>
  <c r="X43" i="1"/>
  <c r="Q43" i="1" s="1"/>
  <c r="X44" i="1"/>
  <c r="Q44" i="1" s="1"/>
  <c r="X45" i="1"/>
  <c r="Q45" i="1" s="1"/>
  <c r="X46" i="1"/>
  <c r="Q46" i="1" s="1"/>
  <c r="X47" i="1"/>
  <c r="Q47" i="1" s="1"/>
  <c r="X48" i="1"/>
  <c r="Q48" i="1" s="1"/>
  <c r="X49" i="1"/>
  <c r="Q49" i="1" s="1"/>
  <c r="X50" i="1"/>
  <c r="Q50" i="1" s="1"/>
  <c r="X52" i="1"/>
  <c r="Q52" i="1" s="1"/>
  <c r="X53" i="1"/>
  <c r="Q53" i="1" s="1"/>
  <c r="X54" i="1"/>
  <c r="Q54" i="1" s="1"/>
  <c r="X56" i="1"/>
  <c r="Q56" i="1" s="1"/>
  <c r="X57" i="1"/>
  <c r="Q57" i="1" s="1"/>
  <c r="X58" i="1"/>
  <c r="Q58" i="1" s="1"/>
  <c r="X59" i="1"/>
  <c r="Q59" i="1" s="1"/>
  <c r="X60" i="1"/>
  <c r="Q60" i="1" s="1"/>
  <c r="X61" i="1"/>
  <c r="Q61" i="1" s="1"/>
  <c r="X62" i="1"/>
  <c r="Q62" i="1" s="1"/>
  <c r="X63" i="1"/>
  <c r="Q63" i="1" s="1"/>
  <c r="X64" i="1"/>
  <c r="Q64" i="1" s="1"/>
  <c r="X65" i="1"/>
  <c r="Q65" i="1" s="1"/>
  <c r="X66" i="1"/>
  <c r="Q66" i="1" s="1"/>
  <c r="X67" i="1"/>
  <c r="Q67" i="1" s="1"/>
  <c r="X68" i="1"/>
  <c r="Q68" i="1" s="1"/>
  <c r="X70" i="1"/>
  <c r="Q70" i="1" s="1"/>
  <c r="X71" i="1"/>
  <c r="Q71" i="1" s="1"/>
  <c r="X72" i="1"/>
  <c r="Q72" i="1" s="1"/>
  <c r="X73" i="1"/>
  <c r="Q73" i="1" s="1"/>
  <c r="X74" i="1"/>
  <c r="Q74" i="1" s="1"/>
  <c r="X75" i="1"/>
  <c r="Q75" i="1" s="1"/>
  <c r="X76" i="1"/>
  <c r="Q76" i="1" s="1"/>
  <c r="X77" i="1"/>
  <c r="Q77" i="1" s="1"/>
  <c r="X78" i="1"/>
  <c r="Q78" i="1" s="1"/>
  <c r="X79" i="1"/>
  <c r="Q79" i="1" s="1"/>
  <c r="X80" i="1"/>
  <c r="Q80" i="1" s="1"/>
  <c r="X81" i="1"/>
  <c r="Q81" i="1" s="1"/>
  <c r="X82" i="1"/>
  <c r="Q82" i="1" s="1"/>
  <c r="X83" i="1"/>
  <c r="Q83" i="1" s="1"/>
  <c r="X84" i="1"/>
  <c r="Q84" i="1" s="1"/>
  <c r="X85" i="1"/>
  <c r="Q85" i="1" s="1"/>
  <c r="X86" i="1"/>
  <c r="Q86" i="1" s="1"/>
  <c r="X87" i="1"/>
  <c r="Q87" i="1" s="1"/>
  <c r="W32" i="1"/>
  <c r="X32" i="1" s="1"/>
  <c r="Q32" i="1" s="1"/>
  <c r="W34" i="1"/>
  <c r="X34" i="1" s="1"/>
  <c r="Q34" i="1" s="1"/>
  <c r="W35" i="1"/>
  <c r="X35" i="1" s="1"/>
  <c r="Q35" i="1" s="1"/>
  <c r="W39" i="1"/>
  <c r="X39" i="1" s="1"/>
  <c r="Q39" i="1" s="1"/>
  <c r="W55" i="1"/>
  <c r="X55" i="1" s="1"/>
  <c r="Q55" i="1" s="1"/>
  <c r="W69" i="1"/>
  <c r="X69" i="1" s="1"/>
  <c r="Q69" i="1" s="1"/>
  <c r="Y25" i="1"/>
  <c r="Y89" i="1"/>
  <c r="W31" i="1"/>
  <c r="X31" i="1" s="1"/>
  <c r="Q31" i="1" s="1"/>
  <c r="X22" i="1" l="1"/>
  <c r="Q22" i="1" s="1"/>
  <c r="X23" i="1"/>
  <c r="Q23" i="1" s="1"/>
  <c r="X21" i="1"/>
  <c r="X20" i="1"/>
  <c r="X19" i="1"/>
  <c r="M500" i="1"/>
  <c r="M508" i="1"/>
  <c r="L508" i="1"/>
  <c r="U440" i="1" l="1"/>
  <c r="P442" i="1"/>
  <c r="Q218" i="1"/>
  <c r="P218" i="1"/>
  <c r="L155" i="1"/>
  <c r="L157" i="1" s="1"/>
  <c r="R215" i="1"/>
  <c r="L215" i="1"/>
  <c r="R216" i="1"/>
  <c r="R436" i="1"/>
  <c r="R437" i="1"/>
  <c r="R438" i="1"/>
  <c r="U438" i="1" s="1"/>
  <c r="R439" i="1"/>
  <c r="R153" i="1"/>
  <c r="U153" i="1" s="1"/>
  <c r="U25" i="1"/>
  <c r="U27" i="1"/>
  <c r="U28" i="1"/>
  <c r="U29" i="1"/>
  <c r="U30" i="1"/>
  <c r="U88" i="1"/>
  <c r="U90" i="1"/>
  <c r="U92" i="1"/>
  <c r="U93" i="1"/>
  <c r="U94" i="1"/>
  <c r="U95" i="1"/>
  <c r="U96" i="1"/>
  <c r="U98" i="1"/>
  <c r="U100" i="1"/>
  <c r="U101" i="1"/>
  <c r="U102" i="1"/>
  <c r="U103" i="1"/>
  <c r="U104" i="1"/>
  <c r="U116" i="1"/>
  <c r="U118" i="1"/>
  <c r="U119" i="1"/>
  <c r="U120" i="1"/>
  <c r="U121" i="1"/>
  <c r="U122" i="1"/>
  <c r="U123" i="1"/>
  <c r="U124" i="1"/>
  <c r="U125" i="1"/>
  <c r="U126" i="1"/>
  <c r="U127" i="1"/>
  <c r="U128" i="1"/>
  <c r="U130" i="1"/>
  <c r="U132" i="1"/>
  <c r="U133" i="1"/>
  <c r="U134" i="1"/>
  <c r="U135" i="1"/>
  <c r="U154" i="1"/>
  <c r="U156" i="1"/>
  <c r="U158" i="1"/>
  <c r="U159" i="1"/>
  <c r="U160" i="1"/>
  <c r="U161" i="1"/>
  <c r="U217" i="1"/>
  <c r="U219" i="1"/>
  <c r="U221" i="1"/>
  <c r="U222" i="1"/>
  <c r="U223" i="1"/>
  <c r="U224" i="1"/>
  <c r="U230" i="1"/>
  <c r="U232" i="1"/>
  <c r="U234" i="1"/>
  <c r="U235" i="1"/>
  <c r="U236" i="1"/>
  <c r="U237" i="1"/>
  <c r="U260" i="1"/>
  <c r="U262" i="1"/>
  <c r="U264" i="1"/>
  <c r="U265" i="1"/>
  <c r="U266" i="1"/>
  <c r="U267" i="1"/>
  <c r="U285" i="1"/>
  <c r="U287" i="1"/>
  <c r="U289" i="1"/>
  <c r="U290" i="1"/>
  <c r="U291" i="1"/>
  <c r="U292" i="1"/>
  <c r="U330" i="1"/>
  <c r="U332" i="1"/>
  <c r="U333" i="1"/>
  <c r="U334" i="1"/>
  <c r="U335" i="1"/>
  <c r="U345" i="1"/>
  <c r="U347" i="1"/>
  <c r="U349" i="1"/>
  <c r="U350" i="1"/>
  <c r="U351" i="1"/>
  <c r="U352" i="1"/>
  <c r="U363" i="1"/>
  <c r="U365" i="1"/>
  <c r="U367" i="1"/>
  <c r="U368" i="1"/>
  <c r="U369" i="1"/>
  <c r="U441" i="1"/>
  <c r="U443" i="1"/>
  <c r="U445" i="1"/>
  <c r="U446" i="1"/>
  <c r="U447" i="1"/>
  <c r="U448" i="1"/>
  <c r="U449" i="1"/>
  <c r="U451" i="1"/>
  <c r="U453" i="1"/>
  <c r="U457" i="1"/>
  <c r="U458" i="1"/>
  <c r="U459" i="1"/>
  <c r="U460" i="1"/>
  <c r="U461" i="1"/>
  <c r="U463" i="1"/>
  <c r="U464" i="1"/>
  <c r="U476" i="1"/>
  <c r="U485" i="1"/>
  <c r="U216" i="1" l="1"/>
  <c r="U215" i="1"/>
  <c r="Q329" i="1"/>
  <c r="M481" i="1" s="1"/>
  <c r="Q486" i="1"/>
  <c r="S486" i="1"/>
  <c r="L500" i="1"/>
  <c r="P329" i="1"/>
  <c r="L481" i="1" s="1"/>
  <c r="R269" i="1"/>
  <c r="U269" i="1" s="1"/>
  <c r="R270" i="1"/>
  <c r="U270" i="1" s="1"/>
  <c r="R271" i="1"/>
  <c r="U271" i="1" s="1"/>
  <c r="R272" i="1"/>
  <c r="U272" i="1" s="1"/>
  <c r="R273" i="1"/>
  <c r="U273" i="1" s="1"/>
  <c r="R274" i="1"/>
  <c r="U274" i="1" s="1"/>
  <c r="R275" i="1"/>
  <c r="U275" i="1" s="1"/>
  <c r="R276" i="1"/>
  <c r="U276" i="1" s="1"/>
  <c r="R277" i="1"/>
  <c r="U277" i="1" s="1"/>
  <c r="R278" i="1"/>
  <c r="U278" i="1" s="1"/>
  <c r="R279" i="1"/>
  <c r="U279" i="1" s="1"/>
  <c r="R280" i="1"/>
  <c r="U280" i="1" s="1"/>
  <c r="R281" i="1"/>
  <c r="U281" i="1" s="1"/>
  <c r="R282" i="1"/>
  <c r="U282" i="1" s="1"/>
  <c r="R283" i="1"/>
  <c r="U283" i="1" s="1"/>
  <c r="R284" i="1"/>
  <c r="U284" i="1" s="1"/>
  <c r="R268" i="1"/>
  <c r="U268" i="1" s="1"/>
  <c r="K486" i="1"/>
  <c r="I480" i="1"/>
  <c r="I483" i="1" s="1"/>
  <c r="I486" i="1" s="1"/>
  <c r="J480" i="1"/>
  <c r="J483" i="1" s="1"/>
  <c r="J486" i="1" s="1"/>
  <c r="O480" i="1"/>
  <c r="O481" i="1"/>
  <c r="O479" i="1"/>
  <c r="O477" i="1"/>
  <c r="O482" i="1"/>
  <c r="O478" i="1"/>
  <c r="N474" i="1"/>
  <c r="N486" i="1" s="1"/>
  <c r="O471" i="1"/>
  <c r="O470" i="1"/>
  <c r="O473" i="1"/>
  <c r="O472" i="1"/>
  <c r="O469" i="1"/>
  <c r="O468" i="1"/>
  <c r="O467" i="1"/>
  <c r="L214" i="1"/>
  <c r="O483" i="1" l="1"/>
  <c r="O474" i="1"/>
  <c r="R286" i="1"/>
  <c r="L439" i="1"/>
  <c r="U439" i="1" s="1"/>
  <c r="L436" i="1"/>
  <c r="L437" i="1"/>
  <c r="U437" i="1" s="1"/>
  <c r="R152" i="1"/>
  <c r="U152" i="1" s="1"/>
  <c r="P155" i="1"/>
  <c r="Q331" i="1"/>
  <c r="R327" i="1"/>
  <c r="U327" i="1" s="1"/>
  <c r="R326" i="1"/>
  <c r="U326" i="1" s="1"/>
  <c r="P331" i="1"/>
  <c r="L329" i="1"/>
  <c r="H481" i="1" s="1"/>
  <c r="R214" i="1"/>
  <c r="U214" i="1" s="1"/>
  <c r="Q24" i="1"/>
  <c r="M478" i="1" s="1"/>
  <c r="P24" i="1"/>
  <c r="L24" i="1"/>
  <c r="R23" i="1"/>
  <c r="U23" i="1" s="1"/>
  <c r="P115" i="1"/>
  <c r="L477" i="1" s="1"/>
  <c r="Q115" i="1"/>
  <c r="R114" i="1"/>
  <c r="U114" i="1" s="1"/>
  <c r="R113" i="1"/>
  <c r="L113" i="1"/>
  <c r="R455" i="1"/>
  <c r="Q455" i="1"/>
  <c r="P455" i="1"/>
  <c r="O455" i="1"/>
  <c r="L455" i="1"/>
  <c r="L261" i="1"/>
  <c r="R371" i="1"/>
  <c r="U371" i="1" s="1"/>
  <c r="R372" i="1"/>
  <c r="U372" i="1" s="1"/>
  <c r="R373" i="1"/>
  <c r="U373" i="1" s="1"/>
  <c r="R374" i="1"/>
  <c r="U374" i="1" s="1"/>
  <c r="R375" i="1"/>
  <c r="U375" i="1" s="1"/>
  <c r="R376" i="1"/>
  <c r="U376" i="1" s="1"/>
  <c r="R377" i="1"/>
  <c r="U377" i="1" s="1"/>
  <c r="R378" i="1"/>
  <c r="U378" i="1" s="1"/>
  <c r="R379" i="1"/>
  <c r="U379" i="1" s="1"/>
  <c r="R380" i="1"/>
  <c r="U380" i="1" s="1"/>
  <c r="R381" i="1"/>
  <c r="U381" i="1" s="1"/>
  <c r="R382" i="1"/>
  <c r="U382" i="1" s="1"/>
  <c r="R383" i="1"/>
  <c r="U383" i="1" s="1"/>
  <c r="R384" i="1"/>
  <c r="U384" i="1" s="1"/>
  <c r="R385" i="1"/>
  <c r="U385" i="1" s="1"/>
  <c r="R386" i="1"/>
  <c r="U386" i="1" s="1"/>
  <c r="R387" i="1"/>
  <c r="U387" i="1" s="1"/>
  <c r="R388" i="1"/>
  <c r="U388" i="1" s="1"/>
  <c r="R389" i="1"/>
  <c r="U389" i="1" s="1"/>
  <c r="R390" i="1"/>
  <c r="U390" i="1" s="1"/>
  <c r="R391" i="1"/>
  <c r="U391" i="1" s="1"/>
  <c r="R392" i="1"/>
  <c r="U392" i="1" s="1"/>
  <c r="R393" i="1"/>
  <c r="U393" i="1" s="1"/>
  <c r="R394" i="1"/>
  <c r="U394" i="1" s="1"/>
  <c r="R395" i="1"/>
  <c r="U395" i="1" s="1"/>
  <c r="R396" i="1"/>
  <c r="U396" i="1" s="1"/>
  <c r="R397" i="1"/>
  <c r="U397" i="1" s="1"/>
  <c r="R398" i="1"/>
  <c r="U398" i="1" s="1"/>
  <c r="R399" i="1"/>
  <c r="U399" i="1" s="1"/>
  <c r="R400" i="1"/>
  <c r="U400" i="1" s="1"/>
  <c r="R401" i="1"/>
  <c r="U401" i="1" s="1"/>
  <c r="R402" i="1"/>
  <c r="U402" i="1" s="1"/>
  <c r="R403" i="1"/>
  <c r="U403" i="1" s="1"/>
  <c r="R404" i="1"/>
  <c r="U404" i="1" s="1"/>
  <c r="R405" i="1"/>
  <c r="U405" i="1" s="1"/>
  <c r="R406" i="1"/>
  <c r="U406" i="1" s="1"/>
  <c r="R407" i="1"/>
  <c r="U407" i="1" s="1"/>
  <c r="R408" i="1"/>
  <c r="U408" i="1" s="1"/>
  <c r="R409" i="1"/>
  <c r="U409" i="1" s="1"/>
  <c r="R410" i="1"/>
  <c r="U410" i="1" s="1"/>
  <c r="R411" i="1"/>
  <c r="U411" i="1" s="1"/>
  <c r="R412" i="1"/>
  <c r="U412" i="1" s="1"/>
  <c r="R413" i="1"/>
  <c r="U413" i="1" s="1"/>
  <c r="R414" i="1"/>
  <c r="U414" i="1" s="1"/>
  <c r="R415" i="1"/>
  <c r="U415" i="1" s="1"/>
  <c r="R416" i="1"/>
  <c r="U416" i="1" s="1"/>
  <c r="R417" i="1"/>
  <c r="U417" i="1" s="1"/>
  <c r="R418" i="1"/>
  <c r="U418" i="1" s="1"/>
  <c r="R419" i="1"/>
  <c r="U419" i="1" s="1"/>
  <c r="R420" i="1"/>
  <c r="U420" i="1" s="1"/>
  <c r="R421" i="1"/>
  <c r="U421" i="1" s="1"/>
  <c r="R422" i="1"/>
  <c r="U422" i="1" s="1"/>
  <c r="R423" i="1"/>
  <c r="U423" i="1" s="1"/>
  <c r="R424" i="1"/>
  <c r="U424" i="1" s="1"/>
  <c r="R425" i="1"/>
  <c r="U425" i="1" s="1"/>
  <c r="R426" i="1"/>
  <c r="U426" i="1" s="1"/>
  <c r="R427" i="1"/>
  <c r="U427" i="1" s="1"/>
  <c r="R428" i="1"/>
  <c r="U428" i="1" s="1"/>
  <c r="R429" i="1"/>
  <c r="U429" i="1" s="1"/>
  <c r="R430" i="1"/>
  <c r="U430" i="1" s="1"/>
  <c r="R431" i="1"/>
  <c r="U431" i="1" s="1"/>
  <c r="R432" i="1"/>
  <c r="U432" i="1" s="1"/>
  <c r="R433" i="1"/>
  <c r="U433" i="1" s="1"/>
  <c r="R434" i="1"/>
  <c r="U434" i="1" s="1"/>
  <c r="R435" i="1"/>
  <c r="U435" i="1" s="1"/>
  <c r="R370" i="1"/>
  <c r="U370" i="1" s="1"/>
  <c r="Q442" i="1"/>
  <c r="R450" i="1"/>
  <c r="R452" i="1" s="1"/>
  <c r="P467" i="1" s="1"/>
  <c r="Q450" i="1"/>
  <c r="Q452" i="1" s="1"/>
  <c r="M467" i="1" s="1"/>
  <c r="P450" i="1"/>
  <c r="P452" i="1" s="1"/>
  <c r="L467" i="1" s="1"/>
  <c r="L450" i="1"/>
  <c r="R354" i="1"/>
  <c r="U354" i="1" s="1"/>
  <c r="R355" i="1"/>
  <c r="U355" i="1" s="1"/>
  <c r="R356" i="1"/>
  <c r="U356" i="1" s="1"/>
  <c r="R357" i="1"/>
  <c r="U357" i="1" s="1"/>
  <c r="R358" i="1"/>
  <c r="U358" i="1" s="1"/>
  <c r="R359" i="1"/>
  <c r="U359" i="1" s="1"/>
  <c r="R360" i="1"/>
  <c r="U360" i="1" s="1"/>
  <c r="R361" i="1"/>
  <c r="U361" i="1" s="1"/>
  <c r="R362" i="1"/>
  <c r="U362" i="1" s="1"/>
  <c r="R353" i="1"/>
  <c r="U353" i="1" s="1"/>
  <c r="Q364" i="1"/>
  <c r="P364" i="1"/>
  <c r="L480" i="1" s="1"/>
  <c r="L364" i="1"/>
  <c r="R337" i="1"/>
  <c r="U337" i="1" s="1"/>
  <c r="R338" i="1"/>
  <c r="U338" i="1" s="1"/>
  <c r="R339" i="1"/>
  <c r="U339" i="1" s="1"/>
  <c r="R340" i="1"/>
  <c r="U340" i="1" s="1"/>
  <c r="R341" i="1"/>
  <c r="U341" i="1" s="1"/>
  <c r="R342" i="1"/>
  <c r="U342" i="1" s="1"/>
  <c r="R343" i="1"/>
  <c r="U343" i="1" s="1"/>
  <c r="R344" i="1"/>
  <c r="U344" i="1" s="1"/>
  <c r="R336" i="1"/>
  <c r="U336" i="1" s="1"/>
  <c r="Q346" i="1"/>
  <c r="P346" i="1"/>
  <c r="L346" i="1"/>
  <c r="R294" i="1"/>
  <c r="U294" i="1" s="1"/>
  <c r="R295" i="1"/>
  <c r="U295" i="1" s="1"/>
  <c r="R296" i="1"/>
  <c r="U296" i="1" s="1"/>
  <c r="R297" i="1"/>
  <c r="U297" i="1" s="1"/>
  <c r="R298" i="1"/>
  <c r="U298" i="1" s="1"/>
  <c r="R299" i="1"/>
  <c r="U299" i="1" s="1"/>
  <c r="R300" i="1"/>
  <c r="U300" i="1" s="1"/>
  <c r="R301" i="1"/>
  <c r="U301" i="1" s="1"/>
  <c r="R302" i="1"/>
  <c r="U302" i="1" s="1"/>
  <c r="R303" i="1"/>
  <c r="U303" i="1" s="1"/>
  <c r="R304" i="1"/>
  <c r="U304" i="1" s="1"/>
  <c r="R305" i="1"/>
  <c r="U305" i="1" s="1"/>
  <c r="R306" i="1"/>
  <c r="U306" i="1" s="1"/>
  <c r="R307" i="1"/>
  <c r="U307" i="1" s="1"/>
  <c r="R308" i="1"/>
  <c r="U308" i="1" s="1"/>
  <c r="R309" i="1"/>
  <c r="U309" i="1" s="1"/>
  <c r="R310" i="1"/>
  <c r="U310" i="1" s="1"/>
  <c r="R311" i="1"/>
  <c r="U311" i="1" s="1"/>
  <c r="R312" i="1"/>
  <c r="U312" i="1" s="1"/>
  <c r="R313" i="1"/>
  <c r="U313" i="1" s="1"/>
  <c r="R314" i="1"/>
  <c r="U314" i="1" s="1"/>
  <c r="R315" i="1"/>
  <c r="U315" i="1" s="1"/>
  <c r="R316" i="1"/>
  <c r="U316" i="1" s="1"/>
  <c r="R317" i="1"/>
  <c r="U317" i="1" s="1"/>
  <c r="R318" i="1"/>
  <c r="U318" i="1" s="1"/>
  <c r="R319" i="1"/>
  <c r="U319" i="1" s="1"/>
  <c r="R320" i="1"/>
  <c r="U320" i="1" s="1"/>
  <c r="R321" i="1"/>
  <c r="U321" i="1" s="1"/>
  <c r="R322" i="1"/>
  <c r="U322" i="1" s="1"/>
  <c r="R323" i="1"/>
  <c r="U323" i="1" s="1"/>
  <c r="R324" i="1"/>
  <c r="U324" i="1" s="1"/>
  <c r="U325" i="1"/>
  <c r="R293" i="1"/>
  <c r="U293" i="1" s="1"/>
  <c r="Q286" i="1"/>
  <c r="P286" i="1"/>
  <c r="L286" i="1"/>
  <c r="R255" i="1"/>
  <c r="U255" i="1" s="1"/>
  <c r="R256" i="1"/>
  <c r="U256" i="1" s="1"/>
  <c r="R257" i="1"/>
  <c r="U257" i="1" s="1"/>
  <c r="R258" i="1"/>
  <c r="U258" i="1" s="1"/>
  <c r="R259" i="1"/>
  <c r="U259" i="1" s="1"/>
  <c r="R239" i="1"/>
  <c r="U239" i="1" s="1"/>
  <c r="R240" i="1"/>
  <c r="U240" i="1" s="1"/>
  <c r="R241" i="1"/>
  <c r="U241" i="1" s="1"/>
  <c r="R242" i="1"/>
  <c r="U242" i="1" s="1"/>
  <c r="R243" i="1"/>
  <c r="U243" i="1" s="1"/>
  <c r="R244" i="1"/>
  <c r="U244" i="1" s="1"/>
  <c r="R245" i="1"/>
  <c r="U245" i="1" s="1"/>
  <c r="R246" i="1"/>
  <c r="U246" i="1" s="1"/>
  <c r="R247" i="1"/>
  <c r="U247" i="1" s="1"/>
  <c r="R248" i="1"/>
  <c r="U248" i="1" s="1"/>
  <c r="R249" i="1"/>
  <c r="U249" i="1" s="1"/>
  <c r="R250" i="1"/>
  <c r="U250" i="1" s="1"/>
  <c r="R251" i="1"/>
  <c r="U251" i="1" s="1"/>
  <c r="R252" i="1"/>
  <c r="U252" i="1" s="1"/>
  <c r="R253" i="1"/>
  <c r="U253" i="1" s="1"/>
  <c r="R254" i="1"/>
  <c r="U254" i="1" s="1"/>
  <c r="R238" i="1"/>
  <c r="U238" i="1" s="1"/>
  <c r="Q261" i="1"/>
  <c r="P261" i="1"/>
  <c r="O233" i="1"/>
  <c r="Q231" i="1"/>
  <c r="R226" i="1"/>
  <c r="U226" i="1" s="1"/>
  <c r="R227" i="1"/>
  <c r="U227" i="1" s="1"/>
  <c r="R228" i="1"/>
  <c r="U228" i="1" s="1"/>
  <c r="R229" i="1"/>
  <c r="U229" i="1" s="1"/>
  <c r="R225" i="1"/>
  <c r="U225" i="1" s="1"/>
  <c r="P231" i="1"/>
  <c r="L231" i="1"/>
  <c r="R163" i="1"/>
  <c r="U163" i="1" s="1"/>
  <c r="R164" i="1"/>
  <c r="U164" i="1" s="1"/>
  <c r="R165" i="1"/>
  <c r="U165" i="1" s="1"/>
  <c r="R166" i="1"/>
  <c r="U166" i="1" s="1"/>
  <c r="R167" i="1"/>
  <c r="U167" i="1" s="1"/>
  <c r="R168" i="1"/>
  <c r="U168" i="1" s="1"/>
  <c r="R169" i="1"/>
  <c r="U169" i="1" s="1"/>
  <c r="R170" i="1"/>
  <c r="U170" i="1" s="1"/>
  <c r="R171" i="1"/>
  <c r="U171" i="1" s="1"/>
  <c r="R172" i="1"/>
  <c r="U172" i="1" s="1"/>
  <c r="R173" i="1"/>
  <c r="U173" i="1" s="1"/>
  <c r="R174" i="1"/>
  <c r="U174" i="1" s="1"/>
  <c r="R175" i="1"/>
  <c r="U175" i="1" s="1"/>
  <c r="R176" i="1"/>
  <c r="U176" i="1" s="1"/>
  <c r="R177" i="1"/>
  <c r="U177" i="1" s="1"/>
  <c r="R178" i="1"/>
  <c r="U178" i="1" s="1"/>
  <c r="R179" i="1"/>
  <c r="U179" i="1" s="1"/>
  <c r="R180" i="1"/>
  <c r="U180" i="1" s="1"/>
  <c r="R181" i="1"/>
  <c r="U181" i="1" s="1"/>
  <c r="R182" i="1"/>
  <c r="U182" i="1" s="1"/>
  <c r="R183" i="1"/>
  <c r="U183" i="1" s="1"/>
  <c r="R184" i="1"/>
  <c r="U184" i="1" s="1"/>
  <c r="R185" i="1"/>
  <c r="U185" i="1" s="1"/>
  <c r="R186" i="1"/>
  <c r="U186" i="1" s="1"/>
  <c r="R187" i="1"/>
  <c r="U187" i="1" s="1"/>
  <c r="R188" i="1"/>
  <c r="U188" i="1" s="1"/>
  <c r="R189" i="1"/>
  <c r="U189" i="1" s="1"/>
  <c r="R190" i="1"/>
  <c r="U190" i="1" s="1"/>
  <c r="R191" i="1"/>
  <c r="U191" i="1" s="1"/>
  <c r="R192" i="1"/>
  <c r="U192" i="1" s="1"/>
  <c r="R193" i="1"/>
  <c r="U193" i="1" s="1"/>
  <c r="R194" i="1"/>
  <c r="U194" i="1" s="1"/>
  <c r="R195" i="1"/>
  <c r="U195" i="1" s="1"/>
  <c r="R196" i="1"/>
  <c r="U196" i="1" s="1"/>
  <c r="R197" i="1"/>
  <c r="U197" i="1" s="1"/>
  <c r="R198" i="1"/>
  <c r="U198" i="1" s="1"/>
  <c r="R199" i="1"/>
  <c r="U199" i="1" s="1"/>
  <c r="R200" i="1"/>
  <c r="U200" i="1" s="1"/>
  <c r="R201" i="1"/>
  <c r="U201" i="1" s="1"/>
  <c r="R202" i="1"/>
  <c r="U202" i="1" s="1"/>
  <c r="R203" i="1"/>
  <c r="U203" i="1" s="1"/>
  <c r="R204" i="1"/>
  <c r="U204" i="1" s="1"/>
  <c r="R205" i="1"/>
  <c r="U205" i="1" s="1"/>
  <c r="R206" i="1"/>
  <c r="U206" i="1" s="1"/>
  <c r="R207" i="1"/>
  <c r="U207" i="1" s="1"/>
  <c r="R208" i="1"/>
  <c r="U208" i="1" s="1"/>
  <c r="R209" i="1"/>
  <c r="R210" i="1"/>
  <c r="U210" i="1" s="1"/>
  <c r="R211" i="1"/>
  <c r="U211" i="1" s="1"/>
  <c r="R212" i="1"/>
  <c r="U212" i="1" s="1"/>
  <c r="R213" i="1"/>
  <c r="U213" i="1" s="1"/>
  <c r="R162" i="1"/>
  <c r="L209" i="1"/>
  <c r="L218" i="1" s="1"/>
  <c r="Q155" i="1"/>
  <c r="O155" i="1"/>
  <c r="O454" i="1" s="1"/>
  <c r="R137" i="1"/>
  <c r="U137" i="1" s="1"/>
  <c r="R138" i="1"/>
  <c r="U138" i="1" s="1"/>
  <c r="R139" i="1"/>
  <c r="U139" i="1" s="1"/>
  <c r="R140" i="1"/>
  <c r="U140" i="1" s="1"/>
  <c r="R141" i="1"/>
  <c r="U141" i="1" s="1"/>
  <c r="R142" i="1"/>
  <c r="U142" i="1" s="1"/>
  <c r="R143" i="1"/>
  <c r="U143" i="1" s="1"/>
  <c r="R144" i="1"/>
  <c r="U144" i="1" s="1"/>
  <c r="R145" i="1"/>
  <c r="U145" i="1" s="1"/>
  <c r="R146" i="1"/>
  <c r="U146" i="1" s="1"/>
  <c r="R147" i="1"/>
  <c r="U147" i="1" s="1"/>
  <c r="R148" i="1"/>
  <c r="U148" i="1" s="1"/>
  <c r="R149" i="1"/>
  <c r="U149" i="1" s="1"/>
  <c r="R150" i="1"/>
  <c r="U150" i="1" s="1"/>
  <c r="R151" i="1"/>
  <c r="U151" i="1" s="1"/>
  <c r="R136" i="1"/>
  <c r="U136" i="1" s="1"/>
  <c r="H470" i="1"/>
  <c r="L129" i="1"/>
  <c r="U129" i="1" s="1"/>
  <c r="R110" i="1"/>
  <c r="U110" i="1" s="1"/>
  <c r="R106" i="1"/>
  <c r="U106" i="1" s="1"/>
  <c r="R107" i="1"/>
  <c r="U107" i="1" s="1"/>
  <c r="R108" i="1"/>
  <c r="U108" i="1" s="1"/>
  <c r="R109" i="1"/>
  <c r="U109" i="1" s="1"/>
  <c r="R111" i="1"/>
  <c r="U111" i="1" s="1"/>
  <c r="R112" i="1"/>
  <c r="U112" i="1" s="1"/>
  <c r="R105" i="1"/>
  <c r="U105" i="1" s="1"/>
  <c r="O99" i="1"/>
  <c r="R97" i="1"/>
  <c r="P97" i="1"/>
  <c r="L97" i="1"/>
  <c r="U20" i="1"/>
  <c r="R21" i="1"/>
  <c r="R22" i="1"/>
  <c r="U22" i="1" s="1"/>
  <c r="R19" i="1"/>
  <c r="U19" i="1" s="1"/>
  <c r="R32" i="1"/>
  <c r="U32" i="1" s="1"/>
  <c r="R33" i="1"/>
  <c r="U33" i="1" s="1"/>
  <c r="R34" i="1"/>
  <c r="U34" i="1" s="1"/>
  <c r="R35" i="1"/>
  <c r="U35" i="1" s="1"/>
  <c r="R36" i="1"/>
  <c r="U36" i="1" s="1"/>
  <c r="R37" i="1"/>
  <c r="U37" i="1" s="1"/>
  <c r="R38" i="1"/>
  <c r="U38" i="1" s="1"/>
  <c r="R39" i="1"/>
  <c r="U39" i="1" s="1"/>
  <c r="R40" i="1"/>
  <c r="U40" i="1" s="1"/>
  <c r="R41" i="1"/>
  <c r="U41" i="1" s="1"/>
  <c r="R42" i="1"/>
  <c r="U42" i="1" s="1"/>
  <c r="R43" i="1"/>
  <c r="U43" i="1" s="1"/>
  <c r="R44" i="1"/>
  <c r="U44" i="1" s="1"/>
  <c r="R45" i="1"/>
  <c r="U45" i="1" s="1"/>
  <c r="R46" i="1"/>
  <c r="U46" i="1" s="1"/>
  <c r="R47" i="1"/>
  <c r="U47" i="1" s="1"/>
  <c r="R48" i="1"/>
  <c r="U48" i="1" s="1"/>
  <c r="R49" i="1"/>
  <c r="U49" i="1" s="1"/>
  <c r="R50" i="1"/>
  <c r="U50" i="1" s="1"/>
  <c r="R51" i="1"/>
  <c r="U51" i="1" s="1"/>
  <c r="R52" i="1"/>
  <c r="U52" i="1" s="1"/>
  <c r="R53" i="1"/>
  <c r="U53" i="1" s="1"/>
  <c r="R54" i="1"/>
  <c r="U54" i="1" s="1"/>
  <c r="R55" i="1"/>
  <c r="U55" i="1" s="1"/>
  <c r="R56" i="1"/>
  <c r="U56" i="1" s="1"/>
  <c r="R57" i="1"/>
  <c r="U57" i="1" s="1"/>
  <c r="R58" i="1"/>
  <c r="U58" i="1" s="1"/>
  <c r="R59" i="1"/>
  <c r="U59" i="1" s="1"/>
  <c r="R60" i="1"/>
  <c r="U60" i="1" s="1"/>
  <c r="R61" i="1"/>
  <c r="U61" i="1" s="1"/>
  <c r="R62" i="1"/>
  <c r="U62" i="1" s="1"/>
  <c r="R63" i="1"/>
  <c r="U63" i="1" s="1"/>
  <c r="R64" i="1"/>
  <c r="U64" i="1" s="1"/>
  <c r="R65" i="1"/>
  <c r="U65" i="1" s="1"/>
  <c r="R66" i="1"/>
  <c r="U66" i="1" s="1"/>
  <c r="R67" i="1"/>
  <c r="U67" i="1" s="1"/>
  <c r="R68" i="1"/>
  <c r="U68" i="1" s="1"/>
  <c r="R69" i="1"/>
  <c r="U69" i="1" s="1"/>
  <c r="R70" i="1"/>
  <c r="U70" i="1" s="1"/>
  <c r="R71" i="1"/>
  <c r="U71" i="1" s="1"/>
  <c r="R72" i="1"/>
  <c r="U72" i="1" s="1"/>
  <c r="R73" i="1"/>
  <c r="U73" i="1" s="1"/>
  <c r="R74" i="1"/>
  <c r="U74" i="1" s="1"/>
  <c r="R75" i="1"/>
  <c r="U75" i="1" s="1"/>
  <c r="R76" i="1"/>
  <c r="U76" i="1" s="1"/>
  <c r="R77" i="1"/>
  <c r="U77" i="1" s="1"/>
  <c r="R78" i="1"/>
  <c r="U78" i="1" s="1"/>
  <c r="R79" i="1"/>
  <c r="U79" i="1" s="1"/>
  <c r="R80" i="1"/>
  <c r="U80" i="1" s="1"/>
  <c r="R81" i="1"/>
  <c r="U81" i="1" s="1"/>
  <c r="R82" i="1"/>
  <c r="U82" i="1" s="1"/>
  <c r="R83" i="1"/>
  <c r="U83" i="1" s="1"/>
  <c r="R84" i="1"/>
  <c r="U84" i="1" s="1"/>
  <c r="R85" i="1"/>
  <c r="U85" i="1" s="1"/>
  <c r="R86" i="1"/>
  <c r="U86" i="1" s="1"/>
  <c r="R87" i="1"/>
  <c r="U87" i="1" s="1"/>
  <c r="R31" i="1"/>
  <c r="U31" i="1" s="1"/>
  <c r="P89" i="1"/>
  <c r="Q97" i="1"/>
  <c r="O91" i="1"/>
  <c r="Q89" i="1"/>
  <c r="L89" i="1"/>
  <c r="O26" i="1"/>
  <c r="U113" i="1" l="1"/>
  <c r="Q454" i="1"/>
  <c r="U455" i="1"/>
  <c r="U162" i="1"/>
  <c r="R218" i="1"/>
  <c r="U436" i="1"/>
  <c r="L442" i="1"/>
  <c r="O486" i="1"/>
  <c r="U209" i="1"/>
  <c r="L452" i="1"/>
  <c r="U450" i="1"/>
  <c r="U97" i="1"/>
  <c r="P469" i="1"/>
  <c r="U286" i="1"/>
  <c r="R288" i="1"/>
  <c r="P117" i="1"/>
  <c r="L115" i="1"/>
  <c r="H477" i="1" s="1"/>
  <c r="P288" i="1"/>
  <c r="L469" i="1"/>
  <c r="Q117" i="1"/>
  <c r="M477" i="1"/>
  <c r="P26" i="1"/>
  <c r="L478" i="1"/>
  <c r="P157" i="1"/>
  <c r="L470" i="1"/>
  <c r="Q99" i="1"/>
  <c r="M482" i="1"/>
  <c r="P99" i="1"/>
  <c r="L482" i="1"/>
  <c r="L131" i="1"/>
  <c r="U131" i="1" s="1"/>
  <c r="H465" i="1"/>
  <c r="Q233" i="1"/>
  <c r="M473" i="1"/>
  <c r="Q288" i="1"/>
  <c r="M469" i="1"/>
  <c r="L348" i="1"/>
  <c r="H466" i="1"/>
  <c r="L366" i="1"/>
  <c r="H480" i="1"/>
  <c r="Q157" i="1"/>
  <c r="M470" i="1"/>
  <c r="L91" i="1"/>
  <c r="H471" i="1"/>
  <c r="R99" i="1"/>
  <c r="P482" i="1"/>
  <c r="L233" i="1"/>
  <c r="H473" i="1"/>
  <c r="P348" i="1"/>
  <c r="L466" i="1"/>
  <c r="P366" i="1"/>
  <c r="P444" i="1"/>
  <c r="L468" i="1"/>
  <c r="L263" i="1"/>
  <c r="H472" i="1"/>
  <c r="P220" i="1"/>
  <c r="L479" i="1"/>
  <c r="L99" i="1"/>
  <c r="H482" i="1"/>
  <c r="Q263" i="1"/>
  <c r="M472" i="1"/>
  <c r="P91" i="1"/>
  <c r="L471" i="1"/>
  <c r="Q91" i="1"/>
  <c r="M471" i="1"/>
  <c r="P233" i="1"/>
  <c r="L473" i="1"/>
  <c r="P263" i="1"/>
  <c r="L472" i="1"/>
  <c r="L288" i="1"/>
  <c r="H469" i="1"/>
  <c r="Q348" i="1"/>
  <c r="M466" i="1"/>
  <c r="Q366" i="1"/>
  <c r="M480" i="1"/>
  <c r="Q444" i="1"/>
  <c r="M468" i="1"/>
  <c r="L26" i="1"/>
  <c r="H478" i="1"/>
  <c r="Q220" i="1"/>
  <c r="M479" i="1"/>
  <c r="L331" i="1"/>
  <c r="R329" i="1"/>
  <c r="R24" i="1"/>
  <c r="R115" i="1"/>
  <c r="P454" i="1"/>
  <c r="P456" i="1" s="1"/>
  <c r="R442" i="1"/>
  <c r="R364" i="1"/>
  <c r="U364" i="1" s="1"/>
  <c r="R346" i="1"/>
  <c r="U346" i="1" s="1"/>
  <c r="R261" i="1"/>
  <c r="U261" i="1" s="1"/>
  <c r="R231" i="1"/>
  <c r="U231" i="1" s="1"/>
  <c r="R155" i="1"/>
  <c r="U155" i="1" s="1"/>
  <c r="R89" i="1"/>
  <c r="U89" i="1" s="1"/>
  <c r="U115" i="1" l="1"/>
  <c r="L117" i="1"/>
  <c r="U99" i="1"/>
  <c r="U442" i="1"/>
  <c r="U218" i="1"/>
  <c r="U288" i="1"/>
  <c r="R469" i="1"/>
  <c r="U469" i="1" s="1"/>
  <c r="H467" i="1"/>
  <c r="R467" i="1" s="1"/>
  <c r="U467" i="1" s="1"/>
  <c r="U452" i="1"/>
  <c r="P478" i="1"/>
  <c r="R478" i="1" s="1"/>
  <c r="U478" i="1" s="1"/>
  <c r="U24" i="1"/>
  <c r="P481" i="1"/>
  <c r="R481" i="1" s="1"/>
  <c r="U481" i="1" s="1"/>
  <c r="U329" i="1"/>
  <c r="L483" i="1"/>
  <c r="M483" i="1"/>
  <c r="L474" i="1"/>
  <c r="R465" i="1"/>
  <c r="U465" i="1" s="1"/>
  <c r="L444" i="1"/>
  <c r="H468" i="1"/>
  <c r="L220" i="1"/>
  <c r="H479" i="1"/>
  <c r="H483" i="1" s="1"/>
  <c r="M474" i="1"/>
  <c r="R482" i="1"/>
  <c r="U482" i="1" s="1"/>
  <c r="R331" i="1"/>
  <c r="U331" i="1" s="1"/>
  <c r="R263" i="1"/>
  <c r="U263" i="1" s="1"/>
  <c r="P472" i="1"/>
  <c r="R472" i="1" s="1"/>
  <c r="U472" i="1" s="1"/>
  <c r="R348" i="1"/>
  <c r="U348" i="1" s="1"/>
  <c r="P466" i="1"/>
  <c r="R157" i="1"/>
  <c r="U157" i="1" s="1"/>
  <c r="P470" i="1"/>
  <c r="R470" i="1" s="1"/>
  <c r="U470" i="1" s="1"/>
  <c r="R91" i="1"/>
  <c r="U91" i="1" s="1"/>
  <c r="P471" i="1"/>
  <c r="R471" i="1" s="1"/>
  <c r="U471" i="1" s="1"/>
  <c r="R117" i="1"/>
  <c r="P477" i="1"/>
  <c r="R366" i="1"/>
  <c r="U366" i="1" s="1"/>
  <c r="P480" i="1"/>
  <c r="R480" i="1" s="1"/>
  <c r="U480" i="1" s="1"/>
  <c r="R233" i="1"/>
  <c r="U233" i="1" s="1"/>
  <c r="P473" i="1"/>
  <c r="R473" i="1" s="1"/>
  <c r="U473" i="1" s="1"/>
  <c r="R444" i="1"/>
  <c r="P468" i="1"/>
  <c r="R220" i="1"/>
  <c r="P479" i="1"/>
  <c r="L454" i="1"/>
  <c r="L456" i="1" s="1"/>
  <c r="R26" i="1"/>
  <c r="U26" i="1" s="1"/>
  <c r="R454" i="1"/>
  <c r="Q26" i="1"/>
  <c r="Q456" i="1"/>
  <c r="U117" i="1" l="1"/>
  <c r="U444" i="1"/>
  <c r="U220" i="1"/>
  <c r="H474" i="1"/>
  <c r="H486" i="1" s="1"/>
  <c r="R468" i="1"/>
  <c r="U468" i="1" s="1"/>
  <c r="R456" i="1"/>
  <c r="U456" i="1" s="1"/>
  <c r="U454" i="1"/>
  <c r="L486" i="1"/>
  <c r="R479" i="1"/>
  <c r="U479" i="1" s="1"/>
  <c r="M486" i="1"/>
  <c r="R466" i="1"/>
  <c r="P474" i="1"/>
  <c r="R477" i="1"/>
  <c r="U477" i="1" s="1"/>
  <c r="P483" i="1"/>
  <c r="R474" i="1" l="1"/>
  <c r="U474" i="1" s="1"/>
  <c r="U466" i="1"/>
  <c r="R483" i="1"/>
  <c r="P486" i="1"/>
  <c r="R486" i="1" l="1"/>
  <c r="U486" i="1" s="1"/>
  <c r="U483" i="1"/>
</calcChain>
</file>

<file path=xl/sharedStrings.xml><?xml version="1.0" encoding="utf-8"?>
<sst xmlns="http://schemas.openxmlformats.org/spreadsheetml/2006/main" count="1701" uniqueCount="353">
  <si>
    <t>Sorted: General - category</t>
  </si>
  <si>
    <t>Amortized assets included</t>
  </si>
  <si>
    <t>System No.</t>
  </si>
  <si>
    <t>Description</t>
  </si>
  <si>
    <t>Date In Service</t>
  </si>
  <si>
    <t>Method / Conv.</t>
  </si>
  <si>
    <t>Life</t>
  </si>
  <si>
    <t>Cost / Other Basis</t>
  </si>
  <si>
    <t>Bus./ Inv. %</t>
  </si>
  <si>
    <t>Beg. Accum. Depreciation/ (Sec. 179)</t>
  </si>
  <si>
    <t>Current Depreciation</t>
  </si>
  <si>
    <t>Total Depreciation/ (Sec. 179)</t>
  </si>
  <si>
    <t>Less dispositions and exchanges:</t>
  </si>
  <si>
    <t>Depreciated Assets</t>
  </si>
  <si>
    <t>Communication Equipment</t>
  </si>
  <si>
    <t>HAND HELD RADIOS</t>
  </si>
  <si>
    <t>SL / N/A</t>
  </si>
  <si>
    <t>TRUCK RADIOS</t>
  </si>
  <si>
    <t>Data Cabling</t>
  </si>
  <si>
    <t>Trimble table, adapter, and battery</t>
  </si>
  <si>
    <t>Subtotal: Communication Equipment</t>
  </si>
  <si>
    <t>Net for: Communication Equipment</t>
  </si>
  <si>
    <t>Hydrants</t>
  </si>
  <si>
    <t>HYDRANTS</t>
  </si>
  <si>
    <t>SL / FM</t>
  </si>
  <si>
    <t>Hydrants 2014</t>
  </si>
  <si>
    <t>Hydrants 2015</t>
  </si>
  <si>
    <t>Hydrants 2018</t>
  </si>
  <si>
    <t>Subtotal: Hydrants</t>
  </si>
  <si>
    <t>Net for: Hydrants</t>
  </si>
  <si>
    <t>Laborartory Equipment</t>
  </si>
  <si>
    <t>CHLORINE TESTER</t>
  </si>
  <si>
    <t>M / HY</t>
  </si>
  <si>
    <t>Subtotal: Laborartory Equipment</t>
  </si>
  <si>
    <t>Net for: Laborartory Equipment</t>
  </si>
  <si>
    <t>Land and Building</t>
  </si>
  <si>
    <t>WATER TOWER LAND</t>
  </si>
  <si>
    <t>No Calc / N/A</t>
  </si>
  <si>
    <t>MAINTENANCE GARAGE</t>
  </si>
  <si>
    <t>LOT TODDS POINT ROAD</t>
  </si>
  <si>
    <t>SURVEY - LOT</t>
  </si>
  <si>
    <t>FENCE</t>
  </si>
  <si>
    <t>SURVEYING</t>
  </si>
  <si>
    <t>Land and Buildings 2015</t>
  </si>
  <si>
    <t>Building - 137 Citizen's Blvd</t>
  </si>
  <si>
    <t>Maintenance Building</t>
  </si>
  <si>
    <t>Subtotal: Land and Building</t>
  </si>
  <si>
    <t>Net for: Land and Building</t>
  </si>
  <si>
    <t>Land and Land Rights</t>
  </si>
  <si>
    <t>Franchise and Consents</t>
  </si>
  <si>
    <t>LOT APPRAISAL - BELLEFONTE</t>
  </si>
  <si>
    <t>LOT DEPOSIT - BELLEFONTE</t>
  </si>
  <si>
    <t>BELLEFONTE ESTATES</t>
  </si>
  <si>
    <t>LAND - LEGETT</t>
  </si>
  <si>
    <t>Land - 137 Citizen's Blvd</t>
  </si>
  <si>
    <t>Subtotal: Land and Land Rights</t>
  </si>
  <si>
    <t>Net for: Land and Land Rights</t>
  </si>
  <si>
    <t>Meters &amp; Meters Installation</t>
  </si>
  <si>
    <t>METERS</t>
  </si>
  <si>
    <t>Subtotal: Meters &amp; Meters Installation</t>
  </si>
  <si>
    <t>Net for: Meters &amp; Meters Installation</t>
  </si>
  <si>
    <t>Office Furniture &amp; Equipment</t>
  </si>
  <si>
    <t>SIGN FOR BUILDING</t>
  </si>
  <si>
    <t>DESK</t>
  </si>
  <si>
    <t>INVENTORY COMPUTER PROGRAM</t>
  </si>
  <si>
    <t>BANK DRAFT COMPUTER PROGRAM</t>
  </si>
  <si>
    <t>TOSHIBA COPIER</t>
  </si>
  <si>
    <t>COPIER STAND</t>
  </si>
  <si>
    <t>OFFICE EQUIPMENT</t>
  </si>
  <si>
    <t>MQ CALCULATOR</t>
  </si>
  <si>
    <t>CHAIRS</t>
  </si>
  <si>
    <t>TABLES &amp; CHAIRS</t>
  </si>
  <si>
    <t>FIRE SAFE</t>
  </si>
  <si>
    <t>DESK (STEVE'S OFFICE)</t>
  </si>
  <si>
    <t>PRINTER</t>
  </si>
  <si>
    <t>FURNITURE</t>
  </si>
  <si>
    <t>MONITOR &amp; DRIVE</t>
  </si>
  <si>
    <t>TRAILER</t>
  </si>
  <si>
    <t>LAWN MOWER</t>
  </si>
  <si>
    <t>MAP SYSTEM</t>
  </si>
  <si>
    <t>WORK STATION</t>
  </si>
  <si>
    <t>TAPE BACKUP</t>
  </si>
  <si>
    <t>SECURITY SYSTEM</t>
  </si>
  <si>
    <t>COMPUTER PROGRAM</t>
  </si>
  <si>
    <t>4 FILE CABINETS</t>
  </si>
  <si>
    <t>DEHUMDIFIER</t>
  </si>
  <si>
    <t>COMPUTER</t>
  </si>
  <si>
    <t>3 FLATSCREEN MONITORS</t>
  </si>
  <si>
    <t>XP SOFTWARE</t>
  </si>
  <si>
    <t>COMPUTER EQUIPMENT</t>
  </si>
  <si>
    <t>CABINETS</t>
  </si>
  <si>
    <t>COUNTER</t>
  </si>
  <si>
    <t>NIGHT BOX</t>
  </si>
  <si>
    <t>FILE CABINET</t>
  </si>
  <si>
    <t>PHONE SYSTEM</t>
  </si>
  <si>
    <t>SECURITY CAMERA</t>
  </si>
  <si>
    <t>CREDIT CARD EQUIPMENT</t>
  </si>
  <si>
    <t>PLAT CABINET</t>
  </si>
  <si>
    <t>SOFTWARE  SOLUTIONS - COMPUTERS</t>
  </si>
  <si>
    <t>SOFTWARE UPGRADE</t>
  </si>
  <si>
    <t>Billing Software</t>
  </si>
  <si>
    <t>Transverse Software</t>
  </si>
  <si>
    <t>SCANNER</t>
  </si>
  <si>
    <t>HP Computer and Monitor; Fire Extinguishers 2014</t>
  </si>
  <si>
    <t>Reclassify handheld to dpre: Radios</t>
  </si>
  <si>
    <t>Sharp MX-3100N Copier</t>
  </si>
  <si>
    <t>Monochrome printer</t>
  </si>
  <si>
    <t>Mapping Software</t>
  </si>
  <si>
    <t>Subtotal: Office Furniture &amp; Equipment</t>
  </si>
  <si>
    <t>Net for: Office Furniture &amp; Equipment</t>
  </si>
  <si>
    <t>Other Plant Equipment</t>
  </si>
  <si>
    <t>OTHER EQUIPMENT</t>
  </si>
  <si>
    <t>TELEMARKETING SYSTEM</t>
  </si>
  <si>
    <t>AIR COMPRESSOR</t>
  </si>
  <si>
    <t>FORKS FOR BACKHOE</t>
  </si>
  <si>
    <t>Subtotal: Other Plant Equipment</t>
  </si>
  <si>
    <t>Net for: Other Plant Equipment</t>
  </si>
  <si>
    <t>Pumping Station Equipment</t>
  </si>
  <si>
    <t>PUMPING EQUIPMENT</t>
  </si>
  <si>
    <t>SENSAPHONE TANK</t>
  </si>
  <si>
    <t>STRAFFER PUMP</t>
  </si>
  <si>
    <t>KY 148 PUMP STATION</t>
  </si>
  <si>
    <t>TELEMETRY</t>
  </si>
  <si>
    <t>DEHUMIDIFIER</t>
  </si>
  <si>
    <t>VALVE @ JEFF STATION</t>
  </si>
  <si>
    <t>METER VAULT</t>
  </si>
  <si>
    <t>HP  PUMP</t>
  </si>
  <si>
    <t>3 PHASE ELECTRIC</t>
  </si>
  <si>
    <t>PUMP</t>
  </si>
  <si>
    <t>VARIABLE DRIVE</t>
  </si>
  <si>
    <t>PUMPING STATION HWY 148</t>
  </si>
  <si>
    <t>FLOOD ALARM</t>
  </si>
  <si>
    <t>Computer equipment for pumping station</t>
  </si>
  <si>
    <t>Pump Station Equipment 2014</t>
  </si>
  <si>
    <t>Pump Station Equipment - Horizon Phase 1</t>
  </si>
  <si>
    <t>Pumping Station Equipment - Horizon Phase 2</t>
  </si>
  <si>
    <t>Pumping Station Equipment - Upgrades 2015</t>
  </si>
  <si>
    <t>Pumping Station Equipment 2016</t>
  </si>
  <si>
    <t>Big O Pump Station</t>
  </si>
  <si>
    <t>Subtotal: Pumping Station Equipment</t>
  </si>
  <si>
    <t>Net for: Pumping Station Equipment</t>
  </si>
  <si>
    <t>Services</t>
  </si>
  <si>
    <t>SERVICES</t>
  </si>
  <si>
    <t>TAYLOR WOODS SERVICES</t>
  </si>
  <si>
    <t>POUNDS LANE SERVICES</t>
  </si>
  <si>
    <t>SEVICES</t>
  </si>
  <si>
    <t>Services 2014</t>
  </si>
  <si>
    <t>Services 2015</t>
  </si>
  <si>
    <t>Services 2016</t>
  </si>
  <si>
    <t>Subtotal: Services</t>
  </si>
  <si>
    <t>Net for: Services</t>
  </si>
  <si>
    <t>Shop Equipment</t>
  </si>
  <si>
    <t>Shop equipment for 2014</t>
  </si>
  <si>
    <t>12" BACKHOE BUCKET</t>
  </si>
  <si>
    <t>TOOLS</t>
  </si>
  <si>
    <t>BORE MACHINE</t>
  </si>
  <si>
    <t>SAW</t>
  </si>
  <si>
    <t>POWER WASHER</t>
  </si>
  <si>
    <t>TRACTOR</t>
  </si>
  <si>
    <t>ROTATING SAW</t>
  </si>
  <si>
    <t>GPS LOCATOR</t>
  </si>
  <si>
    <t>MOBILE WATER PUMP</t>
  </si>
  <si>
    <t>MAG LIGHT</t>
  </si>
  <si>
    <t>METROTECH</t>
  </si>
  <si>
    <t>LEAK DETECTOR</t>
  </si>
  <si>
    <t>CENSUS AUTO GUN</t>
  </si>
  <si>
    <t>WAGNER POWER SPRAYER</t>
  </si>
  <si>
    <t>AQUA TAP MACHINE READER</t>
  </si>
  <si>
    <t>GENERATOR</t>
  </si>
  <si>
    <t>LINE LOCATOR</t>
  </si>
  <si>
    <t>METER READING EQUIPMENT</t>
  </si>
  <si>
    <t>HAMMER DRILL</t>
  </si>
  <si>
    <t>CUTQUICK</t>
  </si>
  <si>
    <t>USA BLUE BOOK</t>
  </si>
  <si>
    <t>GRAINGER</t>
  </si>
  <si>
    <t>Equipment  - Water pump</t>
  </si>
  <si>
    <t>SYD / N/A</t>
  </si>
  <si>
    <t>Lawn mover +addition</t>
  </si>
  <si>
    <t>MSL / HY</t>
  </si>
  <si>
    <t>Tools</t>
  </si>
  <si>
    <t>Fisher Locator</t>
  </si>
  <si>
    <t>Power Rake</t>
  </si>
  <si>
    <t>Tranceiver</t>
  </si>
  <si>
    <t>Subtotal: Shop Equipment</t>
  </si>
  <si>
    <t>Net for: Shop Equipment</t>
  </si>
  <si>
    <t>Standpipes</t>
  </si>
  <si>
    <t>DIST RESERV &amp; STANDPIPES</t>
  </si>
  <si>
    <t>PAINT FAIRVIEW TANK</t>
  </si>
  <si>
    <t>STANDPIPES - I64</t>
  </si>
  <si>
    <t>BEKERT TANK PAINTING</t>
  </si>
  <si>
    <t>STANDPIPE - BUCK CREEK PAINTING</t>
  </si>
  <si>
    <t>STANDPIPE</t>
  </si>
  <si>
    <t>Tank Lights</t>
  </si>
  <si>
    <t>Tank painting &amp; engineering costs</t>
  </si>
  <si>
    <t>Subtotal: Standpipes</t>
  </si>
  <si>
    <t>Net for: Standpipes</t>
  </si>
  <si>
    <t>Transporation Equipment</t>
  </si>
  <si>
    <t>TRANSPORATIONA EQUIP</t>
  </si>
  <si>
    <t>STROBE LIGHT</t>
  </si>
  <si>
    <t>CRANE</t>
  </si>
  <si>
    <t>SKID LOADER</t>
  </si>
  <si>
    <t>BACKHOE</t>
  </si>
  <si>
    <t>FORD F250</t>
  </si>
  <si>
    <t>2012 Ford 150</t>
  </si>
  <si>
    <t>Steve Truck 7671</t>
  </si>
  <si>
    <t>2017 Ford Truck 250</t>
  </si>
  <si>
    <t>Subtotal: Transporation Equipment</t>
  </si>
  <si>
    <t>Net for: Transporation Equipment</t>
  </si>
  <si>
    <t>Water Distribution Mains</t>
  </si>
  <si>
    <t>TRANS &amp; DIS MAIN</t>
  </si>
  <si>
    <t>POUNDS LANE</t>
  </si>
  <si>
    <t>TAYLOR WOODS</t>
  </si>
  <si>
    <t>WILLIAMS</t>
  </si>
  <si>
    <t>DISTRIBUTION MAINS - FIELDS LANE</t>
  </si>
  <si>
    <t>VEECHDALE/CLARK STATION</t>
  </si>
  <si>
    <t>WILLIAMS PROPERTY</t>
  </si>
  <si>
    <t>KY 1848 ROLLING RIDGE</t>
  </si>
  <si>
    <t>DEVONSHIRE SUBDIVISION</t>
  </si>
  <si>
    <t>VARIOUS MAINS</t>
  </si>
  <si>
    <t>MAJESTIC OAKS</t>
  </si>
  <si>
    <t>TODDS POINT</t>
  </si>
  <si>
    <t>SANDERLIN FARM</t>
  </si>
  <si>
    <t>FIELDS LANE</t>
  </si>
  <si>
    <t>760 FT</t>
  </si>
  <si>
    <t>COPPER COIN</t>
  </si>
  <si>
    <t>OM JOHNSON</t>
  </si>
  <si>
    <t>WALMART</t>
  </si>
  <si>
    <t>PINE MEADOW</t>
  </si>
  <si>
    <t>EAST BOUND REST AREA</t>
  </si>
  <si>
    <t>NORFOLK SOUTHERN</t>
  </si>
  <si>
    <t>TODD'S POINT</t>
  </si>
  <si>
    <t>OVERBROOK BEND</t>
  </si>
  <si>
    <t>LANDSPUR HILL</t>
  </si>
  <si>
    <t>HUNTER'S POINT LOOP</t>
  </si>
  <si>
    <t>HWY 148</t>
  </si>
  <si>
    <t>I64</t>
  </si>
  <si>
    <t>HUNTER'S POINT</t>
  </si>
  <si>
    <t>BIREITENSTEN</t>
  </si>
  <si>
    <t>METER APPLICATION</t>
  </si>
  <si>
    <t>HICKORY HILLS</t>
  </si>
  <si>
    <t>LOUISVILLE METER</t>
  </si>
  <si>
    <t>US 60</t>
  </si>
  <si>
    <t>STATION POINT</t>
  </si>
  <si>
    <t>LEMASTER LANE</t>
  </si>
  <si>
    <t>HELSON</t>
  </si>
  <si>
    <t>TODD STATION</t>
  </si>
  <si>
    <t>WINDHURST</t>
  </si>
  <si>
    <t>LOWE'S</t>
  </si>
  <si>
    <t>LINKS</t>
  </si>
  <si>
    <t>HILL AND DALE</t>
  </si>
  <si>
    <t>ROBERT ELLIS</t>
  </si>
  <si>
    <t>SIMPSONVILLE</t>
  </si>
  <si>
    <t>KINGBROOK</t>
  </si>
  <si>
    <t>CARDINAL OAKS</t>
  </si>
  <si>
    <t>SHELBY COUNTY SCHOOLS</t>
  </si>
  <si>
    <t>SHELBY CO. SCHOOL</t>
  </si>
  <si>
    <t>MONTCLAIR</t>
  </si>
  <si>
    <t>DISTRIBUTION MAIN US 60</t>
  </si>
  <si>
    <t>WATER LINE PROJECT COMPLETE - US 60</t>
  </si>
  <si>
    <t>Nottting Hills Pump Station</t>
  </si>
  <si>
    <t>Water Distribution Mains Adjustment 2016</t>
  </si>
  <si>
    <t>Hampton Inn Water Main Extension</t>
  </si>
  <si>
    <t>Windhurst Estates Water Main Extension</t>
  </si>
  <si>
    <t>US 60 Waterline Relocation</t>
  </si>
  <si>
    <t>Catalpa Green Extension Project</t>
  </si>
  <si>
    <t>Subtotal: Water Distribution Mains</t>
  </si>
  <si>
    <t>Net for: Water Distribution Mains</t>
  </si>
  <si>
    <t>Water Treatment Equipment</t>
  </si>
  <si>
    <t>WATER TREATMENT EQUIPMENT</t>
  </si>
  <si>
    <t>Subtotal: Water Treatment Equipment</t>
  </si>
  <si>
    <t>Net for: Water Treatment Equipment</t>
  </si>
  <si>
    <t xml:space="preserve">Subtotal: </t>
  </si>
  <si>
    <t xml:space="preserve">Grand Totals: </t>
  </si>
  <si>
    <t xml:space="preserve">SL </t>
  </si>
  <si>
    <t>COMPUTER READERS</t>
  </si>
  <si>
    <t>SAW AND BLADES</t>
  </si>
  <si>
    <t>Shop Building</t>
  </si>
  <si>
    <t>Fence</t>
  </si>
  <si>
    <t>WEST SHELBY WATER DISTRICT</t>
  </si>
  <si>
    <t>Dell Desktop</t>
  </si>
  <si>
    <t>Cameras</t>
  </si>
  <si>
    <t>Shop shelving</t>
  </si>
  <si>
    <t>Pressure Logger</t>
  </si>
  <si>
    <t>Main &amp; Third Project</t>
  </si>
  <si>
    <t>Fairway Project</t>
  </si>
  <si>
    <t>Villas Project</t>
  </si>
  <si>
    <t>Varios Mains</t>
  </si>
  <si>
    <t>LAND AND LAND RIGHTS</t>
  </si>
  <si>
    <t>STANDPIPES</t>
  </si>
  <si>
    <t>WATER DISTRIBUTION MAINS</t>
  </si>
  <si>
    <t>METERS AND INSTALLATION</t>
  </si>
  <si>
    <t>HYDRANTS - NEW</t>
  </si>
  <si>
    <t>PUMPING STATION EQUIPMENT</t>
  </si>
  <si>
    <t>OTHER PLANT EQUIPMENT</t>
  </si>
  <si>
    <t>Total cost above:</t>
  </si>
  <si>
    <t>Beg. Acc. Dep</t>
  </si>
  <si>
    <t>Dep. Expense</t>
  </si>
  <si>
    <t>Ending Acc Dep.</t>
  </si>
  <si>
    <t>Total below to summaries above:</t>
  </si>
  <si>
    <t>Transmission and Distribution Plant</t>
  </si>
  <si>
    <t>Total Transmission and Disbuution Plant:</t>
  </si>
  <si>
    <t>End Book Value</t>
  </si>
  <si>
    <t>General Plant</t>
  </si>
  <si>
    <t>LAND AND BUILDINGS</t>
  </si>
  <si>
    <t>COMMUNICATION EQUIPMENT</t>
  </si>
  <si>
    <t>OFFICE FURNITURE &amp; EQUIPMENT</t>
  </si>
  <si>
    <t>TRANSPORTATION EQUIPMENT</t>
  </si>
  <si>
    <t>SHOP EQUIPMENT</t>
  </si>
  <si>
    <t>LABORATORY EQUIPMENT</t>
  </si>
  <si>
    <t>Total General Plant</t>
  </si>
  <si>
    <t>Total Fixed Assets:</t>
  </si>
  <si>
    <t>Traced to above.</t>
  </si>
  <si>
    <t>Total</t>
  </si>
  <si>
    <t xml:space="preserve"> </t>
  </si>
  <si>
    <t>8520</t>
  </si>
  <si>
    <t>DEPRECIATION-TRANS &amp; DIST</t>
  </si>
  <si>
    <t>8540</t>
  </si>
  <si>
    <t>DEPRECIATION-GENERAL PLANT</t>
  </si>
  <si>
    <t>1590</t>
  </si>
  <si>
    <t>ACCUMULATED DEPRECIATION</t>
  </si>
  <si>
    <t>1400</t>
  </si>
  <si>
    <t>Ampstun Billing Software</t>
  </si>
  <si>
    <t>Alarm Lock</t>
  </si>
  <si>
    <t>Arm Crossing Proect</t>
  </si>
  <si>
    <t>01/01/2021- 12/31/2021</t>
  </si>
  <si>
    <t>Orignall life</t>
  </si>
  <si>
    <t>Remaining Life</t>
  </si>
  <si>
    <t>Furniture and equipment - 25 years</t>
  </si>
  <si>
    <t>depreciated</t>
  </si>
  <si>
    <t>Years already</t>
  </si>
  <si>
    <t xml:space="preserve">Book </t>
  </si>
  <si>
    <t>value 12/31/2020</t>
  </si>
  <si>
    <t>Distribution Reservors 60 years</t>
  </si>
  <si>
    <t>Strructures and Improvements 40 years</t>
  </si>
  <si>
    <t>n/a</t>
  </si>
  <si>
    <t>Don't depreciate</t>
  </si>
  <si>
    <t>Meter's and Installations - 50 years</t>
  </si>
  <si>
    <t>If fully depreciated prior to CY 2021; no changes will be made.</t>
  </si>
  <si>
    <t>Transmission and Distribution Mains 75 years</t>
  </si>
  <si>
    <t>No change; transporation equipment - 7 years.</t>
  </si>
  <si>
    <t>No changes; equipment - 25 years</t>
  </si>
  <si>
    <t>Services 50 years</t>
  </si>
  <si>
    <t>Pumping equipment will be at 20 years; pumping station 40 years (structures)</t>
  </si>
  <si>
    <t>HYDRANTS - 60 years hydrant</t>
  </si>
  <si>
    <t>Other plant - 40 years.</t>
  </si>
  <si>
    <t>#7,#9 - transmiions 75 years; rest improvements 40 years</t>
  </si>
  <si>
    <t>Monthly Entry June - December 2021</t>
  </si>
  <si>
    <t>To record depreciation.</t>
  </si>
  <si>
    <t>To correctly record depreciation thru May 31`.</t>
  </si>
  <si>
    <t>PROPOSED 2021 DEPRECIATION SCHEDULE - FIXED ASSET LISTING</t>
  </si>
  <si>
    <t>NARUC DEPRECIATION MID-POINT SERVICE LIFE FIXED ASSET LISTING</t>
  </si>
  <si>
    <t>Current Depreciation NARUC Mid-Point</t>
  </si>
  <si>
    <t>Current Depreciation WSWD 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</si>
</sst>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"/>
    <numFmt numFmtId="165" formatCode="0.0000"/>
  </numFmts>
  <fonts count="2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CCHBold8"/>
      <family val="2"/>
      <charset val="1"/>
    </font>
    <font>
      <sz val="10"/>
      <color indexed="8"/>
      <name val="CCHBold10"/>
      <charset val="1"/>
    </font>
    <font>
      <sz val="8"/>
      <color indexed="8"/>
      <name val="CCHNormal8"/>
      <family val="2"/>
      <charset val="1"/>
    </font>
    <font>
      <b/>
      <sz val="8"/>
      <color indexed="8"/>
      <name val="CCHBold8"/>
      <family val="2"/>
      <charset val="1"/>
    </font>
    <font>
      <b/>
      <sz val="8"/>
      <color indexed="8"/>
      <name val="CCHNormal8"/>
      <family val="2"/>
      <charset val="1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CCHBold8"/>
    </font>
    <font>
      <b/>
      <sz val="10"/>
      <color indexed="8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8"/>
      <name val="Marlett"/>
      <charset val="2"/>
    </font>
    <font>
      <b/>
      <sz val="9"/>
      <color rgb="FFFF0000"/>
      <name val="Arial"/>
      <family val="2"/>
    </font>
    <font>
      <sz val="10"/>
      <name val="Arial"/>
      <family val="2"/>
    </font>
    <font>
      <sz val="10"/>
      <color indexed="8"/>
      <name val="ARIAL"/>
      <charset val="1"/>
    </font>
    <font>
      <sz val="14"/>
      <color indexed="8"/>
      <name val="CCHBold8"/>
      <family val="2"/>
      <charset val="1"/>
    </font>
    <font>
      <sz val="14"/>
      <color indexed="8"/>
      <name val="Arial"/>
      <family val="2"/>
    </font>
    <font>
      <sz val="8"/>
      <color rgb="FFFF0000"/>
      <name val="CCHNormal8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top"/>
    </xf>
    <xf numFmtId="44" fontId="17" fillId="0" borderId="0" applyFont="0" applyFill="0" applyBorder="0" applyAlignment="0" applyProtection="0"/>
  </cellStyleXfs>
  <cellXfs count="199">
    <xf numFmtId="0" fontId="0" fillId="0" borderId="0" xfId="0">
      <alignment vertical="top"/>
    </xf>
    <xf numFmtId="0" fontId="1" fillId="2" borderId="0" xfId="0" applyFont="1" applyFill="1">
      <alignment vertical="top"/>
    </xf>
    <xf numFmtId="164" fontId="4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center" vertical="top" wrapText="1"/>
    </xf>
    <xf numFmtId="3" fontId="6" fillId="2" borderId="0" xfId="0" applyNumberFormat="1" applyFont="1" applyFill="1" applyAlignment="1">
      <alignment horizontal="right" vertical="top" wrapText="1"/>
    </xf>
    <xf numFmtId="3" fontId="0" fillId="0" borderId="0" xfId="0" applyNumberFormat="1">
      <alignment vertical="top"/>
    </xf>
    <xf numFmtId="3" fontId="6" fillId="0" borderId="2" xfId="0" applyNumberFormat="1" applyFont="1" applyBorder="1" applyAlignment="1">
      <alignment vertical="top" wrapText="1"/>
    </xf>
    <xf numFmtId="3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3" fontId="4" fillId="0" borderId="0" xfId="0" applyNumberFormat="1" applyFont="1" applyFill="1" applyAlignment="1">
      <alignment horizontal="right" vertical="top" wrapText="1"/>
    </xf>
    <xf numFmtId="0" fontId="0" fillId="0" borderId="0" xfId="0" applyFill="1">
      <alignment vertical="top"/>
    </xf>
    <xf numFmtId="3" fontId="4" fillId="0" borderId="1" xfId="0" applyNumberFormat="1" applyFont="1" applyBorder="1" applyAlignment="1">
      <alignment vertical="top" wrapText="1"/>
    </xf>
    <xf numFmtId="41" fontId="0" fillId="0" borderId="0" xfId="0" applyNumberFormat="1">
      <alignment vertical="top"/>
    </xf>
    <xf numFmtId="41" fontId="1" fillId="2" borderId="0" xfId="0" applyNumberFormat="1" applyFont="1" applyFill="1">
      <alignment vertical="top"/>
    </xf>
    <xf numFmtId="41" fontId="4" fillId="0" borderId="0" xfId="0" applyNumberFormat="1" applyFont="1" applyAlignment="1">
      <alignment horizontal="right" vertical="top" wrapText="1"/>
    </xf>
    <xf numFmtId="41" fontId="4" fillId="0" borderId="1" xfId="0" applyNumberFormat="1" applyFont="1" applyBorder="1" applyAlignment="1">
      <alignment horizontal="right" vertical="top" wrapText="1"/>
    </xf>
    <xf numFmtId="41" fontId="4" fillId="0" borderId="0" xfId="0" applyNumberFormat="1" applyFont="1" applyAlignment="1">
      <alignment vertical="top" wrapText="1"/>
    </xf>
    <xf numFmtId="41" fontId="6" fillId="0" borderId="2" xfId="0" applyNumberFormat="1" applyFont="1" applyBorder="1" applyAlignment="1">
      <alignment vertical="top" wrapText="1"/>
    </xf>
    <xf numFmtId="0" fontId="7" fillId="0" borderId="0" xfId="0" applyFont="1">
      <alignment vertical="top"/>
    </xf>
    <xf numFmtId="3" fontId="6" fillId="0" borderId="2" xfId="0" applyNumberFormat="1" applyFont="1" applyFill="1" applyBorder="1" applyAlignment="1">
      <alignment horizontal="right" vertical="top" wrapText="1"/>
    </xf>
    <xf numFmtId="3" fontId="6" fillId="2" borderId="7" xfId="0" applyNumberFormat="1" applyFont="1" applyFill="1" applyBorder="1" applyAlignment="1">
      <alignment horizontal="right" vertical="top" wrapText="1"/>
    </xf>
    <xf numFmtId="0" fontId="8" fillId="0" borderId="0" xfId="0" applyFont="1">
      <alignment vertical="top"/>
    </xf>
    <xf numFmtId="49" fontId="0" fillId="0" borderId="0" xfId="0" applyNumberFormat="1" applyAlignment="1">
      <alignment horizontal="left"/>
    </xf>
    <xf numFmtId="41" fontId="7" fillId="0" borderId="0" xfId="0" applyNumberFormat="1" applyFont="1">
      <alignment vertical="top"/>
    </xf>
    <xf numFmtId="0" fontId="10" fillId="3" borderId="0" xfId="0" applyFont="1" applyFill="1" applyAlignment="1">
      <alignment horizontal="left"/>
    </xf>
    <xf numFmtId="0" fontId="0" fillId="3" borderId="0" xfId="0" applyFill="1">
      <alignment vertical="top"/>
    </xf>
    <xf numFmtId="41" fontId="0" fillId="0" borderId="7" xfId="0" applyNumberFormat="1" applyBorder="1">
      <alignment vertical="top"/>
    </xf>
    <xf numFmtId="0" fontId="0" fillId="0" borderId="7" xfId="0" applyBorder="1">
      <alignment vertical="top"/>
    </xf>
    <xf numFmtId="3" fontId="0" fillId="0" borderId="7" xfId="0" applyNumberFormat="1" applyBorder="1">
      <alignment vertical="top"/>
    </xf>
    <xf numFmtId="0" fontId="7" fillId="3" borderId="0" xfId="0" applyFont="1" applyFill="1">
      <alignment vertical="top"/>
    </xf>
    <xf numFmtId="0" fontId="10" fillId="0" borderId="0" xfId="0" applyFont="1">
      <alignment vertical="top"/>
    </xf>
    <xf numFmtId="0" fontId="0" fillId="0" borderId="10" xfId="0" applyBorder="1">
      <alignment vertical="top"/>
    </xf>
    <xf numFmtId="0" fontId="0" fillId="0" borderId="11" xfId="0" applyBorder="1">
      <alignment vertical="top"/>
    </xf>
    <xf numFmtId="0" fontId="0" fillId="0" borderId="0" xfId="0" applyBorder="1">
      <alignment vertical="top"/>
    </xf>
    <xf numFmtId="0" fontId="0" fillId="0" borderId="13" xfId="0" applyBorder="1">
      <alignment vertical="top"/>
    </xf>
    <xf numFmtId="49" fontId="12" fillId="0" borderId="12" xfId="0" quotePrefix="1" applyNumberFormat="1" applyFont="1" applyBorder="1" applyAlignment="1">
      <alignment horizontal="center"/>
    </xf>
    <xf numFmtId="49" fontId="12" fillId="0" borderId="0" xfId="0" applyNumberFormat="1" applyFont="1" applyBorder="1" applyAlignment="1"/>
    <xf numFmtId="40" fontId="12" fillId="0" borderId="13" xfId="0" applyNumberFormat="1" applyFont="1" applyBorder="1" applyAlignment="1"/>
    <xf numFmtId="0" fontId="13" fillId="0" borderId="12" xfId="0" applyFont="1" applyBorder="1" applyAlignment="1"/>
    <xf numFmtId="0" fontId="13" fillId="0" borderId="0" xfId="0" applyFont="1" applyBorder="1" applyAlignment="1"/>
    <xf numFmtId="0" fontId="0" fillId="0" borderId="15" xfId="0" applyBorder="1">
      <alignment vertical="top"/>
    </xf>
    <xf numFmtId="0" fontId="0" fillId="0" borderId="16" xfId="0" applyBorder="1">
      <alignment vertical="top"/>
    </xf>
    <xf numFmtId="0" fontId="0" fillId="0" borderId="17" xfId="0" applyBorder="1">
      <alignment vertical="top"/>
    </xf>
    <xf numFmtId="42" fontId="12" fillId="0" borderId="0" xfId="0" applyNumberFormat="1" applyFont="1" applyAlignment="1"/>
    <xf numFmtId="42" fontId="13" fillId="0" borderId="8" xfId="0" applyNumberFormat="1" applyFont="1" applyBorder="1" applyAlignment="1"/>
    <xf numFmtId="0" fontId="13" fillId="0" borderId="9" xfId="0" applyFont="1" applyBorder="1" applyAlignment="1">
      <alignment horizontal="left"/>
    </xf>
    <xf numFmtId="0" fontId="11" fillId="0" borderId="10" xfId="0" applyFont="1" applyBorder="1" applyAlignment="1"/>
    <xf numFmtId="49" fontId="12" fillId="0" borderId="12" xfId="0" applyNumberFormat="1" applyFont="1" applyBorder="1" applyAlignment="1">
      <alignment horizontal="center"/>
    </xf>
    <xf numFmtId="42" fontId="12" fillId="0" borderId="0" xfId="0" applyNumberFormat="1" applyFont="1" applyBorder="1" applyAlignment="1"/>
    <xf numFmtId="42" fontId="12" fillId="0" borderId="13" xfId="0" applyNumberFormat="1" applyFont="1" applyBorder="1" applyAlignment="1"/>
    <xf numFmtId="42" fontId="13" fillId="0" borderId="14" xfId="0" applyNumberFormat="1" applyFont="1" applyBorder="1" applyAlignment="1"/>
    <xf numFmtId="0" fontId="14" fillId="0" borderId="0" xfId="0" applyFont="1" applyFill="1" applyAlignment="1">
      <alignment horizontal="center" vertical="top"/>
    </xf>
    <xf numFmtId="41" fontId="0" fillId="0" borderId="0" xfId="0" applyNumberFormat="1" applyFill="1">
      <alignment vertical="top"/>
    </xf>
    <xf numFmtId="0" fontId="1" fillId="0" borderId="0" xfId="0" applyFont="1">
      <alignment vertical="top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3" fontId="6" fillId="0" borderId="2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41" fontId="6" fillId="0" borderId="2" xfId="0" applyNumberFormat="1" applyFont="1" applyBorder="1" applyAlignment="1">
      <alignment horizontal="right" vertical="top" wrapText="1"/>
    </xf>
    <xf numFmtId="3" fontId="6" fillId="0" borderId="2" xfId="0" applyNumberFormat="1" applyFont="1" applyBorder="1" applyAlignment="1">
      <alignment horizontal="right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164" fontId="4" fillId="0" borderId="0" xfId="0" applyNumberFormat="1" applyFont="1" applyFill="1" applyAlignment="1">
      <alignment horizontal="right" vertical="top" wrapText="1"/>
    </xf>
    <xf numFmtId="3" fontId="4" fillId="0" borderId="0" xfId="0" applyNumberFormat="1" applyFont="1" applyFill="1" applyAlignment="1">
      <alignment vertical="top" wrapText="1"/>
    </xf>
    <xf numFmtId="41" fontId="4" fillId="0" borderId="0" xfId="0" applyNumberFormat="1" applyFont="1" applyFill="1" applyAlignment="1">
      <alignment vertical="top" wrapText="1"/>
    </xf>
    <xf numFmtId="41" fontId="4" fillId="0" borderId="0" xfId="0" applyNumberFormat="1" applyFont="1" applyFill="1" applyAlignment="1">
      <alignment horizontal="right" vertical="top" wrapText="1"/>
    </xf>
    <xf numFmtId="1" fontId="4" fillId="0" borderId="0" xfId="0" applyNumberFormat="1" applyFont="1" applyFill="1" applyAlignment="1">
      <alignment horizontal="left" vertical="top" wrapText="1"/>
    </xf>
    <xf numFmtId="3" fontId="6" fillId="0" borderId="2" xfId="0" applyNumberFormat="1" applyFont="1" applyFill="1" applyBorder="1" applyAlignment="1">
      <alignment vertical="top" wrapText="1"/>
    </xf>
    <xf numFmtId="41" fontId="6" fillId="0" borderId="2" xfId="0" applyNumberFormat="1" applyFont="1" applyFill="1" applyBorder="1" applyAlignment="1">
      <alignment horizontal="right" vertical="top" wrapText="1"/>
    </xf>
    <xf numFmtId="43" fontId="0" fillId="0" borderId="0" xfId="0" applyNumberFormat="1">
      <alignment vertical="top"/>
    </xf>
    <xf numFmtId="41" fontId="1" fillId="0" borderId="0" xfId="0" applyNumberFormat="1" applyFont="1">
      <alignment vertical="top"/>
    </xf>
    <xf numFmtId="40" fontId="12" fillId="0" borderId="0" xfId="0" applyNumberFormat="1" applyFont="1" applyBorder="1" applyAlignment="1"/>
    <xf numFmtId="0" fontId="12" fillId="0" borderId="0" xfId="0" applyFont="1" applyBorder="1" applyAlignment="1"/>
    <xf numFmtId="49" fontId="16" fillId="0" borderId="0" xfId="0" applyNumberFormat="1" applyFont="1" applyBorder="1" applyAlignment="1">
      <alignment horizontal="left"/>
    </xf>
    <xf numFmtId="40" fontId="13" fillId="0" borderId="0" xfId="0" applyNumberFormat="1" applyFont="1" applyBorder="1" applyAlignment="1"/>
    <xf numFmtId="0" fontId="13" fillId="0" borderId="10" xfId="0" applyFont="1" applyBorder="1" applyAlignment="1"/>
    <xf numFmtId="0" fontId="13" fillId="0" borderId="10" xfId="0" quotePrefix="1" applyFont="1" applyBorder="1" applyAlignment="1">
      <alignment horizontal="center"/>
    </xf>
    <xf numFmtId="42" fontId="12" fillId="0" borderId="10" xfId="0" applyNumberFormat="1" applyFont="1" applyBorder="1" applyAlignment="1"/>
    <xf numFmtId="40" fontId="12" fillId="0" borderId="10" xfId="0" applyNumberFormat="1" applyFont="1" applyBorder="1" applyAlignment="1"/>
    <xf numFmtId="49" fontId="16" fillId="0" borderId="12" xfId="0" applyNumberFormat="1" applyFont="1" applyBorder="1" applyAlignment="1">
      <alignment horizontal="center"/>
    </xf>
    <xf numFmtId="1" fontId="4" fillId="0" borderId="0" xfId="0" applyNumberFormat="1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8" fillId="0" borderId="0" xfId="0" applyFont="1" applyFill="1">
      <alignment vertical="top"/>
    </xf>
    <xf numFmtId="41" fontId="8" fillId="0" borderId="0" xfId="0" applyNumberFormat="1" applyFont="1" applyFill="1" applyAlignment="1">
      <alignment horizontal="right" vertical="top"/>
    </xf>
    <xf numFmtId="0" fontId="8" fillId="2" borderId="0" xfId="0" applyFont="1" applyFill="1">
      <alignment vertical="top"/>
    </xf>
    <xf numFmtId="43" fontId="1" fillId="2" borderId="0" xfId="0" applyNumberFormat="1" applyFont="1" applyFill="1">
      <alignment vertical="top"/>
    </xf>
    <xf numFmtId="43" fontId="1" fillId="2" borderId="0" xfId="1" applyNumberFormat="1" applyFont="1" applyFill="1" applyAlignment="1">
      <alignment vertical="top"/>
    </xf>
    <xf numFmtId="165" fontId="1" fillId="2" borderId="0" xfId="0" applyNumberFormat="1" applyFont="1" applyFill="1">
      <alignment vertical="top"/>
    </xf>
    <xf numFmtId="165" fontId="8" fillId="0" borderId="0" xfId="0" applyNumberFormat="1" applyFont="1" applyFill="1">
      <alignment vertical="top"/>
    </xf>
    <xf numFmtId="165" fontId="1" fillId="0" borderId="0" xfId="0" applyNumberFormat="1" applyFont="1">
      <alignment vertical="top"/>
    </xf>
    <xf numFmtId="0" fontId="1" fillId="0" borderId="0" xfId="0" applyFont="1" applyFill="1">
      <alignment vertical="top"/>
    </xf>
    <xf numFmtId="165" fontId="1" fillId="0" borderId="0" xfId="0" applyNumberFormat="1" applyFont="1" applyFill="1">
      <alignment vertical="top"/>
    </xf>
    <xf numFmtId="43" fontId="1" fillId="0" borderId="0" xfId="0" applyNumberFormat="1" applyFont="1">
      <alignment vertical="top"/>
    </xf>
    <xf numFmtId="164" fontId="1" fillId="0" borderId="0" xfId="0" applyNumberFormat="1" applyFont="1">
      <alignment vertical="top"/>
    </xf>
    <xf numFmtId="43" fontId="1" fillId="0" borderId="0" xfId="1" applyNumberFormat="1" applyFont="1" applyAlignment="1">
      <alignment vertical="top"/>
    </xf>
    <xf numFmtId="43" fontId="1" fillId="0" borderId="0" xfId="1" applyNumberFormat="1" applyFont="1" applyFill="1" applyAlignment="1">
      <alignment vertical="top"/>
    </xf>
    <xf numFmtId="3" fontId="1" fillId="0" borderId="0" xfId="0" applyNumberFormat="1" applyFont="1">
      <alignment vertical="top"/>
    </xf>
    <xf numFmtId="164" fontId="1" fillId="0" borderId="0" xfId="0" applyNumberFormat="1" applyFont="1" applyAlignment="1">
      <alignment horizontal="right" vertical="top" wrapText="1"/>
    </xf>
    <xf numFmtId="165" fontId="1" fillId="0" borderId="0" xfId="0" applyNumberFormat="1" applyFont="1" applyAlignment="1">
      <alignment horizontal="right" vertical="top" wrapText="1"/>
    </xf>
    <xf numFmtId="164" fontId="1" fillId="0" borderId="0" xfId="0" applyNumberFormat="1" applyFont="1" applyFill="1" applyAlignment="1">
      <alignment horizontal="right" vertical="top" wrapText="1"/>
    </xf>
    <xf numFmtId="165" fontId="1" fillId="0" borderId="0" xfId="0" applyNumberFormat="1" applyFont="1" applyFill="1" applyAlignment="1">
      <alignment horizontal="right" vertical="top" wrapText="1"/>
    </xf>
    <xf numFmtId="165" fontId="1" fillId="0" borderId="0" xfId="0" applyNumberFormat="1" applyFont="1" applyAlignment="1">
      <alignment horizontal="right" vertical="top"/>
    </xf>
    <xf numFmtId="43" fontId="1" fillId="0" borderId="0" xfId="0" applyNumberFormat="1" applyFont="1" applyFill="1">
      <alignment vertical="top"/>
    </xf>
    <xf numFmtId="164" fontId="1" fillId="0" borderId="0" xfId="0" applyNumberFormat="1" applyFont="1" applyFill="1">
      <alignment vertical="top"/>
    </xf>
    <xf numFmtId="0" fontId="14" fillId="0" borderId="0" xfId="0" applyFont="1" applyFill="1">
      <alignment vertical="top"/>
    </xf>
    <xf numFmtId="41" fontId="14" fillId="0" borderId="0" xfId="0" applyNumberFormat="1" applyFont="1" applyFill="1" applyAlignment="1">
      <alignment horizontal="center" vertical="top"/>
    </xf>
    <xf numFmtId="44" fontId="1" fillId="0" borderId="0" xfId="1" applyFont="1" applyAlignment="1">
      <alignment vertical="top"/>
    </xf>
    <xf numFmtId="0" fontId="15" fillId="0" borderId="10" xfId="0" applyFont="1" applyFill="1" applyBorder="1" applyAlignment="1">
      <alignment horizontal="center"/>
    </xf>
    <xf numFmtId="41" fontId="0" fillId="0" borderId="0" xfId="0" applyNumberFormat="1" applyBorder="1">
      <alignment vertical="top"/>
    </xf>
    <xf numFmtId="0" fontId="1" fillId="0" borderId="0" xfId="0" applyFont="1" applyBorder="1">
      <alignment vertical="top"/>
    </xf>
    <xf numFmtId="165" fontId="1" fillId="0" borderId="0" xfId="0" applyNumberFormat="1" applyFont="1" applyBorder="1">
      <alignment vertical="top"/>
    </xf>
    <xf numFmtId="41" fontId="10" fillId="0" borderId="0" xfId="0" applyNumberFormat="1" applyFont="1" applyBorder="1">
      <alignment vertical="top"/>
    </xf>
    <xf numFmtId="41" fontId="7" fillId="0" borderId="0" xfId="0" applyNumberFormat="1" applyFont="1" applyBorder="1">
      <alignment vertical="top"/>
    </xf>
    <xf numFmtId="0" fontId="10" fillId="0" borderId="0" xfId="0" applyFont="1" applyBorder="1">
      <alignment vertical="top"/>
    </xf>
    <xf numFmtId="0" fontId="7" fillId="0" borderId="0" xfId="0" applyFont="1" applyBorder="1">
      <alignment vertical="top"/>
    </xf>
    <xf numFmtId="42" fontId="0" fillId="0" borderId="0" xfId="0" applyNumberFormat="1">
      <alignment vertical="top"/>
    </xf>
    <xf numFmtId="41" fontId="14" fillId="0" borderId="0" xfId="0" applyNumberFormat="1" applyFont="1" applyFill="1" applyAlignment="1">
      <alignment horizontal="left" vertical="top"/>
    </xf>
    <xf numFmtId="1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3" fontId="6" fillId="0" borderId="2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41" fontId="8" fillId="0" borderId="0" xfId="0" applyNumberFormat="1" applyFont="1" applyAlignment="1">
      <alignment horizontal="right" vertical="top"/>
    </xf>
    <xf numFmtId="165" fontId="8" fillId="0" borderId="0" xfId="0" applyNumberFormat="1" applyFont="1">
      <alignment vertical="top"/>
    </xf>
    <xf numFmtId="164" fontId="20" fillId="0" borderId="0" xfId="0" applyNumberFormat="1" applyFont="1" applyAlignment="1">
      <alignment horizontal="right" vertical="top" wrapText="1"/>
    </xf>
    <xf numFmtId="0" fontId="14" fillId="0" borderId="0" xfId="0" applyFont="1">
      <alignment vertical="top"/>
    </xf>
    <xf numFmtId="41" fontId="14" fillId="0" borderId="0" xfId="0" applyNumberFormat="1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" fillId="3" borderId="0" xfId="0" applyFont="1" applyFill="1">
      <alignment vertical="top"/>
    </xf>
    <xf numFmtId="41" fontId="10" fillId="0" borderId="0" xfId="0" applyNumberFormat="1" applyFont="1">
      <alignment vertical="top"/>
    </xf>
    <xf numFmtId="41" fontId="14" fillId="0" borderId="0" xfId="0" applyNumberFormat="1" applyFont="1" applyAlignment="1">
      <alignment horizontal="left" vertical="top"/>
    </xf>
    <xf numFmtId="49" fontId="12" fillId="0" borderId="0" xfId="0" applyNumberFormat="1" applyFont="1" applyAlignment="1"/>
    <xf numFmtId="0" fontId="13" fillId="0" borderId="0" xfId="0" applyFont="1" applyAlignment="1"/>
    <xf numFmtId="0" fontId="15" fillId="0" borderId="10" xfId="0" applyFont="1" applyBorder="1" applyAlignment="1">
      <alignment horizontal="center"/>
    </xf>
    <xf numFmtId="0" fontId="12" fillId="0" borderId="0" xfId="0" applyFont="1" applyAlignment="1"/>
    <xf numFmtId="40" fontId="12" fillId="0" borderId="0" xfId="0" applyNumberFormat="1" applyFont="1" applyAlignment="1"/>
    <xf numFmtId="49" fontId="16" fillId="0" borderId="0" xfId="0" applyNumberFormat="1" applyFont="1" applyAlignment="1">
      <alignment horizontal="left"/>
    </xf>
    <xf numFmtId="40" fontId="13" fillId="0" borderId="0" xfId="0" applyNumberFormat="1" applyFont="1" applyAlignment="1"/>
    <xf numFmtId="2" fontId="0" fillId="0" borderId="0" xfId="0" applyNumberFormat="1">
      <alignment vertical="top"/>
    </xf>
    <xf numFmtId="2" fontId="0" fillId="0" borderId="0" xfId="0" applyNumberFormat="1" applyFill="1">
      <alignment vertical="top"/>
    </xf>
    <xf numFmtId="2" fontId="1" fillId="2" borderId="0" xfId="0" applyNumberFormat="1" applyFont="1" applyFill="1">
      <alignment vertical="top"/>
    </xf>
    <xf numFmtId="4" fontId="0" fillId="0" borderId="0" xfId="0" applyNumberFormat="1">
      <alignment vertical="top"/>
    </xf>
    <xf numFmtId="4" fontId="0" fillId="0" borderId="0" xfId="0" applyNumberFormat="1" applyFill="1">
      <alignment vertical="top"/>
    </xf>
    <xf numFmtId="4" fontId="1" fillId="2" borderId="0" xfId="0" applyNumberFormat="1" applyFont="1" applyFill="1">
      <alignment vertical="top"/>
    </xf>
    <xf numFmtId="4" fontId="10" fillId="2" borderId="0" xfId="0" applyNumberFormat="1" applyFont="1" applyFill="1">
      <alignment vertical="top"/>
    </xf>
    <xf numFmtId="4" fontId="10" fillId="2" borderId="0" xfId="0" applyNumberFormat="1" applyFont="1" applyFill="1" applyAlignment="1">
      <alignment horizontal="right" vertical="top" wrapText="1"/>
    </xf>
    <xf numFmtId="4" fontId="10" fillId="2" borderId="7" xfId="0" applyNumberFormat="1" applyFont="1" applyFill="1" applyBorder="1" applyAlignment="1">
      <alignment horizontal="right" vertical="top" wrapText="1"/>
    </xf>
    <xf numFmtId="4" fontId="10" fillId="2" borderId="7" xfId="0" applyNumberFormat="1" applyFont="1" applyFill="1" applyBorder="1">
      <alignment vertical="top"/>
    </xf>
    <xf numFmtId="0" fontId="0" fillId="0" borderId="0" xfId="0" applyAlignment="1">
      <alignment horizontal="right" vertical="top"/>
    </xf>
    <xf numFmtId="0" fontId="6" fillId="2" borderId="0" xfId="0" applyFont="1" applyFill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 readingOrder="1"/>
    </xf>
    <xf numFmtId="0" fontId="12" fillId="0" borderId="12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4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1" fontId="4" fillId="0" borderId="0" xfId="0" applyNumberFormat="1" applyFont="1" applyAlignment="1">
      <alignment horizontal="left" vertical="top" wrapText="1"/>
    </xf>
    <xf numFmtId="14" fontId="4" fillId="0" borderId="0" xfId="0" applyNumberFormat="1" applyFont="1" applyAlignment="1">
      <alignment horizontal="right" vertical="top" wrapText="1"/>
    </xf>
    <xf numFmtId="0" fontId="5" fillId="0" borderId="1" xfId="0" applyFont="1" applyBorder="1" applyAlignment="1">
      <alignment horizontal="left" vertical="top" wrapText="1" readingOrder="1"/>
    </xf>
    <xf numFmtId="0" fontId="6" fillId="2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3" fontId="6" fillId="0" borderId="2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4" fontId="9" fillId="0" borderId="0" xfId="0" applyNumberFormat="1" applyFont="1" applyAlignment="1">
      <alignment horizontal="right" vertical="top" wrapText="1"/>
    </xf>
    <xf numFmtId="0" fontId="18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top" wrapText="1" readingOrder="1"/>
    </xf>
    <xf numFmtId="41" fontId="6" fillId="0" borderId="2" xfId="0" applyNumberFormat="1" applyFont="1" applyBorder="1" applyAlignment="1">
      <alignment horizontal="center" vertical="top" wrapText="1" readingOrder="1"/>
    </xf>
    <xf numFmtId="41" fontId="6" fillId="0" borderId="0" xfId="0" applyNumberFormat="1" applyFont="1" applyAlignment="1">
      <alignment horizontal="center" vertical="top" wrapText="1" readingOrder="1"/>
    </xf>
    <xf numFmtId="41" fontId="6" fillId="0" borderId="1" xfId="0" applyNumberFormat="1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14" fontId="4" fillId="0" borderId="0" xfId="0" applyNumberFormat="1" applyFont="1" applyFill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14" fontId="4" fillId="0" borderId="0" xfId="0" applyNumberFormat="1" applyFont="1" applyFill="1" applyAlignment="1">
      <alignment horizontal="right" vertical="top" wrapText="1"/>
    </xf>
    <xf numFmtId="0" fontId="6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14" fontId="9" fillId="0" borderId="0" xfId="0" applyNumberFormat="1" applyFont="1" applyFill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 readingOrder="1"/>
    </xf>
    <xf numFmtId="41" fontId="6" fillId="0" borderId="0" xfId="0" applyNumberFormat="1" applyFont="1" applyBorder="1" applyAlignment="1">
      <alignment horizontal="center" vertical="top" wrapText="1" readingOrder="1"/>
    </xf>
    <xf numFmtId="1" fontId="4" fillId="0" borderId="0" xfId="0" applyNumberFormat="1" applyFont="1" applyFill="1" applyAlignment="1">
      <alignment horizontal="left" vertical="top" wrapText="1"/>
    </xf>
    <xf numFmtId="0" fontId="18" fillId="0" borderId="0" xfId="0" applyFont="1" applyFill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164" fontId="20" fillId="0" borderId="0" xfId="0" applyNumberFormat="1" applyFont="1" applyFill="1" applyAlignment="1">
      <alignment horizontal="right" vertical="top" wrapText="1"/>
    </xf>
    <xf numFmtId="41" fontId="20" fillId="0" borderId="0" xfId="0" applyNumberFormat="1" applyFont="1" applyAlignment="1">
      <alignment horizontal="righ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8E8E8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G519"/>
  <sheetViews>
    <sheetView showGridLines="0" tabSelected="1" showOutlineSymbols="0" topLeftCell="AB311" zoomScaleNormal="100" workbookViewId="0">
      <selection activeCell="AQ328" sqref="AQ328"/>
    </sheetView>
  </sheetViews>
  <sheetFormatPr defaultRowHeight="12.75"/>
  <cols>
    <col min="1" max="1" width="3.1328125" customWidth="1"/>
    <col min="2" max="2" width="9.86328125" customWidth="1"/>
    <col min="3" max="3" width="25.1328125" customWidth="1"/>
    <col min="4" max="4" width="5.1328125" customWidth="1"/>
    <col min="5" max="5" width="1.265625" customWidth="1"/>
    <col min="6" max="6" width="7.1328125" customWidth="1"/>
    <col min="7" max="7" width="8" customWidth="1"/>
    <col min="8" max="8" width="11.265625" bestFit="1" customWidth="1"/>
    <col min="9" max="9" width="1.86328125" customWidth="1"/>
    <col min="10" max="10" width="1.1328125" customWidth="1"/>
    <col min="11" max="11" width="6.59765625" bestFit="1" customWidth="1"/>
    <col min="12" max="12" width="15.3984375" customWidth="1"/>
    <col min="13" max="13" width="14.3984375" customWidth="1"/>
    <col min="14" max="14" width="3.86328125" customWidth="1"/>
    <col min="15" max="15" width="1.265625" customWidth="1"/>
    <col min="16" max="16" width="12.265625" style="12" customWidth="1"/>
    <col min="17" max="18" width="11.3984375" style="12" customWidth="1"/>
    <col min="19" max="19" width="3.265625" customWidth="1"/>
    <col min="20" max="20" width="9" customWidth="1"/>
    <col min="21" max="21" width="13.1328125" customWidth="1"/>
    <col min="22" max="22" width="11.86328125" style="53" customWidth="1"/>
    <col min="23" max="23" width="11.86328125" style="89" customWidth="1"/>
    <col min="24" max="24" width="15.3984375" style="53" customWidth="1"/>
    <col min="25" max="25" width="15" style="92" bestFit="1" customWidth="1"/>
    <col min="26" max="26" width="6.86328125" style="53" customWidth="1"/>
    <col min="27" max="27" width="11" customWidth="1"/>
    <col min="28" max="28" width="6.86328125" customWidth="1"/>
    <col min="29" max="30" width="12.265625" bestFit="1" customWidth="1"/>
    <col min="31" max="33" width="6.86328125" customWidth="1"/>
    <col min="34" max="34" width="11" bestFit="1" customWidth="1"/>
    <col min="35" max="37" width="6.86328125" customWidth="1"/>
    <col min="38" max="38" width="10" bestFit="1" customWidth="1"/>
    <col min="39" max="39" width="8.46484375" bestFit="1" customWidth="1"/>
    <col min="40" max="40" width="6.86328125" customWidth="1"/>
    <col min="41" max="41" width="7.796875" bestFit="1" customWidth="1"/>
    <col min="42" max="42" width="10" bestFit="1" customWidth="1"/>
    <col min="43" max="43" width="6.86328125" customWidth="1"/>
    <col min="44" max="44" width="10" bestFit="1" customWidth="1"/>
    <col min="45" max="46" width="6.86328125" customWidth="1"/>
    <col min="47" max="47" width="10.59765625" bestFit="1" customWidth="1"/>
    <col min="48" max="48" width="7.265625" bestFit="1" customWidth="1"/>
    <col min="49" max="49" width="11.9296875" bestFit="1" customWidth="1"/>
    <col min="50" max="50" width="12.796875" bestFit="1" customWidth="1"/>
    <col min="51" max="51" width="11" bestFit="1" customWidth="1"/>
    <col min="52" max="52" width="11" customWidth="1"/>
    <col min="53" max="53" width="6.86328125" customWidth="1"/>
    <col min="54" max="55" width="11.59765625" customWidth="1"/>
    <col min="56" max="56" width="8.9296875" bestFit="1" customWidth="1"/>
    <col min="57" max="254" width="6.86328125" customWidth="1"/>
  </cols>
  <sheetData>
    <row r="2" spans="1:59" ht="12.75" customHeight="1">
      <c r="A2" s="190"/>
      <c r="B2" s="190"/>
      <c r="C2" s="190"/>
      <c r="D2" s="190"/>
      <c r="F2" s="170" t="s">
        <v>278</v>
      </c>
      <c r="G2" s="170"/>
      <c r="H2" s="170"/>
      <c r="I2" s="170"/>
      <c r="J2" s="170"/>
      <c r="K2" s="170"/>
      <c r="L2" s="170"/>
      <c r="M2" s="170"/>
      <c r="N2" s="170"/>
      <c r="P2" s="191"/>
      <c r="Q2" s="191"/>
      <c r="R2" s="191"/>
      <c r="S2" s="191"/>
      <c r="T2" s="10"/>
      <c r="U2" s="10"/>
      <c r="V2" s="1" t="s">
        <v>325</v>
      </c>
      <c r="W2" s="87" t="s">
        <v>329</v>
      </c>
      <c r="X2" s="1" t="s">
        <v>326</v>
      </c>
      <c r="Y2" s="85" t="s">
        <v>330</v>
      </c>
      <c r="AA2" s="169"/>
      <c r="AB2" s="169"/>
      <c r="AC2" s="169"/>
      <c r="AD2" s="169"/>
      <c r="AF2" s="170" t="s">
        <v>278</v>
      </c>
      <c r="AG2" s="170"/>
      <c r="AH2" s="170"/>
      <c r="AI2" s="170"/>
      <c r="AJ2" s="170"/>
      <c r="AK2" s="170"/>
      <c r="AL2" s="170"/>
      <c r="AM2" s="170"/>
      <c r="AN2" s="170"/>
      <c r="AP2" s="171"/>
      <c r="AQ2" s="171"/>
      <c r="AR2" s="171"/>
      <c r="AS2" s="171"/>
      <c r="AV2" s="1" t="s">
        <v>325</v>
      </c>
      <c r="AW2" s="87" t="s">
        <v>329</v>
      </c>
      <c r="AX2" s="1" t="s">
        <v>326</v>
      </c>
      <c r="AY2" s="85" t="s">
        <v>330</v>
      </c>
      <c r="AZ2" s="85"/>
    </row>
    <row r="3" spans="1:59" ht="12.75" customHeight="1">
      <c r="A3" s="195" t="s">
        <v>349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0"/>
      <c r="U3" s="10"/>
      <c r="V3" s="1"/>
      <c r="W3" s="87" t="s">
        <v>328</v>
      </c>
      <c r="X3" s="1"/>
      <c r="Y3" s="85" t="s">
        <v>331</v>
      </c>
      <c r="AA3" s="172" t="s">
        <v>350</v>
      </c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V3" s="1"/>
      <c r="AW3" s="87" t="s">
        <v>328</v>
      </c>
      <c r="AX3" s="1"/>
      <c r="AY3" s="85" t="s">
        <v>331</v>
      </c>
      <c r="AZ3" s="85"/>
    </row>
    <row r="4" spans="1:59" ht="12.75" customHeight="1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0"/>
      <c r="U4" s="10"/>
      <c r="V4" s="90"/>
      <c r="W4" s="91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V4" s="53"/>
      <c r="AW4" s="89"/>
      <c r="AX4" s="53"/>
      <c r="AY4" s="92"/>
      <c r="AZ4" s="92"/>
    </row>
    <row r="5" spans="1:59" ht="12.75" customHeight="1">
      <c r="F5" s="174" t="s">
        <v>324</v>
      </c>
      <c r="G5" s="174"/>
      <c r="H5" s="174"/>
      <c r="I5" s="174"/>
      <c r="J5" s="174"/>
      <c r="K5" s="174"/>
      <c r="L5" s="174"/>
      <c r="M5" s="174"/>
      <c r="N5" s="174"/>
      <c r="P5" s="52"/>
      <c r="Q5" s="83"/>
      <c r="R5" s="52"/>
      <c r="S5" s="10"/>
      <c r="T5" s="82"/>
      <c r="U5" s="82"/>
      <c r="V5" s="82"/>
      <c r="W5" s="88"/>
      <c r="AF5" s="174" t="s">
        <v>324</v>
      </c>
      <c r="AG5" s="174"/>
      <c r="AH5" s="174"/>
      <c r="AI5" s="174"/>
      <c r="AJ5" s="174"/>
      <c r="AK5" s="174"/>
      <c r="AL5" s="174"/>
      <c r="AM5" s="174"/>
      <c r="AN5" s="174"/>
      <c r="AP5" s="12"/>
      <c r="AQ5" s="122"/>
      <c r="AR5" s="12"/>
      <c r="AT5" s="21"/>
      <c r="AU5" s="21"/>
      <c r="AV5" s="21"/>
      <c r="AW5" s="123"/>
      <c r="AX5" s="53"/>
      <c r="AY5" s="92"/>
      <c r="AZ5" s="92"/>
    </row>
    <row r="6" spans="1:59" ht="12.75" customHeight="1">
      <c r="A6" s="175" t="s">
        <v>0</v>
      </c>
      <c r="B6" s="175"/>
      <c r="C6" s="175"/>
      <c r="D6" s="175"/>
      <c r="F6" s="174"/>
      <c r="G6" s="174"/>
      <c r="H6" s="174"/>
      <c r="I6" s="174"/>
      <c r="J6" s="174"/>
      <c r="K6" s="174"/>
      <c r="L6" s="174"/>
      <c r="M6" s="174"/>
      <c r="N6" s="174"/>
      <c r="P6" s="52"/>
      <c r="Q6" s="52"/>
      <c r="R6" s="52"/>
      <c r="S6" s="10"/>
      <c r="T6" s="10"/>
      <c r="U6" s="10"/>
      <c r="V6" s="90"/>
      <c r="W6" s="91"/>
      <c r="AA6" s="175" t="s">
        <v>0</v>
      </c>
      <c r="AB6" s="175"/>
      <c r="AC6" s="175"/>
      <c r="AD6" s="175"/>
      <c r="AF6" s="174"/>
      <c r="AG6" s="174"/>
      <c r="AH6" s="174"/>
      <c r="AI6" s="174"/>
      <c r="AJ6" s="174"/>
      <c r="AK6" s="174"/>
      <c r="AL6" s="174"/>
      <c r="AM6" s="174"/>
      <c r="AN6" s="174"/>
      <c r="AP6" s="12"/>
      <c r="AQ6" s="12"/>
      <c r="AR6" s="12"/>
      <c r="AV6" s="53"/>
      <c r="AW6" s="89"/>
      <c r="AX6" s="53"/>
      <c r="AY6" s="92"/>
      <c r="AZ6" s="92"/>
    </row>
    <row r="7" spans="1:59">
      <c r="AP7" s="12"/>
      <c r="AQ7" s="12"/>
      <c r="AR7" s="12"/>
      <c r="AV7" s="53"/>
      <c r="AW7" s="89"/>
      <c r="AX7" s="53"/>
      <c r="AY7" s="92"/>
      <c r="AZ7" s="92"/>
    </row>
    <row r="8" spans="1:59">
      <c r="AP8" s="12"/>
      <c r="AQ8" s="12"/>
      <c r="AR8" s="12"/>
      <c r="AV8" s="53"/>
      <c r="AW8" s="89"/>
      <c r="AX8" s="53"/>
      <c r="AY8" s="92"/>
      <c r="AZ8" s="92"/>
    </row>
    <row r="9" spans="1:59" ht="12.75" customHeight="1">
      <c r="A9" s="158" t="s">
        <v>1</v>
      </c>
      <c r="B9" s="158"/>
      <c r="C9" s="158"/>
      <c r="D9" s="158"/>
      <c r="E9" s="158"/>
      <c r="F9" s="158"/>
      <c r="G9" s="158"/>
      <c r="AA9" s="158" t="s">
        <v>1</v>
      </c>
      <c r="AB9" s="158"/>
      <c r="AC9" s="158"/>
      <c r="AD9" s="158"/>
      <c r="AE9" s="158"/>
      <c r="AF9" s="158"/>
      <c r="AG9" s="158"/>
      <c r="AP9" s="12"/>
      <c r="AQ9" s="12"/>
      <c r="AR9" s="12"/>
      <c r="AV9" s="53"/>
      <c r="AW9" s="89"/>
      <c r="AX9" s="53"/>
      <c r="AY9" s="92"/>
      <c r="AZ9" s="92"/>
      <c r="BB9" s="153" t="s">
        <v>352</v>
      </c>
      <c r="BC9" s="153" t="s">
        <v>351</v>
      </c>
      <c r="BD9" s="155"/>
      <c r="BG9" s="155" t="s">
        <v>352</v>
      </c>
    </row>
    <row r="10" spans="1:59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V10" s="53"/>
      <c r="AW10" s="89"/>
      <c r="AX10" s="53"/>
      <c r="AY10" s="92"/>
      <c r="AZ10" s="92"/>
      <c r="BB10" s="154"/>
      <c r="BC10" s="154"/>
      <c r="BD10" s="156"/>
      <c r="BG10" s="156"/>
    </row>
    <row r="11" spans="1:59" ht="12.75" customHeight="1">
      <c r="A11" s="176" t="s">
        <v>2</v>
      </c>
      <c r="B11" s="176"/>
      <c r="C11" s="3" t="s">
        <v>3</v>
      </c>
      <c r="D11" s="177" t="s">
        <v>4</v>
      </c>
      <c r="E11" s="177"/>
      <c r="F11" s="177"/>
      <c r="G11" s="177" t="s">
        <v>5</v>
      </c>
      <c r="H11" s="177"/>
      <c r="I11" s="177"/>
      <c r="K11" s="3" t="s">
        <v>6</v>
      </c>
      <c r="L11" s="177" t="s">
        <v>7</v>
      </c>
      <c r="M11" s="3" t="s">
        <v>8</v>
      </c>
      <c r="N11" s="177" t="s">
        <v>9</v>
      </c>
      <c r="O11" s="177"/>
      <c r="P11" s="177"/>
      <c r="Q11" s="180" t="s">
        <v>10</v>
      </c>
      <c r="R11" s="180" t="s">
        <v>11</v>
      </c>
      <c r="AA11" s="176" t="s">
        <v>2</v>
      </c>
      <c r="AB11" s="176"/>
      <c r="AC11" s="3" t="s">
        <v>3</v>
      </c>
      <c r="AD11" s="177" t="s">
        <v>4</v>
      </c>
      <c r="AE11" s="177"/>
      <c r="AF11" s="177"/>
      <c r="AG11" s="177" t="s">
        <v>5</v>
      </c>
      <c r="AH11" s="177"/>
      <c r="AI11" s="177"/>
      <c r="AK11" s="3" t="s">
        <v>6</v>
      </c>
      <c r="AL11" s="177" t="s">
        <v>7</v>
      </c>
      <c r="AM11" s="3" t="s">
        <v>8</v>
      </c>
      <c r="AN11" s="177" t="s">
        <v>9</v>
      </c>
      <c r="AO11" s="177"/>
      <c r="AP11" s="177"/>
      <c r="AQ11" s="180" t="s">
        <v>10</v>
      </c>
      <c r="AR11" s="180" t="s">
        <v>11</v>
      </c>
      <c r="AV11" s="53"/>
      <c r="AW11" s="89"/>
      <c r="AX11" s="53"/>
      <c r="AY11" s="92"/>
      <c r="AZ11" s="92"/>
      <c r="BB11" s="154"/>
      <c r="BC11" s="154"/>
      <c r="BD11" s="156"/>
      <c r="BG11" s="156"/>
    </row>
    <row r="12" spans="1:59">
      <c r="D12" s="192"/>
      <c r="E12" s="192"/>
      <c r="F12" s="192"/>
      <c r="G12" s="192"/>
      <c r="H12" s="192"/>
      <c r="I12" s="192"/>
      <c r="L12" s="192"/>
      <c r="N12" s="192"/>
      <c r="O12" s="192"/>
      <c r="P12" s="192"/>
      <c r="Q12" s="193"/>
      <c r="R12" s="193"/>
      <c r="AD12" s="178"/>
      <c r="AE12" s="178"/>
      <c r="AF12" s="178"/>
      <c r="AG12" s="178"/>
      <c r="AH12" s="178"/>
      <c r="AI12" s="178"/>
      <c r="AL12" s="178"/>
      <c r="AN12" s="178"/>
      <c r="AO12" s="178"/>
      <c r="AP12" s="178"/>
      <c r="AQ12" s="181"/>
      <c r="AR12" s="181"/>
      <c r="AV12" s="53"/>
      <c r="AW12" s="89"/>
      <c r="AX12" s="53"/>
      <c r="AY12" s="92"/>
      <c r="AZ12" s="92"/>
      <c r="BB12" s="154"/>
      <c r="BC12" s="154"/>
      <c r="BD12" s="156"/>
      <c r="BG12" s="156"/>
    </row>
    <row r="13" spans="1:59">
      <c r="N13" s="179"/>
      <c r="O13" s="179"/>
      <c r="P13" s="179"/>
      <c r="R13" s="182"/>
      <c r="AN13" s="179"/>
      <c r="AO13" s="179"/>
      <c r="AP13" s="179"/>
      <c r="AQ13" s="12"/>
      <c r="AR13" s="182"/>
      <c r="AV13" s="53"/>
      <c r="AW13" s="89"/>
      <c r="AX13" s="53"/>
      <c r="AY13" s="92"/>
      <c r="AZ13" s="92"/>
      <c r="BB13" s="154"/>
      <c r="BC13" s="154"/>
      <c r="BG13" s="156"/>
    </row>
    <row r="14" spans="1:59" ht="12.75" customHeight="1">
      <c r="A14" s="183" t="s">
        <v>13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5"/>
      <c r="AA14" s="183" t="s">
        <v>13</v>
      </c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5"/>
      <c r="AV14" s="53"/>
      <c r="AW14" s="89"/>
      <c r="AX14" s="53"/>
      <c r="AY14" s="92"/>
      <c r="AZ14" s="92"/>
      <c r="BB14" s="154"/>
      <c r="BC14" s="154"/>
      <c r="BG14" s="156"/>
    </row>
    <row r="15" spans="1:59">
      <c r="AP15" s="12"/>
      <c r="AQ15" s="12"/>
      <c r="AR15" s="12"/>
      <c r="AV15" s="53"/>
      <c r="AW15" s="89"/>
      <c r="AX15" s="53"/>
      <c r="AY15" s="92"/>
      <c r="AZ15" s="92"/>
      <c r="BB15" s="154"/>
      <c r="BC15" s="148"/>
    </row>
    <row r="16" spans="1:59" s="1" customFormat="1" ht="12.75" customHeight="1">
      <c r="A16" s="149" t="s">
        <v>14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V16" s="1" t="s">
        <v>325</v>
      </c>
      <c r="W16" s="87" t="s">
        <v>329</v>
      </c>
      <c r="X16" s="1" t="s">
        <v>326</v>
      </c>
      <c r="Y16" s="85" t="s">
        <v>330</v>
      </c>
      <c r="AA16" s="149" t="s">
        <v>14</v>
      </c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V16" s="1" t="s">
        <v>325</v>
      </c>
      <c r="AW16" s="87" t="s">
        <v>329</v>
      </c>
      <c r="AX16" s="1" t="s">
        <v>326</v>
      </c>
      <c r="AY16" s="85" t="s">
        <v>330</v>
      </c>
      <c r="AZ16" s="85"/>
    </row>
    <row r="17" spans="1:55" s="1" customFormat="1" ht="13.15">
      <c r="C17" s="84" t="s">
        <v>327</v>
      </c>
      <c r="D17" s="84"/>
      <c r="E17" s="84"/>
      <c r="F17" s="84"/>
      <c r="G17" s="84"/>
      <c r="H17" s="84" t="s">
        <v>337</v>
      </c>
      <c r="P17" s="13"/>
      <c r="Q17" s="13"/>
      <c r="R17" s="13"/>
      <c r="W17" s="87" t="s">
        <v>328</v>
      </c>
      <c r="Y17" s="85" t="s">
        <v>331</v>
      </c>
      <c r="AC17" s="84" t="s">
        <v>327</v>
      </c>
      <c r="AD17" s="84"/>
      <c r="AE17" s="84"/>
      <c r="AF17" s="84"/>
      <c r="AG17" s="84"/>
      <c r="AH17" s="84" t="s">
        <v>337</v>
      </c>
      <c r="AP17" s="13"/>
      <c r="AQ17" s="13"/>
      <c r="AR17" s="13"/>
      <c r="AW17" s="87" t="s">
        <v>328</v>
      </c>
      <c r="AY17" s="85" t="s">
        <v>331</v>
      </c>
      <c r="AZ17" s="85"/>
    </row>
    <row r="18" spans="1:55">
      <c r="AP18" s="12"/>
      <c r="AQ18" s="12"/>
      <c r="AR18" s="12"/>
      <c r="AV18" s="53"/>
      <c r="AW18" s="89"/>
      <c r="AX18" s="53"/>
      <c r="AY18" s="92"/>
      <c r="AZ18" s="92"/>
    </row>
    <row r="19" spans="1:55" ht="12.75" customHeight="1">
      <c r="A19" s="160">
        <v>201</v>
      </c>
      <c r="B19" s="160"/>
      <c r="C19" s="54" t="s">
        <v>15</v>
      </c>
      <c r="D19" s="161">
        <v>36861</v>
      </c>
      <c r="E19" s="161"/>
      <c r="F19" s="161"/>
      <c r="G19" s="158" t="s">
        <v>16</v>
      </c>
      <c r="H19" s="158"/>
      <c r="I19" s="158"/>
      <c r="K19" s="2">
        <v>7</v>
      </c>
      <c r="L19" s="55">
        <v>5060</v>
      </c>
      <c r="M19" s="2">
        <v>100</v>
      </c>
      <c r="N19" s="7"/>
      <c r="O19" s="7"/>
      <c r="P19" s="7">
        <v>5060</v>
      </c>
      <c r="Q19" s="14">
        <v>0</v>
      </c>
      <c r="R19" s="14">
        <f>P19+Q19</f>
        <v>5060</v>
      </c>
      <c r="T19" s="12"/>
      <c r="U19" s="12">
        <f>L19-R19</f>
        <v>0</v>
      </c>
      <c r="V19" s="97">
        <v>7</v>
      </c>
      <c r="W19" s="98">
        <v>7</v>
      </c>
      <c r="X19" s="93">
        <f>V19-W19</f>
        <v>0</v>
      </c>
      <c r="Y19" s="94">
        <v>0</v>
      </c>
      <c r="AA19" s="160">
        <v>201</v>
      </c>
      <c r="AB19" s="160"/>
      <c r="AC19" s="118" t="s">
        <v>15</v>
      </c>
      <c r="AD19" s="161">
        <v>36861</v>
      </c>
      <c r="AE19" s="161"/>
      <c r="AF19" s="161"/>
      <c r="AG19" s="158" t="s">
        <v>16</v>
      </c>
      <c r="AH19" s="158"/>
      <c r="AI19" s="158"/>
      <c r="AK19" s="2">
        <v>7</v>
      </c>
      <c r="AL19" s="119">
        <v>5060</v>
      </c>
      <c r="AM19" s="2">
        <v>100</v>
      </c>
      <c r="AN19" s="7"/>
      <c r="AO19" s="7"/>
      <c r="AP19" s="7">
        <v>5060</v>
      </c>
      <c r="AQ19" s="14">
        <v>0</v>
      </c>
      <c r="AR19" s="14">
        <f>AP19+AQ19</f>
        <v>5060</v>
      </c>
      <c r="AT19" s="12"/>
      <c r="AU19" s="12">
        <f>AL19-AR19</f>
        <v>0</v>
      </c>
      <c r="AV19" s="97">
        <v>7</v>
      </c>
      <c r="AW19" s="98">
        <v>7</v>
      </c>
      <c r="AX19" s="93">
        <f>AV19-AW19</f>
        <v>0</v>
      </c>
      <c r="AY19" s="94">
        <v>0</v>
      </c>
      <c r="AZ19" s="94"/>
      <c r="BB19" s="138">
        <v>0</v>
      </c>
      <c r="BC19" s="141">
        <v>0</v>
      </c>
    </row>
    <row r="20" spans="1:55" ht="12.75" customHeight="1">
      <c r="A20" s="160">
        <v>202</v>
      </c>
      <c r="B20" s="160"/>
      <c r="C20" s="54" t="s">
        <v>17</v>
      </c>
      <c r="D20" s="161">
        <v>37503</v>
      </c>
      <c r="E20" s="161"/>
      <c r="F20" s="161"/>
      <c r="G20" s="158" t="s">
        <v>16</v>
      </c>
      <c r="H20" s="158"/>
      <c r="I20" s="158"/>
      <c r="K20" s="2">
        <v>7</v>
      </c>
      <c r="L20" s="55">
        <v>1183</v>
      </c>
      <c r="M20" s="2">
        <v>100</v>
      </c>
      <c r="N20" s="7"/>
      <c r="O20" s="7"/>
      <c r="P20" s="7">
        <v>1183</v>
      </c>
      <c r="Q20" s="14">
        <v>0</v>
      </c>
      <c r="R20" s="14">
        <f>P20+Q20</f>
        <v>1183</v>
      </c>
      <c r="U20" s="12">
        <f t="shared" ref="U20:U83" si="0">L20-R20</f>
        <v>0</v>
      </c>
      <c r="V20" s="97">
        <v>7</v>
      </c>
      <c r="W20" s="98">
        <v>7</v>
      </c>
      <c r="X20" s="93">
        <f t="shared" ref="X20" si="1">V20-W20</f>
        <v>0</v>
      </c>
      <c r="Y20" s="94">
        <v>0</v>
      </c>
      <c r="AA20" s="160">
        <v>202</v>
      </c>
      <c r="AB20" s="160"/>
      <c r="AC20" s="118" t="s">
        <v>17</v>
      </c>
      <c r="AD20" s="161">
        <v>37503</v>
      </c>
      <c r="AE20" s="161"/>
      <c r="AF20" s="161"/>
      <c r="AG20" s="158" t="s">
        <v>16</v>
      </c>
      <c r="AH20" s="158"/>
      <c r="AI20" s="158"/>
      <c r="AK20" s="2">
        <v>7</v>
      </c>
      <c r="AL20" s="119">
        <v>1183</v>
      </c>
      <c r="AM20" s="2">
        <v>100</v>
      </c>
      <c r="AN20" s="7"/>
      <c r="AO20" s="7"/>
      <c r="AP20" s="7">
        <v>1183</v>
      </c>
      <c r="AQ20" s="14">
        <v>0</v>
      </c>
      <c r="AR20" s="14">
        <f t="shared" ref="AR20:AR23" si="2">AP20+AQ20</f>
        <v>1183</v>
      </c>
      <c r="AU20" s="12">
        <f t="shared" ref="AU20:AU83" si="3">AL20-AR20</f>
        <v>0</v>
      </c>
      <c r="AV20" s="97">
        <v>7</v>
      </c>
      <c r="AW20" s="98">
        <v>7</v>
      </c>
      <c r="AX20" s="93">
        <f t="shared" ref="AX20" si="4">AV20-AW20</f>
        <v>0</v>
      </c>
      <c r="AY20" s="94">
        <v>0</v>
      </c>
      <c r="AZ20" s="94"/>
      <c r="BB20" s="138">
        <v>0</v>
      </c>
      <c r="BC20" s="141">
        <v>0</v>
      </c>
    </row>
    <row r="21" spans="1:55" ht="12.75" customHeight="1">
      <c r="A21" s="160">
        <v>343</v>
      </c>
      <c r="B21" s="160"/>
      <c r="C21" s="54" t="s">
        <v>18</v>
      </c>
      <c r="D21" s="161">
        <v>43201</v>
      </c>
      <c r="E21" s="161"/>
      <c r="F21" s="161"/>
      <c r="G21" s="158" t="s">
        <v>16</v>
      </c>
      <c r="H21" s="158"/>
      <c r="I21" s="158"/>
      <c r="K21" s="2">
        <v>25</v>
      </c>
      <c r="L21" s="55">
        <v>1962</v>
      </c>
      <c r="M21" s="2">
        <v>100</v>
      </c>
      <c r="N21" s="7"/>
      <c r="O21" s="7"/>
      <c r="P21" s="7">
        <v>1078</v>
      </c>
      <c r="Q21" s="14">
        <f>Y21/X21</f>
        <v>40.18181818181818</v>
      </c>
      <c r="R21" s="14">
        <f t="shared" ref="R21:R22" si="5">P21+Q21</f>
        <v>1118.1818181818182</v>
      </c>
      <c r="U21" s="12">
        <f>L21-R21</f>
        <v>843.81818181818176</v>
      </c>
      <c r="V21" s="97">
        <v>5</v>
      </c>
      <c r="W21" s="98">
        <v>3</v>
      </c>
      <c r="X21" s="93">
        <f>K21-W21</f>
        <v>22</v>
      </c>
      <c r="Y21" s="94">
        <v>884</v>
      </c>
      <c r="AA21" s="160">
        <v>343</v>
      </c>
      <c r="AB21" s="160"/>
      <c r="AC21" s="118" t="s">
        <v>18</v>
      </c>
      <c r="AD21" s="161">
        <v>43201</v>
      </c>
      <c r="AE21" s="161"/>
      <c r="AF21" s="161"/>
      <c r="AG21" s="158" t="s">
        <v>16</v>
      </c>
      <c r="AH21" s="158"/>
      <c r="AI21" s="158"/>
      <c r="AK21" s="124">
        <v>7</v>
      </c>
      <c r="AL21" s="119">
        <v>1962</v>
      </c>
      <c r="AM21" s="2">
        <v>100</v>
      </c>
      <c r="AN21" s="7"/>
      <c r="AO21" s="7"/>
      <c r="AP21" s="7">
        <v>1078</v>
      </c>
      <c r="AQ21" s="14">
        <f>AY21/AX21</f>
        <v>221</v>
      </c>
      <c r="AR21" s="14">
        <f t="shared" si="2"/>
        <v>1299</v>
      </c>
      <c r="AU21" s="12">
        <f>AL21-AR21</f>
        <v>663</v>
      </c>
      <c r="AV21" s="97">
        <v>5</v>
      </c>
      <c r="AW21" s="98">
        <v>3</v>
      </c>
      <c r="AX21" s="93">
        <f>AK21-AW21</f>
        <v>4</v>
      </c>
      <c r="AY21" s="94">
        <v>884</v>
      </c>
      <c r="AZ21" s="94"/>
      <c r="BB21" s="138">
        <v>40.181818181818201</v>
      </c>
      <c r="BC21" s="141">
        <v>221</v>
      </c>
    </row>
    <row r="22" spans="1:55" ht="12.75" customHeight="1">
      <c r="A22" s="160">
        <v>344</v>
      </c>
      <c r="B22" s="160"/>
      <c r="C22" s="54" t="s">
        <v>19</v>
      </c>
      <c r="D22" s="161">
        <v>43388</v>
      </c>
      <c r="E22" s="161"/>
      <c r="F22" s="161"/>
      <c r="G22" s="158" t="s">
        <v>16</v>
      </c>
      <c r="H22" s="158"/>
      <c r="I22" s="158"/>
      <c r="K22" s="2">
        <v>25</v>
      </c>
      <c r="L22" s="55">
        <v>3957</v>
      </c>
      <c r="M22" s="2">
        <v>100</v>
      </c>
      <c r="N22" s="7"/>
      <c r="O22" s="7"/>
      <c r="P22" s="16">
        <v>1780</v>
      </c>
      <c r="Q22" s="14">
        <f>Y22/X22</f>
        <v>98.954545454545453</v>
      </c>
      <c r="R22" s="14">
        <f t="shared" si="5"/>
        <v>1878.9545454545455</v>
      </c>
      <c r="U22" s="12">
        <f t="shared" si="0"/>
        <v>2078.0454545454545</v>
      </c>
      <c r="V22" s="97">
        <v>5</v>
      </c>
      <c r="W22" s="98">
        <v>3</v>
      </c>
      <c r="X22" s="93">
        <f t="shared" ref="X22:X23" si="6">K22-W22</f>
        <v>22</v>
      </c>
      <c r="Y22" s="94">
        <v>2177</v>
      </c>
      <c r="AA22" s="160">
        <v>344</v>
      </c>
      <c r="AB22" s="160"/>
      <c r="AC22" s="118" t="s">
        <v>19</v>
      </c>
      <c r="AD22" s="161">
        <v>43388</v>
      </c>
      <c r="AE22" s="161"/>
      <c r="AF22" s="161"/>
      <c r="AG22" s="158" t="s">
        <v>16</v>
      </c>
      <c r="AH22" s="158"/>
      <c r="AI22" s="158"/>
      <c r="AK22" s="124">
        <v>7</v>
      </c>
      <c r="AL22" s="119">
        <v>3957</v>
      </c>
      <c r="AM22" s="2">
        <v>100</v>
      </c>
      <c r="AN22" s="7"/>
      <c r="AO22" s="7"/>
      <c r="AP22" s="16">
        <v>1780</v>
      </c>
      <c r="AQ22" s="14">
        <f>AY22/AX22</f>
        <v>544.25</v>
      </c>
      <c r="AR22" s="14">
        <f t="shared" si="2"/>
        <v>2324.25</v>
      </c>
      <c r="AU22" s="12">
        <f t="shared" si="3"/>
        <v>1632.75</v>
      </c>
      <c r="AV22" s="97">
        <v>5</v>
      </c>
      <c r="AW22" s="98">
        <v>3</v>
      </c>
      <c r="AX22" s="93">
        <f t="shared" ref="AX22:AX23" si="7">AK22-AW22</f>
        <v>4</v>
      </c>
      <c r="AY22" s="94">
        <v>2177</v>
      </c>
      <c r="AZ22" s="94"/>
      <c r="BB22" s="138">
        <v>98.954545454545453</v>
      </c>
      <c r="BC22" s="141">
        <v>544.25</v>
      </c>
    </row>
    <row r="23" spans="1:55" s="10" customFormat="1" ht="12.75" customHeight="1">
      <c r="A23" s="194">
        <v>1</v>
      </c>
      <c r="B23" s="194"/>
      <c r="C23" s="60" t="s">
        <v>19</v>
      </c>
      <c r="D23" s="188">
        <v>43647</v>
      </c>
      <c r="E23" s="188"/>
      <c r="F23" s="188"/>
      <c r="G23" s="187" t="s">
        <v>16</v>
      </c>
      <c r="H23" s="187"/>
      <c r="I23" s="187"/>
      <c r="K23" s="62">
        <v>25</v>
      </c>
      <c r="L23" s="9">
        <v>4644</v>
      </c>
      <c r="M23" s="62">
        <v>100</v>
      </c>
      <c r="N23" s="63"/>
      <c r="O23" s="63"/>
      <c r="P23" s="64">
        <v>1393</v>
      </c>
      <c r="Q23" s="65">
        <f>Y23/X23</f>
        <v>141.34782608695653</v>
      </c>
      <c r="R23" s="65">
        <f t="shared" ref="R23" si="8">P23+Q23</f>
        <v>1534.3478260869565</v>
      </c>
      <c r="U23" s="12">
        <f t="shared" si="0"/>
        <v>3109.6521739130435</v>
      </c>
      <c r="V23" s="99">
        <v>5</v>
      </c>
      <c r="W23" s="100">
        <v>2</v>
      </c>
      <c r="X23" s="93">
        <f t="shared" si="6"/>
        <v>23</v>
      </c>
      <c r="Y23" s="95">
        <v>3251</v>
      </c>
      <c r="Z23" s="90"/>
      <c r="AA23" s="160">
        <v>1</v>
      </c>
      <c r="AB23" s="160"/>
      <c r="AC23" s="118" t="s">
        <v>19</v>
      </c>
      <c r="AD23" s="161">
        <v>43647</v>
      </c>
      <c r="AE23" s="161"/>
      <c r="AF23" s="161"/>
      <c r="AG23" s="158" t="s">
        <v>16</v>
      </c>
      <c r="AH23" s="158"/>
      <c r="AI23" s="158"/>
      <c r="AJ23"/>
      <c r="AK23" s="124">
        <v>7</v>
      </c>
      <c r="AL23" s="119">
        <v>4644</v>
      </c>
      <c r="AM23" s="2">
        <v>100</v>
      </c>
      <c r="AN23" s="7"/>
      <c r="AO23" s="7"/>
      <c r="AP23" s="16">
        <v>1393</v>
      </c>
      <c r="AQ23" s="14">
        <f>AY23/AX23</f>
        <v>650.20000000000005</v>
      </c>
      <c r="AR23" s="14">
        <f t="shared" si="2"/>
        <v>2043.2</v>
      </c>
      <c r="AS23"/>
      <c r="AT23"/>
      <c r="AU23" s="12">
        <f t="shared" si="3"/>
        <v>2600.8000000000002</v>
      </c>
      <c r="AV23" s="97">
        <v>5</v>
      </c>
      <c r="AW23" s="98">
        <v>2</v>
      </c>
      <c r="AX23" s="93">
        <f t="shared" si="7"/>
        <v>5</v>
      </c>
      <c r="AY23" s="95">
        <v>3251</v>
      </c>
      <c r="AZ23" s="95"/>
      <c r="BB23" s="139">
        <v>141.34782608695653</v>
      </c>
      <c r="BC23" s="142">
        <v>650.20000000000005</v>
      </c>
    </row>
    <row r="24" spans="1:55" ht="12.75" customHeight="1">
      <c r="A24" s="159" t="s">
        <v>20</v>
      </c>
      <c r="B24" s="159"/>
      <c r="C24" s="159"/>
      <c r="D24" s="159"/>
      <c r="E24" s="159"/>
      <c r="F24" s="159"/>
      <c r="G24" s="159"/>
      <c r="H24" s="159"/>
      <c r="L24" s="56">
        <f>SUM(L19:L23)</f>
        <v>16806</v>
      </c>
      <c r="N24" s="6"/>
      <c r="O24" s="6"/>
      <c r="P24" s="56">
        <f>SUM(P19:P23)</f>
        <v>10494</v>
      </c>
      <c r="Q24" s="56">
        <f>SUM(Q19:Q23)</f>
        <v>280.48418972332013</v>
      </c>
      <c r="R24" s="56">
        <f>SUM(R19:R23)</f>
        <v>10774.48418972332</v>
      </c>
      <c r="S24" s="6"/>
      <c r="U24" s="12">
        <f t="shared" si="0"/>
        <v>6031.51581027668</v>
      </c>
      <c r="Y24" s="94"/>
      <c r="AA24" s="159" t="s">
        <v>20</v>
      </c>
      <c r="AB24" s="159"/>
      <c r="AC24" s="159"/>
      <c r="AD24" s="159"/>
      <c r="AE24" s="159"/>
      <c r="AF24" s="159"/>
      <c r="AG24" s="159"/>
      <c r="AH24" s="159"/>
      <c r="AL24" s="120">
        <f>SUM(AL19:AL23)</f>
        <v>16806</v>
      </c>
      <c r="AN24" s="6"/>
      <c r="AO24" s="6"/>
      <c r="AP24" s="120">
        <f>SUM(AP19:AP23)</f>
        <v>10494</v>
      </c>
      <c r="AQ24" s="120">
        <f>SUM(AQ19:AQ23)</f>
        <v>1415.45</v>
      </c>
      <c r="AR24" s="120">
        <f>SUM(AR19:AR23)</f>
        <v>11909.45</v>
      </c>
      <c r="AS24" s="6"/>
      <c r="AU24" s="12">
        <f t="shared" si="3"/>
        <v>4896.5499999999993</v>
      </c>
      <c r="AV24" s="53"/>
      <c r="AW24" s="89"/>
      <c r="AX24" s="53"/>
      <c r="AY24" s="94"/>
      <c r="AZ24" s="94"/>
      <c r="BB24" s="138">
        <f>SUM(BB19:BB23)</f>
        <v>280.48418972332018</v>
      </c>
      <c r="BC24" s="141">
        <f>SUM(BC19:BC23)</f>
        <v>1415.45</v>
      </c>
    </row>
    <row r="25" spans="1:55" ht="12.75" customHeight="1">
      <c r="B25" s="159" t="s">
        <v>12</v>
      </c>
      <c r="C25" s="159"/>
      <c r="D25" s="159"/>
      <c r="E25" s="159"/>
      <c r="F25" s="159"/>
      <c r="G25" s="159"/>
      <c r="H25" s="159"/>
      <c r="I25" s="159"/>
      <c r="L25" s="57">
        <v>0</v>
      </c>
      <c r="N25" s="167">
        <v>0</v>
      </c>
      <c r="O25" s="167"/>
      <c r="P25" s="167"/>
      <c r="Q25" s="15">
        <v>0</v>
      </c>
      <c r="R25" s="15">
        <v>0</v>
      </c>
      <c r="U25" s="12">
        <f t="shared" si="0"/>
        <v>0</v>
      </c>
      <c r="Y25" s="94">
        <f>SUM(Y19:Y24)</f>
        <v>6312</v>
      </c>
      <c r="AB25" s="159" t="s">
        <v>12</v>
      </c>
      <c r="AC25" s="159"/>
      <c r="AD25" s="159"/>
      <c r="AE25" s="159"/>
      <c r="AF25" s="159"/>
      <c r="AG25" s="159"/>
      <c r="AH25" s="159"/>
      <c r="AI25" s="159"/>
      <c r="AL25" s="121">
        <v>0</v>
      </c>
      <c r="AN25" s="167">
        <v>0</v>
      </c>
      <c r="AO25" s="167"/>
      <c r="AP25" s="167"/>
      <c r="AQ25" s="15">
        <v>0</v>
      </c>
      <c r="AR25" s="15">
        <v>0</v>
      </c>
      <c r="AU25" s="12">
        <f t="shared" si="3"/>
        <v>0</v>
      </c>
      <c r="AV25" s="53"/>
      <c r="AW25" s="89"/>
      <c r="AX25" s="53"/>
      <c r="AY25" s="94">
        <f>SUM(AY19:AY24)</f>
        <v>6312</v>
      </c>
      <c r="AZ25" s="94"/>
      <c r="BB25" s="138">
        <v>0</v>
      </c>
      <c r="BC25" s="141">
        <v>0</v>
      </c>
    </row>
    <row r="26" spans="1:55" ht="12.75" customHeight="1">
      <c r="A26" s="159" t="s">
        <v>21</v>
      </c>
      <c r="B26" s="159"/>
      <c r="C26" s="159"/>
      <c r="D26" s="159"/>
      <c r="E26" s="159"/>
      <c r="F26" s="159"/>
      <c r="G26" s="159"/>
      <c r="H26" s="159"/>
      <c r="L26" s="56">
        <f>L24-L25</f>
        <v>16806</v>
      </c>
      <c r="N26" s="56"/>
      <c r="O26" s="56">
        <f t="shared" ref="O26" si="9">O24-O25</f>
        <v>0</v>
      </c>
      <c r="P26" s="58">
        <f>P24-N25</f>
        <v>10494</v>
      </c>
      <c r="Q26" s="58">
        <f>Q24-O25</f>
        <v>280.48418972332013</v>
      </c>
      <c r="R26" s="58">
        <f>R24-P25</f>
        <v>10774.48418972332</v>
      </c>
      <c r="U26" s="12">
        <f t="shared" si="0"/>
        <v>6031.51581027668</v>
      </c>
      <c r="Y26" s="94"/>
      <c r="AA26" s="159" t="s">
        <v>21</v>
      </c>
      <c r="AB26" s="159"/>
      <c r="AC26" s="159"/>
      <c r="AD26" s="159"/>
      <c r="AE26" s="159"/>
      <c r="AF26" s="159"/>
      <c r="AG26" s="159"/>
      <c r="AH26" s="159"/>
      <c r="AL26" s="120">
        <f>AL24-AL25</f>
        <v>16806</v>
      </c>
      <c r="AN26" s="120"/>
      <c r="AO26" s="120">
        <f t="shared" ref="AO26" si="10">AO24-AO25</f>
        <v>0</v>
      </c>
      <c r="AP26" s="58">
        <f>AP24-AN25</f>
        <v>10494</v>
      </c>
      <c r="AQ26" s="58">
        <f>AQ24-AO25</f>
        <v>1415.45</v>
      </c>
      <c r="AR26" s="58">
        <f>AR24-AP25</f>
        <v>11909.45</v>
      </c>
      <c r="AU26" s="12">
        <f t="shared" si="3"/>
        <v>4896.5499999999993</v>
      </c>
      <c r="AV26" s="53"/>
      <c r="AW26" s="89"/>
      <c r="AX26" s="53"/>
      <c r="AY26" s="94"/>
      <c r="AZ26" s="94"/>
      <c r="BB26" s="138">
        <v>280.48418972332013</v>
      </c>
      <c r="BC26" s="141">
        <v>1415.45</v>
      </c>
    </row>
    <row r="27" spans="1:55">
      <c r="U27" s="12">
        <f t="shared" si="0"/>
        <v>0</v>
      </c>
      <c r="Y27" s="94"/>
      <c r="AP27" s="12"/>
      <c r="AQ27" s="12"/>
      <c r="AR27" s="12"/>
      <c r="AU27" s="12">
        <f t="shared" si="3"/>
        <v>0</v>
      </c>
      <c r="AV27" s="53"/>
      <c r="AW27" s="89"/>
      <c r="AX27" s="53"/>
      <c r="AY27" s="94"/>
      <c r="AZ27" s="94"/>
      <c r="BB27" s="138"/>
      <c r="BC27" s="141"/>
    </row>
    <row r="28" spans="1:55" s="1" customFormat="1" ht="12.75" customHeight="1">
      <c r="A28" s="149" t="s">
        <v>22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2">
        <f t="shared" si="0"/>
        <v>0</v>
      </c>
      <c r="W28" s="87"/>
      <c r="Y28" s="86"/>
      <c r="AA28" s="149" t="s">
        <v>22</v>
      </c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2">
        <f t="shared" si="3"/>
        <v>0</v>
      </c>
      <c r="AW28" s="87"/>
      <c r="AY28" s="86"/>
      <c r="AZ28" s="86"/>
      <c r="BB28" s="140"/>
      <c r="BC28" s="143"/>
    </row>
    <row r="29" spans="1:55" s="1" customFormat="1" ht="13.15">
      <c r="C29" s="84" t="s">
        <v>332</v>
      </c>
      <c r="P29" s="13"/>
      <c r="Q29" s="13"/>
      <c r="R29" s="13"/>
      <c r="U29" s="12">
        <f t="shared" si="0"/>
        <v>0</v>
      </c>
      <c r="W29" s="87"/>
      <c r="Y29" s="86"/>
      <c r="AC29" s="84" t="s">
        <v>332</v>
      </c>
      <c r="AP29" s="13"/>
      <c r="AQ29" s="13"/>
      <c r="AR29" s="13"/>
      <c r="AU29" s="12">
        <f t="shared" si="3"/>
        <v>0</v>
      </c>
      <c r="AW29" s="87"/>
      <c r="AY29" s="86"/>
      <c r="AZ29" s="86"/>
      <c r="BB29" s="140"/>
      <c r="BC29" s="143"/>
    </row>
    <row r="30" spans="1:55">
      <c r="U30" s="12">
        <f t="shared" si="0"/>
        <v>0</v>
      </c>
      <c r="Y30" s="94"/>
      <c r="AP30" s="12"/>
      <c r="AQ30" s="12"/>
      <c r="AR30" s="12"/>
      <c r="AU30" s="12">
        <f t="shared" si="3"/>
        <v>0</v>
      </c>
      <c r="AV30" s="53"/>
      <c r="AW30" s="89"/>
      <c r="AX30" s="53"/>
      <c r="AY30" s="94"/>
      <c r="AZ30" s="94"/>
      <c r="BB30" s="138"/>
      <c r="BC30" s="141"/>
    </row>
    <row r="31" spans="1:55" ht="12.75" customHeight="1">
      <c r="A31" s="160">
        <v>113</v>
      </c>
      <c r="B31" s="160"/>
      <c r="C31" s="54" t="s">
        <v>23</v>
      </c>
      <c r="D31" s="161">
        <v>29402</v>
      </c>
      <c r="E31" s="161"/>
      <c r="F31" s="161"/>
      <c r="G31" s="158" t="s">
        <v>16</v>
      </c>
      <c r="H31" s="158"/>
      <c r="I31" s="158"/>
      <c r="K31" s="2">
        <v>60</v>
      </c>
      <c r="L31" s="55">
        <v>62436</v>
      </c>
      <c r="M31" s="2">
        <v>100</v>
      </c>
      <c r="N31" s="7"/>
      <c r="O31" s="7"/>
      <c r="P31" s="14">
        <v>50978</v>
      </c>
      <c r="Q31" s="14">
        <f>Y31/X31</f>
        <v>603.0526315789474</v>
      </c>
      <c r="R31" s="14">
        <f>P31+Q31</f>
        <v>51581.052631578947</v>
      </c>
      <c r="U31" s="12">
        <f t="shared" si="0"/>
        <v>10854.947368421053</v>
      </c>
      <c r="V31" s="97">
        <v>50</v>
      </c>
      <c r="W31" s="98">
        <f>2021-1980</f>
        <v>41</v>
      </c>
      <c r="X31" s="93">
        <f>K31-W31</f>
        <v>19</v>
      </c>
      <c r="Y31" s="94">
        <v>11458</v>
      </c>
      <c r="AA31" s="160">
        <v>113</v>
      </c>
      <c r="AB31" s="160"/>
      <c r="AC31" s="118" t="s">
        <v>23</v>
      </c>
      <c r="AD31" s="161">
        <v>29402</v>
      </c>
      <c r="AE31" s="161"/>
      <c r="AF31" s="161"/>
      <c r="AG31" s="158" t="s">
        <v>16</v>
      </c>
      <c r="AH31" s="158"/>
      <c r="AI31" s="158"/>
      <c r="AK31" s="124">
        <v>50</v>
      </c>
      <c r="AL31" s="119">
        <v>62436</v>
      </c>
      <c r="AM31" s="2">
        <v>100</v>
      </c>
      <c r="AN31" s="7"/>
      <c r="AO31" s="7"/>
      <c r="AP31" s="14">
        <v>50978</v>
      </c>
      <c r="AQ31" s="14">
        <f>AY31/AX31</f>
        <v>1273.1111111111111</v>
      </c>
      <c r="AR31" s="14">
        <f>AP31+AQ31</f>
        <v>52251.111111111109</v>
      </c>
      <c r="AU31" s="12">
        <f t="shared" si="3"/>
        <v>10184.888888888891</v>
      </c>
      <c r="AV31" s="97">
        <v>50</v>
      </c>
      <c r="AW31" s="98">
        <f>2021-1980</f>
        <v>41</v>
      </c>
      <c r="AX31" s="93">
        <f>AK31-AW31</f>
        <v>9</v>
      </c>
      <c r="AY31" s="94">
        <v>11458</v>
      </c>
      <c r="AZ31" s="94"/>
      <c r="BB31" s="138">
        <v>603.0526315789474</v>
      </c>
      <c r="BC31" s="141">
        <v>1273.1111111111111</v>
      </c>
    </row>
    <row r="32" spans="1:55" ht="12.75" customHeight="1">
      <c r="A32" s="160">
        <v>114</v>
      </c>
      <c r="B32" s="160"/>
      <c r="C32" s="54" t="s">
        <v>23</v>
      </c>
      <c r="D32" s="161">
        <v>33054</v>
      </c>
      <c r="E32" s="161"/>
      <c r="F32" s="161"/>
      <c r="G32" s="158" t="s">
        <v>16</v>
      </c>
      <c r="H32" s="158"/>
      <c r="I32" s="158"/>
      <c r="K32" s="2">
        <v>60</v>
      </c>
      <c r="L32" s="55">
        <v>21644</v>
      </c>
      <c r="M32" s="2">
        <v>100</v>
      </c>
      <c r="N32" s="7"/>
      <c r="O32" s="7"/>
      <c r="P32" s="14">
        <v>13240</v>
      </c>
      <c r="Q32" s="14">
        <f t="shared" ref="Q32:Q87" si="11">Y32/X32</f>
        <v>289.79310344827587</v>
      </c>
      <c r="R32" s="14">
        <f t="shared" ref="R32:R62" si="12">P32+Q32</f>
        <v>13529.793103448275</v>
      </c>
      <c r="U32" s="12">
        <f t="shared" si="0"/>
        <v>8114.2068965517246</v>
      </c>
      <c r="V32" s="97">
        <v>50</v>
      </c>
      <c r="W32" s="98">
        <f>2021-1990</f>
        <v>31</v>
      </c>
      <c r="X32" s="93">
        <f t="shared" ref="X32:X87" si="13">K32-W32</f>
        <v>29</v>
      </c>
      <c r="Y32" s="94">
        <v>8404</v>
      </c>
      <c r="AA32" s="160">
        <v>114</v>
      </c>
      <c r="AB32" s="160"/>
      <c r="AC32" s="118" t="s">
        <v>23</v>
      </c>
      <c r="AD32" s="161">
        <v>33054</v>
      </c>
      <c r="AE32" s="161"/>
      <c r="AF32" s="161"/>
      <c r="AG32" s="158" t="s">
        <v>16</v>
      </c>
      <c r="AH32" s="158"/>
      <c r="AI32" s="158"/>
      <c r="AK32" s="124">
        <v>50</v>
      </c>
      <c r="AL32" s="119">
        <v>21644</v>
      </c>
      <c r="AM32" s="2">
        <v>100</v>
      </c>
      <c r="AN32" s="7"/>
      <c r="AO32" s="7"/>
      <c r="AP32" s="14">
        <v>13240</v>
      </c>
      <c r="AQ32" s="14">
        <f t="shared" ref="AQ32:AQ87" si="14">AY32/AX32</f>
        <v>442.31578947368422</v>
      </c>
      <c r="AR32" s="14">
        <f t="shared" ref="AR32:AR87" si="15">AP32+AQ32</f>
        <v>13682.315789473685</v>
      </c>
      <c r="AU32" s="12">
        <f t="shared" si="3"/>
        <v>7961.6842105263149</v>
      </c>
      <c r="AV32" s="97">
        <v>50</v>
      </c>
      <c r="AW32" s="98">
        <f>2021-1990</f>
        <v>31</v>
      </c>
      <c r="AX32" s="93">
        <f t="shared" ref="AX32:AX87" si="16">AK32-AW32</f>
        <v>19</v>
      </c>
      <c r="AY32" s="94">
        <v>8404</v>
      </c>
      <c r="AZ32" s="94"/>
      <c r="BB32" s="138">
        <v>289.79310344827587</v>
      </c>
      <c r="BC32" s="141">
        <v>442.31578947368422</v>
      </c>
    </row>
    <row r="33" spans="1:55" ht="12.75" customHeight="1">
      <c r="A33" s="160">
        <v>115</v>
      </c>
      <c r="B33" s="160"/>
      <c r="C33" s="54" t="s">
        <v>23</v>
      </c>
      <c r="D33" s="161">
        <v>33054</v>
      </c>
      <c r="E33" s="161"/>
      <c r="F33" s="161"/>
      <c r="G33" s="158" t="s">
        <v>16</v>
      </c>
      <c r="H33" s="158"/>
      <c r="I33" s="158"/>
      <c r="K33" s="2">
        <v>60</v>
      </c>
      <c r="L33" s="55">
        <v>4747</v>
      </c>
      <c r="M33" s="2">
        <v>100</v>
      </c>
      <c r="N33" s="7"/>
      <c r="O33" s="7"/>
      <c r="P33" s="14">
        <v>2904</v>
      </c>
      <c r="Q33" s="14">
        <f t="shared" si="11"/>
        <v>63.551724137931032</v>
      </c>
      <c r="R33" s="14">
        <f t="shared" si="12"/>
        <v>2967.5517241379312</v>
      </c>
      <c r="U33" s="12">
        <f t="shared" si="0"/>
        <v>1779.4482758620688</v>
      </c>
      <c r="V33" s="97">
        <v>50</v>
      </c>
      <c r="W33" s="98">
        <v>31</v>
      </c>
      <c r="X33" s="93">
        <f t="shared" si="13"/>
        <v>29</v>
      </c>
      <c r="Y33" s="94">
        <v>1843</v>
      </c>
      <c r="AA33" s="160">
        <v>115</v>
      </c>
      <c r="AB33" s="160"/>
      <c r="AC33" s="118" t="s">
        <v>23</v>
      </c>
      <c r="AD33" s="161">
        <v>33054</v>
      </c>
      <c r="AE33" s="161"/>
      <c r="AF33" s="161"/>
      <c r="AG33" s="158" t="s">
        <v>16</v>
      </c>
      <c r="AH33" s="158"/>
      <c r="AI33" s="158"/>
      <c r="AK33" s="124">
        <v>50</v>
      </c>
      <c r="AL33" s="119">
        <v>4747</v>
      </c>
      <c r="AM33" s="2">
        <v>100</v>
      </c>
      <c r="AN33" s="7"/>
      <c r="AO33" s="7"/>
      <c r="AP33" s="14">
        <v>2904</v>
      </c>
      <c r="AQ33" s="14">
        <f t="shared" si="14"/>
        <v>97</v>
      </c>
      <c r="AR33" s="14">
        <f t="shared" si="15"/>
        <v>3001</v>
      </c>
      <c r="AU33" s="12">
        <f t="shared" si="3"/>
        <v>1746</v>
      </c>
      <c r="AV33" s="97">
        <v>50</v>
      </c>
      <c r="AW33" s="98">
        <v>31</v>
      </c>
      <c r="AX33" s="93">
        <f t="shared" si="16"/>
        <v>19</v>
      </c>
      <c r="AY33" s="94">
        <v>1843</v>
      </c>
      <c r="AZ33" s="94"/>
      <c r="BB33" s="138">
        <v>63.551724137931032</v>
      </c>
      <c r="BC33" s="141">
        <v>97</v>
      </c>
    </row>
    <row r="34" spans="1:55" ht="12.75" customHeight="1">
      <c r="A34" s="160">
        <v>116</v>
      </c>
      <c r="B34" s="160"/>
      <c r="C34" s="54" t="s">
        <v>23</v>
      </c>
      <c r="D34" s="161">
        <v>33419</v>
      </c>
      <c r="E34" s="161"/>
      <c r="F34" s="161"/>
      <c r="G34" s="158" t="s">
        <v>16</v>
      </c>
      <c r="H34" s="158"/>
      <c r="I34" s="158"/>
      <c r="K34" s="2">
        <v>60</v>
      </c>
      <c r="L34" s="55">
        <v>3030</v>
      </c>
      <c r="M34" s="2">
        <v>100</v>
      </c>
      <c r="N34" s="7"/>
      <c r="O34" s="7"/>
      <c r="P34" s="14">
        <v>1797</v>
      </c>
      <c r="Q34" s="14">
        <f t="shared" si="11"/>
        <v>41.1</v>
      </c>
      <c r="R34" s="14">
        <f t="shared" si="12"/>
        <v>1838.1</v>
      </c>
      <c r="U34" s="12">
        <f t="shared" si="0"/>
        <v>1191.9000000000001</v>
      </c>
      <c r="V34" s="97">
        <v>50</v>
      </c>
      <c r="W34" s="98">
        <f>2021-1991</f>
        <v>30</v>
      </c>
      <c r="X34" s="93">
        <f t="shared" si="13"/>
        <v>30</v>
      </c>
      <c r="Y34" s="94">
        <v>1233</v>
      </c>
      <c r="AA34" s="160">
        <v>116</v>
      </c>
      <c r="AB34" s="160"/>
      <c r="AC34" s="118" t="s">
        <v>23</v>
      </c>
      <c r="AD34" s="161">
        <v>33419</v>
      </c>
      <c r="AE34" s="161"/>
      <c r="AF34" s="161"/>
      <c r="AG34" s="158" t="s">
        <v>16</v>
      </c>
      <c r="AH34" s="158"/>
      <c r="AI34" s="158"/>
      <c r="AK34" s="124">
        <v>50</v>
      </c>
      <c r="AL34" s="119">
        <v>3030</v>
      </c>
      <c r="AM34" s="2">
        <v>100</v>
      </c>
      <c r="AN34" s="7"/>
      <c r="AO34" s="7"/>
      <c r="AP34" s="14">
        <v>1797</v>
      </c>
      <c r="AQ34" s="14">
        <f t="shared" si="14"/>
        <v>61.65</v>
      </c>
      <c r="AR34" s="14">
        <f t="shared" si="15"/>
        <v>1858.65</v>
      </c>
      <c r="AU34" s="12">
        <f t="shared" si="3"/>
        <v>1171.3499999999999</v>
      </c>
      <c r="AV34" s="97">
        <v>50</v>
      </c>
      <c r="AW34" s="98">
        <f>2021-1991</f>
        <v>30</v>
      </c>
      <c r="AX34" s="93">
        <f t="shared" si="16"/>
        <v>20</v>
      </c>
      <c r="AY34" s="94">
        <v>1233</v>
      </c>
      <c r="AZ34" s="94"/>
      <c r="BB34" s="138">
        <v>41.1</v>
      </c>
      <c r="BC34" s="141">
        <v>61.65</v>
      </c>
    </row>
    <row r="35" spans="1:55" ht="12.75" customHeight="1">
      <c r="A35" s="160">
        <v>117</v>
      </c>
      <c r="B35" s="160"/>
      <c r="C35" s="54" t="s">
        <v>23</v>
      </c>
      <c r="D35" s="161">
        <v>34151</v>
      </c>
      <c r="E35" s="161"/>
      <c r="F35" s="161"/>
      <c r="G35" s="158" t="s">
        <v>16</v>
      </c>
      <c r="H35" s="158"/>
      <c r="I35" s="158"/>
      <c r="K35" s="2">
        <v>60</v>
      </c>
      <c r="L35" s="55">
        <v>1500</v>
      </c>
      <c r="M35" s="2">
        <v>100</v>
      </c>
      <c r="N35" s="7"/>
      <c r="O35" s="7"/>
      <c r="P35" s="14">
        <v>825</v>
      </c>
      <c r="Q35" s="14">
        <f t="shared" si="11"/>
        <v>21.09375</v>
      </c>
      <c r="R35" s="14">
        <f t="shared" si="12"/>
        <v>846.09375</v>
      </c>
      <c r="U35" s="12">
        <f t="shared" si="0"/>
        <v>653.90625</v>
      </c>
      <c r="V35" s="97">
        <v>50</v>
      </c>
      <c r="W35" s="98">
        <f>2021-1993</f>
        <v>28</v>
      </c>
      <c r="X35" s="93">
        <f t="shared" si="13"/>
        <v>32</v>
      </c>
      <c r="Y35" s="94">
        <v>675</v>
      </c>
      <c r="AA35" s="160">
        <v>117</v>
      </c>
      <c r="AB35" s="160"/>
      <c r="AC35" s="118" t="s">
        <v>23</v>
      </c>
      <c r="AD35" s="161">
        <v>34151</v>
      </c>
      <c r="AE35" s="161"/>
      <c r="AF35" s="161"/>
      <c r="AG35" s="158" t="s">
        <v>16</v>
      </c>
      <c r="AH35" s="158"/>
      <c r="AI35" s="158"/>
      <c r="AK35" s="124">
        <v>50</v>
      </c>
      <c r="AL35" s="119">
        <v>1500</v>
      </c>
      <c r="AM35" s="2">
        <v>100</v>
      </c>
      <c r="AN35" s="7"/>
      <c r="AO35" s="7"/>
      <c r="AP35" s="14">
        <v>825</v>
      </c>
      <c r="AQ35" s="14">
        <f t="shared" si="14"/>
        <v>30.681818181818183</v>
      </c>
      <c r="AR35" s="14">
        <f t="shared" si="15"/>
        <v>855.68181818181813</v>
      </c>
      <c r="AU35" s="12">
        <f t="shared" si="3"/>
        <v>644.31818181818187</v>
      </c>
      <c r="AV35" s="97">
        <v>50</v>
      </c>
      <c r="AW35" s="98">
        <f>2021-1993</f>
        <v>28</v>
      </c>
      <c r="AX35" s="93">
        <f t="shared" si="16"/>
        <v>22</v>
      </c>
      <c r="AY35" s="94">
        <v>675</v>
      </c>
      <c r="AZ35" s="94"/>
      <c r="BB35" s="138">
        <v>21.09375</v>
      </c>
      <c r="BC35" s="141">
        <v>30.681818181818183</v>
      </c>
    </row>
    <row r="36" spans="1:55" ht="12.75" customHeight="1">
      <c r="A36" s="160">
        <v>118</v>
      </c>
      <c r="B36" s="160"/>
      <c r="C36" s="54" t="s">
        <v>23</v>
      </c>
      <c r="D36" s="161">
        <v>34151</v>
      </c>
      <c r="E36" s="161"/>
      <c r="F36" s="161"/>
      <c r="G36" s="158" t="s">
        <v>16</v>
      </c>
      <c r="H36" s="158"/>
      <c r="I36" s="158"/>
      <c r="K36" s="2">
        <v>60</v>
      </c>
      <c r="L36" s="55">
        <v>4500</v>
      </c>
      <c r="M36" s="2">
        <v>100</v>
      </c>
      <c r="N36" s="7"/>
      <c r="O36" s="7"/>
      <c r="P36" s="14">
        <v>2475</v>
      </c>
      <c r="Q36" s="14">
        <f t="shared" si="11"/>
        <v>63.28125</v>
      </c>
      <c r="R36" s="14">
        <f t="shared" si="12"/>
        <v>2538.28125</v>
      </c>
      <c r="U36" s="12">
        <f t="shared" si="0"/>
        <v>1961.71875</v>
      </c>
      <c r="V36" s="97">
        <v>50</v>
      </c>
      <c r="W36" s="98">
        <v>28</v>
      </c>
      <c r="X36" s="93">
        <f t="shared" si="13"/>
        <v>32</v>
      </c>
      <c r="Y36" s="94">
        <v>2025</v>
      </c>
      <c r="AA36" s="160">
        <v>118</v>
      </c>
      <c r="AB36" s="160"/>
      <c r="AC36" s="118" t="s">
        <v>23</v>
      </c>
      <c r="AD36" s="161">
        <v>34151</v>
      </c>
      <c r="AE36" s="161"/>
      <c r="AF36" s="161"/>
      <c r="AG36" s="158" t="s">
        <v>16</v>
      </c>
      <c r="AH36" s="158"/>
      <c r="AI36" s="158"/>
      <c r="AK36" s="124">
        <v>50</v>
      </c>
      <c r="AL36" s="119">
        <v>4500</v>
      </c>
      <c r="AM36" s="2">
        <v>100</v>
      </c>
      <c r="AN36" s="7"/>
      <c r="AO36" s="7"/>
      <c r="AP36" s="14">
        <v>2475</v>
      </c>
      <c r="AQ36" s="14">
        <f t="shared" si="14"/>
        <v>92.045454545454547</v>
      </c>
      <c r="AR36" s="14">
        <f t="shared" si="15"/>
        <v>2567.0454545454545</v>
      </c>
      <c r="AU36" s="12">
        <f t="shared" si="3"/>
        <v>1932.9545454545455</v>
      </c>
      <c r="AV36" s="97">
        <v>50</v>
      </c>
      <c r="AW36" s="98">
        <v>28</v>
      </c>
      <c r="AX36" s="93">
        <f t="shared" si="16"/>
        <v>22</v>
      </c>
      <c r="AY36" s="94">
        <v>2025</v>
      </c>
      <c r="AZ36" s="94"/>
      <c r="BB36" s="138">
        <v>63.28125</v>
      </c>
      <c r="BC36" s="141">
        <v>92.045454545454547</v>
      </c>
    </row>
    <row r="37" spans="1:55" ht="12.75" customHeight="1">
      <c r="A37" s="160">
        <v>119</v>
      </c>
      <c r="B37" s="160"/>
      <c r="C37" s="54" t="s">
        <v>23</v>
      </c>
      <c r="D37" s="161">
        <v>34151</v>
      </c>
      <c r="E37" s="161"/>
      <c r="F37" s="161"/>
      <c r="G37" s="158" t="s">
        <v>16</v>
      </c>
      <c r="H37" s="158"/>
      <c r="I37" s="158"/>
      <c r="K37" s="2">
        <v>60</v>
      </c>
      <c r="L37" s="55">
        <v>9250</v>
      </c>
      <c r="M37" s="2">
        <v>100</v>
      </c>
      <c r="N37" s="7"/>
      <c r="O37" s="7"/>
      <c r="P37" s="14">
        <v>5088</v>
      </c>
      <c r="Q37" s="14">
        <f t="shared" si="11"/>
        <v>130.0625</v>
      </c>
      <c r="R37" s="14">
        <f t="shared" si="12"/>
        <v>5218.0625</v>
      </c>
      <c r="U37" s="12">
        <f t="shared" si="0"/>
        <v>4031.9375</v>
      </c>
      <c r="V37" s="97">
        <v>50</v>
      </c>
      <c r="W37" s="98">
        <v>28</v>
      </c>
      <c r="X37" s="93">
        <f t="shared" si="13"/>
        <v>32</v>
      </c>
      <c r="Y37" s="94">
        <v>4162</v>
      </c>
      <c r="AA37" s="160">
        <v>119</v>
      </c>
      <c r="AB37" s="160"/>
      <c r="AC37" s="118" t="s">
        <v>23</v>
      </c>
      <c r="AD37" s="161">
        <v>34151</v>
      </c>
      <c r="AE37" s="161"/>
      <c r="AF37" s="161"/>
      <c r="AG37" s="158" t="s">
        <v>16</v>
      </c>
      <c r="AH37" s="158"/>
      <c r="AI37" s="158"/>
      <c r="AK37" s="124">
        <v>50</v>
      </c>
      <c r="AL37" s="119">
        <v>9250</v>
      </c>
      <c r="AM37" s="2">
        <v>100</v>
      </c>
      <c r="AN37" s="7"/>
      <c r="AO37" s="7"/>
      <c r="AP37" s="14">
        <v>5088</v>
      </c>
      <c r="AQ37" s="14">
        <f t="shared" si="14"/>
        <v>189.18181818181819</v>
      </c>
      <c r="AR37" s="14">
        <f t="shared" si="15"/>
        <v>5277.181818181818</v>
      </c>
      <c r="AU37" s="12">
        <f t="shared" si="3"/>
        <v>3972.818181818182</v>
      </c>
      <c r="AV37" s="97">
        <v>50</v>
      </c>
      <c r="AW37" s="98">
        <v>28</v>
      </c>
      <c r="AX37" s="93">
        <f t="shared" si="16"/>
        <v>22</v>
      </c>
      <c r="AY37" s="94">
        <v>4162</v>
      </c>
      <c r="AZ37" s="94"/>
      <c r="BB37" s="138">
        <v>130.0625</v>
      </c>
      <c r="BC37" s="141">
        <v>189.18181818181819</v>
      </c>
    </row>
    <row r="38" spans="1:55" ht="12.75" customHeight="1">
      <c r="A38" s="160">
        <v>120</v>
      </c>
      <c r="B38" s="160"/>
      <c r="C38" s="54" t="s">
        <v>23</v>
      </c>
      <c r="D38" s="161">
        <v>34151</v>
      </c>
      <c r="E38" s="161"/>
      <c r="F38" s="161"/>
      <c r="G38" s="158" t="s">
        <v>16</v>
      </c>
      <c r="H38" s="158"/>
      <c r="I38" s="158"/>
      <c r="K38" s="2">
        <v>60</v>
      </c>
      <c r="L38" s="55">
        <v>1500</v>
      </c>
      <c r="M38" s="2">
        <v>100</v>
      </c>
      <c r="N38" s="7"/>
      <c r="O38" s="7"/>
      <c r="P38" s="14">
        <v>825</v>
      </c>
      <c r="Q38" s="14">
        <f t="shared" si="11"/>
        <v>21.09375</v>
      </c>
      <c r="R38" s="14">
        <f t="shared" si="12"/>
        <v>846.09375</v>
      </c>
      <c r="U38" s="12">
        <f t="shared" si="0"/>
        <v>653.90625</v>
      </c>
      <c r="V38" s="97">
        <v>50</v>
      </c>
      <c r="W38" s="98">
        <v>28</v>
      </c>
      <c r="X38" s="93">
        <f t="shared" si="13"/>
        <v>32</v>
      </c>
      <c r="Y38" s="94">
        <v>675</v>
      </c>
      <c r="AA38" s="160">
        <v>120</v>
      </c>
      <c r="AB38" s="160"/>
      <c r="AC38" s="118" t="s">
        <v>23</v>
      </c>
      <c r="AD38" s="161">
        <v>34151</v>
      </c>
      <c r="AE38" s="161"/>
      <c r="AF38" s="161"/>
      <c r="AG38" s="158" t="s">
        <v>16</v>
      </c>
      <c r="AH38" s="158"/>
      <c r="AI38" s="158"/>
      <c r="AK38" s="124">
        <v>50</v>
      </c>
      <c r="AL38" s="119">
        <v>1500</v>
      </c>
      <c r="AM38" s="2">
        <v>100</v>
      </c>
      <c r="AN38" s="7"/>
      <c r="AO38" s="7"/>
      <c r="AP38" s="14">
        <v>825</v>
      </c>
      <c r="AQ38" s="14">
        <f t="shared" si="14"/>
        <v>30.681818181818183</v>
      </c>
      <c r="AR38" s="14">
        <f t="shared" si="15"/>
        <v>855.68181818181813</v>
      </c>
      <c r="AU38" s="12">
        <f t="shared" si="3"/>
        <v>644.31818181818187</v>
      </c>
      <c r="AV38" s="97">
        <v>50</v>
      </c>
      <c r="AW38" s="98">
        <v>28</v>
      </c>
      <c r="AX38" s="93">
        <f t="shared" si="16"/>
        <v>22</v>
      </c>
      <c r="AY38" s="94">
        <v>675</v>
      </c>
      <c r="AZ38" s="94"/>
      <c r="BB38" s="138">
        <v>21.09375</v>
      </c>
      <c r="BC38" s="141">
        <v>30.681818181818183</v>
      </c>
    </row>
    <row r="39" spans="1:55" ht="12.75" customHeight="1">
      <c r="A39" s="160">
        <v>121</v>
      </c>
      <c r="B39" s="160"/>
      <c r="C39" s="54" t="s">
        <v>23</v>
      </c>
      <c r="D39" s="161">
        <v>34394</v>
      </c>
      <c r="E39" s="161"/>
      <c r="F39" s="161"/>
      <c r="G39" s="158" t="s">
        <v>16</v>
      </c>
      <c r="H39" s="158"/>
      <c r="I39" s="158"/>
      <c r="K39" s="2">
        <v>60</v>
      </c>
      <c r="L39" s="55">
        <v>234</v>
      </c>
      <c r="M39" s="2">
        <v>100</v>
      </c>
      <c r="N39" s="7"/>
      <c r="O39" s="7"/>
      <c r="P39" s="14">
        <v>134</v>
      </c>
      <c r="Q39" s="14">
        <f t="shared" si="11"/>
        <v>3.0303030303030303</v>
      </c>
      <c r="R39" s="14">
        <f t="shared" si="12"/>
        <v>137.03030303030303</v>
      </c>
      <c r="U39" s="12">
        <f t="shared" si="0"/>
        <v>96.969696969696969</v>
      </c>
      <c r="V39" s="97">
        <v>50</v>
      </c>
      <c r="W39" s="98">
        <f>2021-1994</f>
        <v>27</v>
      </c>
      <c r="X39" s="93">
        <f t="shared" si="13"/>
        <v>33</v>
      </c>
      <c r="Y39" s="94">
        <v>100</v>
      </c>
      <c r="AA39" s="160">
        <v>121</v>
      </c>
      <c r="AB39" s="160"/>
      <c r="AC39" s="118" t="s">
        <v>23</v>
      </c>
      <c r="AD39" s="161">
        <v>34394</v>
      </c>
      <c r="AE39" s="161"/>
      <c r="AF39" s="161"/>
      <c r="AG39" s="158" t="s">
        <v>16</v>
      </c>
      <c r="AH39" s="158"/>
      <c r="AI39" s="158"/>
      <c r="AK39" s="124">
        <v>50</v>
      </c>
      <c r="AL39" s="119">
        <v>234</v>
      </c>
      <c r="AM39" s="2">
        <v>100</v>
      </c>
      <c r="AN39" s="7"/>
      <c r="AO39" s="7"/>
      <c r="AP39" s="14">
        <v>134</v>
      </c>
      <c r="AQ39" s="14">
        <f t="shared" si="14"/>
        <v>4.3478260869565215</v>
      </c>
      <c r="AR39" s="14">
        <f t="shared" si="15"/>
        <v>138.34782608695653</v>
      </c>
      <c r="AU39" s="12">
        <f t="shared" si="3"/>
        <v>95.65217391304347</v>
      </c>
      <c r="AV39" s="97">
        <v>50</v>
      </c>
      <c r="AW39" s="98">
        <f>2021-1994</f>
        <v>27</v>
      </c>
      <c r="AX39" s="93">
        <f t="shared" si="16"/>
        <v>23</v>
      </c>
      <c r="AY39" s="94">
        <v>100</v>
      </c>
      <c r="AZ39" s="94"/>
      <c r="BB39" s="138">
        <v>3.0303030303030303</v>
      </c>
      <c r="BC39" s="141">
        <v>4.3478260869565215</v>
      </c>
    </row>
    <row r="40" spans="1:55" ht="12.75" customHeight="1">
      <c r="A40" s="160">
        <v>122</v>
      </c>
      <c r="B40" s="160"/>
      <c r="C40" s="54" t="s">
        <v>23</v>
      </c>
      <c r="D40" s="161">
        <v>34516</v>
      </c>
      <c r="E40" s="161"/>
      <c r="F40" s="161"/>
      <c r="G40" s="158" t="s">
        <v>16</v>
      </c>
      <c r="H40" s="158"/>
      <c r="I40" s="158"/>
      <c r="K40" s="2">
        <v>60</v>
      </c>
      <c r="L40" s="55">
        <v>540</v>
      </c>
      <c r="M40" s="2">
        <v>100</v>
      </c>
      <c r="N40" s="7"/>
      <c r="O40" s="7"/>
      <c r="P40" s="14">
        <v>292</v>
      </c>
      <c r="Q40" s="14">
        <f t="shared" si="11"/>
        <v>7.5151515151515156</v>
      </c>
      <c r="R40" s="14">
        <f t="shared" si="12"/>
        <v>299.5151515151515</v>
      </c>
      <c r="U40" s="12">
        <f t="shared" si="0"/>
        <v>240.4848484848485</v>
      </c>
      <c r="V40" s="97">
        <v>50</v>
      </c>
      <c r="W40" s="98">
        <v>27</v>
      </c>
      <c r="X40" s="93">
        <f t="shared" si="13"/>
        <v>33</v>
      </c>
      <c r="Y40" s="94">
        <v>248</v>
      </c>
      <c r="AA40" s="160">
        <v>122</v>
      </c>
      <c r="AB40" s="160"/>
      <c r="AC40" s="118" t="s">
        <v>23</v>
      </c>
      <c r="AD40" s="161">
        <v>34516</v>
      </c>
      <c r="AE40" s="161"/>
      <c r="AF40" s="161"/>
      <c r="AG40" s="158" t="s">
        <v>16</v>
      </c>
      <c r="AH40" s="158"/>
      <c r="AI40" s="158"/>
      <c r="AK40" s="124">
        <v>50</v>
      </c>
      <c r="AL40" s="119">
        <v>540</v>
      </c>
      <c r="AM40" s="2">
        <v>100</v>
      </c>
      <c r="AN40" s="7"/>
      <c r="AO40" s="7"/>
      <c r="AP40" s="14">
        <v>292</v>
      </c>
      <c r="AQ40" s="14">
        <f t="shared" si="14"/>
        <v>10.782608695652174</v>
      </c>
      <c r="AR40" s="14">
        <f t="shared" si="15"/>
        <v>302.78260869565219</v>
      </c>
      <c r="AU40" s="12">
        <f t="shared" si="3"/>
        <v>237.21739130434781</v>
      </c>
      <c r="AV40" s="97">
        <v>50</v>
      </c>
      <c r="AW40" s="98">
        <v>27</v>
      </c>
      <c r="AX40" s="93">
        <f t="shared" si="16"/>
        <v>23</v>
      </c>
      <c r="AY40" s="94">
        <v>248</v>
      </c>
      <c r="AZ40" s="94"/>
      <c r="BB40" s="138">
        <v>7.5151515151515156</v>
      </c>
      <c r="BC40" s="141">
        <v>10.782608695652174</v>
      </c>
    </row>
    <row r="41" spans="1:55" ht="12.75" customHeight="1">
      <c r="A41" s="160">
        <v>123</v>
      </c>
      <c r="B41" s="160"/>
      <c r="C41" s="54" t="s">
        <v>23</v>
      </c>
      <c r="D41" s="161">
        <v>34516</v>
      </c>
      <c r="E41" s="161"/>
      <c r="F41" s="161"/>
      <c r="G41" s="158" t="s">
        <v>16</v>
      </c>
      <c r="H41" s="158"/>
      <c r="I41" s="158"/>
      <c r="K41" s="2">
        <v>60</v>
      </c>
      <c r="L41" s="55">
        <v>1500</v>
      </c>
      <c r="M41" s="2">
        <v>100</v>
      </c>
      <c r="N41" s="7"/>
      <c r="O41" s="7"/>
      <c r="P41" s="14">
        <v>795</v>
      </c>
      <c r="Q41" s="14">
        <f t="shared" si="11"/>
        <v>21.363636363636363</v>
      </c>
      <c r="R41" s="14">
        <f t="shared" si="12"/>
        <v>816.36363636363637</v>
      </c>
      <c r="U41" s="12">
        <f t="shared" si="0"/>
        <v>683.63636363636363</v>
      </c>
      <c r="V41" s="97">
        <v>50</v>
      </c>
      <c r="W41" s="98">
        <v>27</v>
      </c>
      <c r="X41" s="93">
        <f t="shared" si="13"/>
        <v>33</v>
      </c>
      <c r="Y41" s="94">
        <v>705</v>
      </c>
      <c r="AA41" s="160">
        <v>123</v>
      </c>
      <c r="AB41" s="160"/>
      <c r="AC41" s="118" t="s">
        <v>23</v>
      </c>
      <c r="AD41" s="161">
        <v>34516</v>
      </c>
      <c r="AE41" s="161"/>
      <c r="AF41" s="161"/>
      <c r="AG41" s="158" t="s">
        <v>16</v>
      </c>
      <c r="AH41" s="158"/>
      <c r="AI41" s="158"/>
      <c r="AK41" s="124">
        <v>50</v>
      </c>
      <c r="AL41" s="119">
        <v>1500</v>
      </c>
      <c r="AM41" s="2">
        <v>100</v>
      </c>
      <c r="AN41" s="7"/>
      <c r="AO41" s="7"/>
      <c r="AP41" s="14">
        <v>795</v>
      </c>
      <c r="AQ41" s="14">
        <f t="shared" si="14"/>
        <v>30.652173913043477</v>
      </c>
      <c r="AR41" s="14">
        <f t="shared" si="15"/>
        <v>825.6521739130435</v>
      </c>
      <c r="AU41" s="12">
        <f t="shared" si="3"/>
        <v>674.3478260869565</v>
      </c>
      <c r="AV41" s="97">
        <v>50</v>
      </c>
      <c r="AW41" s="98">
        <v>27</v>
      </c>
      <c r="AX41" s="93">
        <f t="shared" si="16"/>
        <v>23</v>
      </c>
      <c r="AY41" s="94">
        <v>705</v>
      </c>
      <c r="AZ41" s="94"/>
      <c r="BB41" s="138">
        <v>21.363636363636363</v>
      </c>
      <c r="BC41" s="141">
        <v>30.652173913043477</v>
      </c>
    </row>
    <row r="42" spans="1:55" ht="12.75" customHeight="1">
      <c r="A42" s="160">
        <v>124</v>
      </c>
      <c r="B42" s="160"/>
      <c r="C42" s="54" t="s">
        <v>23</v>
      </c>
      <c r="D42" s="161">
        <v>34516</v>
      </c>
      <c r="E42" s="161"/>
      <c r="F42" s="161"/>
      <c r="G42" s="158" t="s">
        <v>16</v>
      </c>
      <c r="H42" s="158"/>
      <c r="I42" s="158"/>
      <c r="K42" s="2">
        <v>60</v>
      </c>
      <c r="L42" s="55">
        <v>1958</v>
      </c>
      <c r="M42" s="2">
        <v>100</v>
      </c>
      <c r="N42" s="7"/>
      <c r="O42" s="7"/>
      <c r="P42" s="14">
        <v>1034</v>
      </c>
      <c r="Q42" s="14">
        <f t="shared" si="11"/>
        <v>28</v>
      </c>
      <c r="R42" s="14">
        <f t="shared" si="12"/>
        <v>1062</v>
      </c>
      <c r="U42" s="12">
        <f t="shared" si="0"/>
        <v>896</v>
      </c>
      <c r="V42" s="97">
        <v>50</v>
      </c>
      <c r="W42" s="98">
        <v>27</v>
      </c>
      <c r="X42" s="93">
        <f t="shared" si="13"/>
        <v>33</v>
      </c>
      <c r="Y42" s="94">
        <v>924</v>
      </c>
      <c r="AA42" s="160">
        <v>124</v>
      </c>
      <c r="AB42" s="160"/>
      <c r="AC42" s="118" t="s">
        <v>23</v>
      </c>
      <c r="AD42" s="161">
        <v>34516</v>
      </c>
      <c r="AE42" s="161"/>
      <c r="AF42" s="161"/>
      <c r="AG42" s="158" t="s">
        <v>16</v>
      </c>
      <c r="AH42" s="158"/>
      <c r="AI42" s="158"/>
      <c r="AK42" s="124">
        <v>50</v>
      </c>
      <c r="AL42" s="119">
        <v>1958</v>
      </c>
      <c r="AM42" s="2">
        <v>100</v>
      </c>
      <c r="AN42" s="7"/>
      <c r="AO42" s="7"/>
      <c r="AP42" s="14">
        <v>1034</v>
      </c>
      <c r="AQ42" s="14">
        <f t="shared" si="14"/>
        <v>40.173913043478258</v>
      </c>
      <c r="AR42" s="14">
        <f t="shared" si="15"/>
        <v>1074.1739130434783</v>
      </c>
      <c r="AU42" s="12">
        <f t="shared" si="3"/>
        <v>883.82608695652175</v>
      </c>
      <c r="AV42" s="97">
        <v>50</v>
      </c>
      <c r="AW42" s="98">
        <v>27</v>
      </c>
      <c r="AX42" s="93">
        <f t="shared" si="16"/>
        <v>23</v>
      </c>
      <c r="AY42" s="94">
        <v>924</v>
      </c>
      <c r="AZ42" s="94"/>
      <c r="BB42" s="138">
        <v>28</v>
      </c>
      <c r="BC42" s="141">
        <v>40.173913043478258</v>
      </c>
    </row>
    <row r="43" spans="1:55" ht="12.75" customHeight="1">
      <c r="A43" s="160">
        <v>125</v>
      </c>
      <c r="B43" s="160"/>
      <c r="C43" s="54" t="s">
        <v>23</v>
      </c>
      <c r="D43" s="161">
        <v>34516</v>
      </c>
      <c r="E43" s="161"/>
      <c r="F43" s="161"/>
      <c r="G43" s="158" t="s">
        <v>16</v>
      </c>
      <c r="H43" s="158"/>
      <c r="I43" s="158"/>
      <c r="K43" s="2">
        <v>60</v>
      </c>
      <c r="L43" s="55">
        <v>2800</v>
      </c>
      <c r="M43" s="2">
        <v>100</v>
      </c>
      <c r="N43" s="7"/>
      <c r="O43" s="7"/>
      <c r="P43" s="14">
        <v>1484</v>
      </c>
      <c r="Q43" s="14">
        <f t="shared" si="11"/>
        <v>39.878787878787875</v>
      </c>
      <c r="R43" s="14">
        <f t="shared" si="12"/>
        <v>1523.878787878788</v>
      </c>
      <c r="U43" s="12">
        <f t="shared" si="0"/>
        <v>1276.121212121212</v>
      </c>
      <c r="V43" s="97">
        <v>50</v>
      </c>
      <c r="W43" s="98">
        <v>27</v>
      </c>
      <c r="X43" s="93">
        <f t="shared" si="13"/>
        <v>33</v>
      </c>
      <c r="Y43" s="94">
        <v>1316</v>
      </c>
      <c r="AA43" s="160">
        <v>125</v>
      </c>
      <c r="AB43" s="160"/>
      <c r="AC43" s="118" t="s">
        <v>23</v>
      </c>
      <c r="AD43" s="161">
        <v>34516</v>
      </c>
      <c r="AE43" s="161"/>
      <c r="AF43" s="161"/>
      <c r="AG43" s="158" t="s">
        <v>16</v>
      </c>
      <c r="AH43" s="158"/>
      <c r="AI43" s="158"/>
      <c r="AK43" s="124">
        <v>50</v>
      </c>
      <c r="AL43" s="119">
        <v>2800</v>
      </c>
      <c r="AM43" s="2">
        <v>100</v>
      </c>
      <c r="AN43" s="7"/>
      <c r="AO43" s="7"/>
      <c r="AP43" s="14">
        <v>1484</v>
      </c>
      <c r="AQ43" s="14">
        <f t="shared" si="14"/>
        <v>57.217391304347828</v>
      </c>
      <c r="AR43" s="14">
        <f t="shared" si="15"/>
        <v>1541.2173913043478</v>
      </c>
      <c r="AU43" s="12">
        <f t="shared" si="3"/>
        <v>1258.7826086956522</v>
      </c>
      <c r="AV43" s="97">
        <v>50</v>
      </c>
      <c r="AW43" s="98">
        <v>27</v>
      </c>
      <c r="AX43" s="93">
        <f t="shared" si="16"/>
        <v>23</v>
      </c>
      <c r="AY43" s="94">
        <v>1316</v>
      </c>
      <c r="AZ43" s="94"/>
      <c r="BB43" s="138">
        <v>39.878787878787875</v>
      </c>
      <c r="BC43" s="141">
        <v>57.217391304347828</v>
      </c>
    </row>
    <row r="44" spans="1:55" ht="12.75" customHeight="1">
      <c r="A44" s="160">
        <v>126</v>
      </c>
      <c r="B44" s="160"/>
      <c r="C44" s="54" t="s">
        <v>23</v>
      </c>
      <c r="D44" s="161">
        <v>34516</v>
      </c>
      <c r="E44" s="161"/>
      <c r="F44" s="161"/>
      <c r="G44" s="158" t="s">
        <v>16</v>
      </c>
      <c r="H44" s="158"/>
      <c r="I44" s="158"/>
      <c r="K44" s="2">
        <v>60</v>
      </c>
      <c r="L44" s="55">
        <v>937</v>
      </c>
      <c r="M44" s="2">
        <v>100</v>
      </c>
      <c r="N44" s="7"/>
      <c r="O44" s="7"/>
      <c r="P44" s="14">
        <v>504</v>
      </c>
      <c r="Q44" s="14">
        <f t="shared" si="11"/>
        <v>13.121212121212121</v>
      </c>
      <c r="R44" s="14">
        <f t="shared" si="12"/>
        <v>517.12121212121212</v>
      </c>
      <c r="U44" s="12">
        <f t="shared" si="0"/>
        <v>419.87878787878788</v>
      </c>
      <c r="V44" s="97">
        <v>50</v>
      </c>
      <c r="W44" s="98">
        <v>27</v>
      </c>
      <c r="X44" s="93">
        <f t="shared" si="13"/>
        <v>33</v>
      </c>
      <c r="Y44" s="94">
        <v>433</v>
      </c>
      <c r="AA44" s="160">
        <v>126</v>
      </c>
      <c r="AB44" s="160"/>
      <c r="AC44" s="118" t="s">
        <v>23</v>
      </c>
      <c r="AD44" s="161">
        <v>34516</v>
      </c>
      <c r="AE44" s="161"/>
      <c r="AF44" s="161"/>
      <c r="AG44" s="158" t="s">
        <v>16</v>
      </c>
      <c r="AH44" s="158"/>
      <c r="AI44" s="158"/>
      <c r="AK44" s="124">
        <v>50</v>
      </c>
      <c r="AL44" s="119">
        <v>937</v>
      </c>
      <c r="AM44" s="2">
        <v>100</v>
      </c>
      <c r="AN44" s="7"/>
      <c r="AO44" s="7"/>
      <c r="AP44" s="14">
        <v>504</v>
      </c>
      <c r="AQ44" s="14">
        <f t="shared" si="14"/>
        <v>18.826086956521738</v>
      </c>
      <c r="AR44" s="14">
        <f t="shared" si="15"/>
        <v>522.82608695652175</v>
      </c>
      <c r="AU44" s="12">
        <f t="shared" si="3"/>
        <v>414.17391304347825</v>
      </c>
      <c r="AV44" s="97">
        <v>50</v>
      </c>
      <c r="AW44" s="98">
        <v>27</v>
      </c>
      <c r="AX44" s="93">
        <f t="shared" si="16"/>
        <v>23</v>
      </c>
      <c r="AY44" s="94">
        <v>433</v>
      </c>
      <c r="AZ44" s="94"/>
      <c r="BB44" s="138">
        <v>13.121212121212121</v>
      </c>
      <c r="BC44" s="141">
        <v>18.826086956521738</v>
      </c>
    </row>
    <row r="45" spans="1:55" ht="12.75" customHeight="1">
      <c r="A45" s="160">
        <v>127</v>
      </c>
      <c r="B45" s="160"/>
      <c r="C45" s="54" t="s">
        <v>23</v>
      </c>
      <c r="D45" s="161">
        <v>34516</v>
      </c>
      <c r="E45" s="161"/>
      <c r="F45" s="161"/>
      <c r="G45" s="158" t="s">
        <v>16</v>
      </c>
      <c r="H45" s="158"/>
      <c r="I45" s="158"/>
      <c r="K45" s="2">
        <v>60</v>
      </c>
      <c r="L45" s="55">
        <v>6750</v>
      </c>
      <c r="M45" s="2">
        <v>100</v>
      </c>
      <c r="N45" s="7"/>
      <c r="O45" s="7"/>
      <c r="P45" s="14">
        <v>3578</v>
      </c>
      <c r="Q45" s="14">
        <f t="shared" si="11"/>
        <v>96.121212121212125</v>
      </c>
      <c r="R45" s="14">
        <f t="shared" si="12"/>
        <v>3674.121212121212</v>
      </c>
      <c r="U45" s="12">
        <f t="shared" si="0"/>
        <v>3075.878787878788</v>
      </c>
      <c r="V45" s="97">
        <v>50</v>
      </c>
      <c r="W45" s="98">
        <v>27</v>
      </c>
      <c r="X45" s="93">
        <f t="shared" si="13"/>
        <v>33</v>
      </c>
      <c r="Y45" s="94">
        <v>3172</v>
      </c>
      <c r="AA45" s="160">
        <v>127</v>
      </c>
      <c r="AB45" s="160"/>
      <c r="AC45" s="118" t="s">
        <v>23</v>
      </c>
      <c r="AD45" s="161">
        <v>34516</v>
      </c>
      <c r="AE45" s="161"/>
      <c r="AF45" s="161"/>
      <c r="AG45" s="158" t="s">
        <v>16</v>
      </c>
      <c r="AH45" s="158"/>
      <c r="AI45" s="158"/>
      <c r="AK45" s="124">
        <v>50</v>
      </c>
      <c r="AL45" s="119">
        <v>6750</v>
      </c>
      <c r="AM45" s="2">
        <v>100</v>
      </c>
      <c r="AN45" s="7"/>
      <c r="AO45" s="7"/>
      <c r="AP45" s="14">
        <v>3578</v>
      </c>
      <c r="AQ45" s="14">
        <f t="shared" si="14"/>
        <v>137.91304347826087</v>
      </c>
      <c r="AR45" s="14">
        <f t="shared" si="15"/>
        <v>3715.913043478261</v>
      </c>
      <c r="AU45" s="12">
        <f t="shared" si="3"/>
        <v>3034.086956521739</v>
      </c>
      <c r="AV45" s="97">
        <v>50</v>
      </c>
      <c r="AW45" s="98">
        <v>27</v>
      </c>
      <c r="AX45" s="93">
        <f t="shared" si="16"/>
        <v>23</v>
      </c>
      <c r="AY45" s="94">
        <v>3172</v>
      </c>
      <c r="AZ45" s="94"/>
      <c r="BB45" s="138">
        <v>96.121212121212125</v>
      </c>
      <c r="BC45" s="141">
        <v>137.91304347826087</v>
      </c>
    </row>
    <row r="46" spans="1:55" ht="12.75" customHeight="1">
      <c r="A46" s="160">
        <v>128</v>
      </c>
      <c r="B46" s="160"/>
      <c r="C46" s="54" t="s">
        <v>23</v>
      </c>
      <c r="D46" s="161">
        <v>34810</v>
      </c>
      <c r="E46" s="161"/>
      <c r="F46" s="161"/>
      <c r="G46" s="158" t="s">
        <v>24</v>
      </c>
      <c r="H46" s="158"/>
      <c r="I46" s="158"/>
      <c r="K46" s="2">
        <v>60</v>
      </c>
      <c r="L46" s="55">
        <v>7000</v>
      </c>
      <c r="M46" s="2">
        <v>100</v>
      </c>
      <c r="N46" s="7"/>
      <c r="O46" s="7"/>
      <c r="P46" s="14">
        <v>3605</v>
      </c>
      <c r="Q46" s="14">
        <f t="shared" si="11"/>
        <v>99.852941176470594</v>
      </c>
      <c r="R46" s="14">
        <f t="shared" si="12"/>
        <v>3704.8529411764707</v>
      </c>
      <c r="U46" s="12">
        <f t="shared" si="0"/>
        <v>3295.1470588235293</v>
      </c>
      <c r="V46" s="97">
        <v>50</v>
      </c>
      <c r="W46" s="98">
        <v>26</v>
      </c>
      <c r="X46" s="93">
        <f t="shared" si="13"/>
        <v>34</v>
      </c>
      <c r="Y46" s="94">
        <v>3395</v>
      </c>
      <c r="AA46" s="160">
        <v>128</v>
      </c>
      <c r="AB46" s="160"/>
      <c r="AC46" s="118" t="s">
        <v>23</v>
      </c>
      <c r="AD46" s="161">
        <v>34810</v>
      </c>
      <c r="AE46" s="161"/>
      <c r="AF46" s="161"/>
      <c r="AG46" s="158" t="s">
        <v>24</v>
      </c>
      <c r="AH46" s="158"/>
      <c r="AI46" s="158"/>
      <c r="AK46" s="124">
        <v>50</v>
      </c>
      <c r="AL46" s="119">
        <v>7000</v>
      </c>
      <c r="AM46" s="2">
        <v>100</v>
      </c>
      <c r="AN46" s="7"/>
      <c r="AO46" s="7"/>
      <c r="AP46" s="14">
        <v>3605</v>
      </c>
      <c r="AQ46" s="14">
        <f t="shared" si="14"/>
        <v>141.45833333333334</v>
      </c>
      <c r="AR46" s="14">
        <f t="shared" si="15"/>
        <v>3746.4583333333335</v>
      </c>
      <c r="AU46" s="12">
        <f t="shared" si="3"/>
        <v>3253.5416666666665</v>
      </c>
      <c r="AV46" s="97">
        <v>50</v>
      </c>
      <c r="AW46" s="98">
        <v>26</v>
      </c>
      <c r="AX46" s="93">
        <f t="shared" si="16"/>
        <v>24</v>
      </c>
      <c r="AY46" s="94">
        <v>3395</v>
      </c>
      <c r="AZ46" s="94"/>
      <c r="BB46" s="138">
        <v>99.852941176470594</v>
      </c>
      <c r="BC46" s="141">
        <v>141.45833333333334</v>
      </c>
    </row>
    <row r="47" spans="1:55" ht="12.75" customHeight="1">
      <c r="A47" s="160">
        <v>129</v>
      </c>
      <c r="B47" s="160"/>
      <c r="C47" s="54" t="s">
        <v>23</v>
      </c>
      <c r="D47" s="161">
        <v>34953</v>
      </c>
      <c r="E47" s="161"/>
      <c r="F47" s="161"/>
      <c r="G47" s="158" t="s">
        <v>24</v>
      </c>
      <c r="H47" s="158"/>
      <c r="I47" s="158"/>
      <c r="K47" s="2">
        <v>60</v>
      </c>
      <c r="L47" s="55">
        <v>800</v>
      </c>
      <c r="M47" s="2">
        <v>100</v>
      </c>
      <c r="N47" s="7"/>
      <c r="O47" s="7"/>
      <c r="P47" s="14">
        <v>405</v>
      </c>
      <c r="Q47" s="14">
        <f t="shared" si="11"/>
        <v>11.617647058823529</v>
      </c>
      <c r="R47" s="14">
        <f t="shared" si="12"/>
        <v>416.61764705882354</v>
      </c>
      <c r="U47" s="12">
        <f t="shared" si="0"/>
        <v>383.38235294117646</v>
      </c>
      <c r="V47" s="97">
        <v>50</v>
      </c>
      <c r="W47" s="98">
        <v>26</v>
      </c>
      <c r="X47" s="93">
        <f t="shared" si="13"/>
        <v>34</v>
      </c>
      <c r="Y47" s="94">
        <v>395</v>
      </c>
      <c r="AA47" s="160">
        <v>129</v>
      </c>
      <c r="AB47" s="160"/>
      <c r="AC47" s="118" t="s">
        <v>23</v>
      </c>
      <c r="AD47" s="161">
        <v>34953</v>
      </c>
      <c r="AE47" s="161"/>
      <c r="AF47" s="161"/>
      <c r="AG47" s="158" t="s">
        <v>24</v>
      </c>
      <c r="AH47" s="158"/>
      <c r="AI47" s="158"/>
      <c r="AK47" s="124">
        <v>50</v>
      </c>
      <c r="AL47" s="119">
        <v>800</v>
      </c>
      <c r="AM47" s="2">
        <v>100</v>
      </c>
      <c r="AN47" s="7"/>
      <c r="AO47" s="7"/>
      <c r="AP47" s="14">
        <v>405</v>
      </c>
      <c r="AQ47" s="14">
        <f t="shared" si="14"/>
        <v>16.458333333333332</v>
      </c>
      <c r="AR47" s="14">
        <f t="shared" si="15"/>
        <v>421.45833333333331</v>
      </c>
      <c r="AU47" s="12">
        <f t="shared" si="3"/>
        <v>378.54166666666669</v>
      </c>
      <c r="AV47" s="97">
        <v>50</v>
      </c>
      <c r="AW47" s="98">
        <v>26</v>
      </c>
      <c r="AX47" s="93">
        <f t="shared" si="16"/>
        <v>24</v>
      </c>
      <c r="AY47" s="94">
        <v>395</v>
      </c>
      <c r="AZ47" s="94"/>
      <c r="BB47" s="138">
        <v>11.617647058823529</v>
      </c>
      <c r="BC47" s="141">
        <v>16.458333333333332</v>
      </c>
    </row>
    <row r="48" spans="1:55" ht="12.75" customHeight="1">
      <c r="A48" s="160">
        <v>130</v>
      </c>
      <c r="B48" s="160"/>
      <c r="C48" s="54" t="s">
        <v>23</v>
      </c>
      <c r="D48" s="161">
        <v>35012</v>
      </c>
      <c r="E48" s="161"/>
      <c r="F48" s="161"/>
      <c r="G48" s="158" t="s">
        <v>16</v>
      </c>
      <c r="H48" s="158"/>
      <c r="I48" s="158"/>
      <c r="K48" s="2">
        <v>60</v>
      </c>
      <c r="L48" s="55">
        <v>800</v>
      </c>
      <c r="M48" s="2">
        <v>100</v>
      </c>
      <c r="N48" s="7"/>
      <c r="O48" s="7"/>
      <c r="P48" s="14">
        <v>403</v>
      </c>
      <c r="Q48" s="14">
        <f t="shared" si="11"/>
        <v>11.676470588235293</v>
      </c>
      <c r="R48" s="14">
        <f t="shared" si="12"/>
        <v>414.6764705882353</v>
      </c>
      <c r="U48" s="12">
        <f t="shared" si="0"/>
        <v>385.3235294117647</v>
      </c>
      <c r="V48" s="97">
        <v>50</v>
      </c>
      <c r="W48" s="98">
        <v>26</v>
      </c>
      <c r="X48" s="93">
        <f t="shared" si="13"/>
        <v>34</v>
      </c>
      <c r="Y48" s="94">
        <v>397</v>
      </c>
      <c r="AA48" s="160">
        <v>130</v>
      </c>
      <c r="AB48" s="160"/>
      <c r="AC48" s="118" t="s">
        <v>23</v>
      </c>
      <c r="AD48" s="161">
        <v>35012</v>
      </c>
      <c r="AE48" s="161"/>
      <c r="AF48" s="161"/>
      <c r="AG48" s="158" t="s">
        <v>16</v>
      </c>
      <c r="AH48" s="158"/>
      <c r="AI48" s="158"/>
      <c r="AK48" s="124">
        <v>50</v>
      </c>
      <c r="AL48" s="119">
        <v>800</v>
      </c>
      <c r="AM48" s="2">
        <v>100</v>
      </c>
      <c r="AN48" s="7"/>
      <c r="AO48" s="7"/>
      <c r="AP48" s="14">
        <v>403</v>
      </c>
      <c r="AQ48" s="14">
        <f t="shared" si="14"/>
        <v>16.541666666666668</v>
      </c>
      <c r="AR48" s="14">
        <f t="shared" si="15"/>
        <v>419.54166666666669</v>
      </c>
      <c r="AU48" s="12">
        <f t="shared" si="3"/>
        <v>380.45833333333331</v>
      </c>
      <c r="AV48" s="97">
        <v>50</v>
      </c>
      <c r="AW48" s="98">
        <v>26</v>
      </c>
      <c r="AX48" s="93">
        <f t="shared" si="16"/>
        <v>24</v>
      </c>
      <c r="AY48" s="94">
        <v>397</v>
      </c>
      <c r="AZ48" s="94"/>
      <c r="BB48" s="138">
        <v>11.676470588235293</v>
      </c>
      <c r="BC48" s="141">
        <v>16.541666666666668</v>
      </c>
    </row>
    <row r="49" spans="1:55" ht="12.75" customHeight="1">
      <c r="A49" s="160">
        <v>131</v>
      </c>
      <c r="B49" s="160"/>
      <c r="C49" s="54" t="s">
        <v>23</v>
      </c>
      <c r="D49" s="161">
        <v>35041</v>
      </c>
      <c r="E49" s="161"/>
      <c r="F49" s="161"/>
      <c r="G49" s="158" t="s">
        <v>16</v>
      </c>
      <c r="H49" s="158"/>
      <c r="I49" s="158"/>
      <c r="K49" s="2">
        <v>60</v>
      </c>
      <c r="L49" s="55">
        <v>2500</v>
      </c>
      <c r="M49" s="2">
        <v>100</v>
      </c>
      <c r="N49" s="7"/>
      <c r="O49" s="7"/>
      <c r="P49" s="14">
        <v>1254</v>
      </c>
      <c r="Q49" s="14">
        <f t="shared" si="11"/>
        <v>36.647058823529413</v>
      </c>
      <c r="R49" s="14">
        <f t="shared" si="12"/>
        <v>1290.6470588235295</v>
      </c>
      <c r="U49" s="12">
        <f t="shared" si="0"/>
        <v>1209.3529411764705</v>
      </c>
      <c r="V49" s="97">
        <v>50</v>
      </c>
      <c r="W49" s="98">
        <v>26</v>
      </c>
      <c r="X49" s="93">
        <f t="shared" si="13"/>
        <v>34</v>
      </c>
      <c r="Y49" s="94">
        <v>1246</v>
      </c>
      <c r="AA49" s="160">
        <v>131</v>
      </c>
      <c r="AB49" s="160"/>
      <c r="AC49" s="118" t="s">
        <v>23</v>
      </c>
      <c r="AD49" s="161">
        <v>35041</v>
      </c>
      <c r="AE49" s="161"/>
      <c r="AF49" s="161"/>
      <c r="AG49" s="158" t="s">
        <v>16</v>
      </c>
      <c r="AH49" s="158"/>
      <c r="AI49" s="158"/>
      <c r="AK49" s="124">
        <v>50</v>
      </c>
      <c r="AL49" s="119">
        <v>2500</v>
      </c>
      <c r="AM49" s="2">
        <v>100</v>
      </c>
      <c r="AN49" s="7"/>
      <c r="AO49" s="7"/>
      <c r="AP49" s="14">
        <v>1254</v>
      </c>
      <c r="AQ49" s="14">
        <f t="shared" si="14"/>
        <v>51.916666666666664</v>
      </c>
      <c r="AR49" s="14">
        <f t="shared" si="15"/>
        <v>1305.9166666666667</v>
      </c>
      <c r="AU49" s="12">
        <f t="shared" si="3"/>
        <v>1194.0833333333333</v>
      </c>
      <c r="AV49" s="97">
        <v>50</v>
      </c>
      <c r="AW49" s="98">
        <v>26</v>
      </c>
      <c r="AX49" s="93">
        <f t="shared" si="16"/>
        <v>24</v>
      </c>
      <c r="AY49" s="94">
        <v>1246</v>
      </c>
      <c r="AZ49" s="94"/>
      <c r="BB49" s="138">
        <v>36.647058823529413</v>
      </c>
      <c r="BC49" s="141">
        <v>51.916666666666664</v>
      </c>
    </row>
    <row r="50" spans="1:55" ht="12.75" customHeight="1">
      <c r="A50" s="160">
        <v>132</v>
      </c>
      <c r="B50" s="160"/>
      <c r="C50" s="54" t="s">
        <v>23</v>
      </c>
      <c r="D50" s="161">
        <v>35246</v>
      </c>
      <c r="E50" s="161"/>
      <c r="F50" s="161"/>
      <c r="G50" s="158" t="s">
        <v>24</v>
      </c>
      <c r="H50" s="158"/>
      <c r="I50" s="158"/>
      <c r="K50" s="2">
        <v>60</v>
      </c>
      <c r="L50" s="55">
        <v>1731</v>
      </c>
      <c r="M50" s="2">
        <v>100</v>
      </c>
      <c r="N50" s="7"/>
      <c r="O50" s="7"/>
      <c r="P50" s="14">
        <v>860</v>
      </c>
      <c r="Q50" s="14">
        <f t="shared" si="11"/>
        <v>24.885714285714286</v>
      </c>
      <c r="R50" s="14">
        <f t="shared" si="12"/>
        <v>884.88571428571424</v>
      </c>
      <c r="U50" s="12">
        <f t="shared" si="0"/>
        <v>846.11428571428576</v>
      </c>
      <c r="V50" s="97">
        <v>50</v>
      </c>
      <c r="W50" s="98">
        <v>25</v>
      </c>
      <c r="X50" s="93">
        <f t="shared" si="13"/>
        <v>35</v>
      </c>
      <c r="Y50" s="94">
        <v>871</v>
      </c>
      <c r="AA50" s="160">
        <v>132</v>
      </c>
      <c r="AB50" s="160"/>
      <c r="AC50" s="118" t="s">
        <v>23</v>
      </c>
      <c r="AD50" s="161">
        <v>35246</v>
      </c>
      <c r="AE50" s="161"/>
      <c r="AF50" s="161"/>
      <c r="AG50" s="158" t="s">
        <v>24</v>
      </c>
      <c r="AH50" s="158"/>
      <c r="AI50" s="158"/>
      <c r="AK50" s="124">
        <v>50</v>
      </c>
      <c r="AL50" s="119">
        <v>1731</v>
      </c>
      <c r="AM50" s="2">
        <v>100</v>
      </c>
      <c r="AN50" s="7"/>
      <c r="AO50" s="7"/>
      <c r="AP50" s="14">
        <v>860</v>
      </c>
      <c r="AQ50" s="14">
        <f t="shared" si="14"/>
        <v>34.840000000000003</v>
      </c>
      <c r="AR50" s="14">
        <f t="shared" si="15"/>
        <v>894.84</v>
      </c>
      <c r="AU50" s="12">
        <f t="shared" si="3"/>
        <v>836.16</v>
      </c>
      <c r="AV50" s="97">
        <v>50</v>
      </c>
      <c r="AW50" s="98">
        <v>25</v>
      </c>
      <c r="AX50" s="93">
        <f t="shared" si="16"/>
        <v>25</v>
      </c>
      <c r="AY50" s="94">
        <v>871</v>
      </c>
      <c r="AZ50" s="94"/>
      <c r="BB50" s="138">
        <v>24.885714285714286</v>
      </c>
      <c r="BC50" s="141">
        <v>34.840000000000003</v>
      </c>
    </row>
    <row r="51" spans="1:55" ht="12.75" customHeight="1">
      <c r="A51" s="160">
        <v>133</v>
      </c>
      <c r="B51" s="160"/>
      <c r="C51" s="54" t="s">
        <v>23</v>
      </c>
      <c r="D51" s="161">
        <v>35277</v>
      </c>
      <c r="E51" s="161"/>
      <c r="F51" s="161"/>
      <c r="G51" s="158" t="s">
        <v>24</v>
      </c>
      <c r="H51" s="158"/>
      <c r="I51" s="158"/>
      <c r="K51" s="2">
        <v>60</v>
      </c>
      <c r="L51" s="55">
        <v>1066</v>
      </c>
      <c r="M51" s="2">
        <v>100</v>
      </c>
      <c r="N51" s="7"/>
      <c r="O51" s="7"/>
      <c r="P51" s="14">
        <v>515</v>
      </c>
      <c r="Q51" s="14">
        <f t="shared" si="11"/>
        <v>15.742857142857142</v>
      </c>
      <c r="R51" s="14">
        <f t="shared" si="12"/>
        <v>530.74285714285713</v>
      </c>
      <c r="U51" s="12">
        <f t="shared" si="0"/>
        <v>535.25714285714287</v>
      </c>
      <c r="V51" s="97">
        <v>50</v>
      </c>
      <c r="W51" s="98">
        <v>25</v>
      </c>
      <c r="X51" s="93">
        <f>K51-W51</f>
        <v>35</v>
      </c>
      <c r="Y51" s="94">
        <v>551</v>
      </c>
      <c r="AA51" s="160">
        <v>133</v>
      </c>
      <c r="AB51" s="160"/>
      <c r="AC51" s="118" t="s">
        <v>23</v>
      </c>
      <c r="AD51" s="161">
        <v>35277</v>
      </c>
      <c r="AE51" s="161"/>
      <c r="AF51" s="161"/>
      <c r="AG51" s="158" t="s">
        <v>24</v>
      </c>
      <c r="AH51" s="158"/>
      <c r="AI51" s="158"/>
      <c r="AK51" s="124">
        <v>50</v>
      </c>
      <c r="AL51" s="119">
        <v>1066</v>
      </c>
      <c r="AM51" s="2">
        <v>100</v>
      </c>
      <c r="AN51" s="7"/>
      <c r="AO51" s="7"/>
      <c r="AP51" s="14">
        <v>515</v>
      </c>
      <c r="AQ51" s="14">
        <f t="shared" si="14"/>
        <v>22.04</v>
      </c>
      <c r="AR51" s="14">
        <f t="shared" si="15"/>
        <v>537.04</v>
      </c>
      <c r="AU51" s="12">
        <f t="shared" si="3"/>
        <v>528.96</v>
      </c>
      <c r="AV51" s="97">
        <v>50</v>
      </c>
      <c r="AW51" s="98">
        <v>25</v>
      </c>
      <c r="AX51" s="93">
        <f>AK51-AW51</f>
        <v>25</v>
      </c>
      <c r="AY51" s="94">
        <v>551</v>
      </c>
      <c r="AZ51" s="94"/>
      <c r="BB51" s="138">
        <v>15.742857142857142</v>
      </c>
      <c r="BC51" s="141">
        <v>22.04</v>
      </c>
    </row>
    <row r="52" spans="1:55" ht="12.75" customHeight="1">
      <c r="A52" s="160">
        <v>134</v>
      </c>
      <c r="B52" s="160"/>
      <c r="C52" s="54" t="s">
        <v>23</v>
      </c>
      <c r="D52" s="161">
        <v>35308</v>
      </c>
      <c r="E52" s="161"/>
      <c r="F52" s="161"/>
      <c r="G52" s="158" t="s">
        <v>24</v>
      </c>
      <c r="H52" s="158"/>
      <c r="I52" s="158"/>
      <c r="K52" s="2">
        <v>60</v>
      </c>
      <c r="L52" s="55">
        <v>1215</v>
      </c>
      <c r="M52" s="2">
        <v>100</v>
      </c>
      <c r="N52" s="7"/>
      <c r="O52" s="7"/>
      <c r="P52" s="14">
        <v>586</v>
      </c>
      <c r="Q52" s="14">
        <f t="shared" si="11"/>
        <v>17.971428571428572</v>
      </c>
      <c r="R52" s="14">
        <f t="shared" si="12"/>
        <v>603.97142857142853</v>
      </c>
      <c r="U52" s="12">
        <f t="shared" si="0"/>
        <v>611.02857142857147</v>
      </c>
      <c r="V52" s="97">
        <v>50</v>
      </c>
      <c r="W52" s="98">
        <v>25</v>
      </c>
      <c r="X52" s="93">
        <f t="shared" si="13"/>
        <v>35</v>
      </c>
      <c r="Y52" s="94">
        <v>629</v>
      </c>
      <c r="AA52" s="160">
        <v>134</v>
      </c>
      <c r="AB52" s="160"/>
      <c r="AC52" s="118" t="s">
        <v>23</v>
      </c>
      <c r="AD52" s="161">
        <v>35308</v>
      </c>
      <c r="AE52" s="161"/>
      <c r="AF52" s="161"/>
      <c r="AG52" s="158" t="s">
        <v>24</v>
      </c>
      <c r="AH52" s="158"/>
      <c r="AI52" s="158"/>
      <c r="AK52" s="124">
        <v>50</v>
      </c>
      <c r="AL52" s="119">
        <v>1215</v>
      </c>
      <c r="AM52" s="2">
        <v>100</v>
      </c>
      <c r="AN52" s="7"/>
      <c r="AO52" s="7"/>
      <c r="AP52" s="14">
        <v>586</v>
      </c>
      <c r="AQ52" s="14">
        <f t="shared" si="14"/>
        <v>25.16</v>
      </c>
      <c r="AR52" s="14">
        <f t="shared" si="15"/>
        <v>611.16</v>
      </c>
      <c r="AU52" s="12">
        <f t="shared" si="3"/>
        <v>603.84</v>
      </c>
      <c r="AV52" s="97">
        <v>50</v>
      </c>
      <c r="AW52" s="98">
        <v>25</v>
      </c>
      <c r="AX52" s="93">
        <f t="shared" si="16"/>
        <v>25</v>
      </c>
      <c r="AY52" s="94">
        <v>629</v>
      </c>
      <c r="AZ52" s="94"/>
      <c r="BB52" s="138">
        <v>17.971428571428572</v>
      </c>
      <c r="BC52" s="141">
        <v>25.16</v>
      </c>
    </row>
    <row r="53" spans="1:55" ht="12.75" customHeight="1">
      <c r="A53" s="160">
        <v>135</v>
      </c>
      <c r="B53" s="160"/>
      <c r="C53" s="54" t="s">
        <v>23</v>
      </c>
      <c r="D53" s="161">
        <v>35369</v>
      </c>
      <c r="E53" s="161"/>
      <c r="F53" s="161"/>
      <c r="G53" s="158" t="s">
        <v>16</v>
      </c>
      <c r="H53" s="158"/>
      <c r="I53" s="158"/>
      <c r="K53" s="2">
        <v>60</v>
      </c>
      <c r="L53" s="55">
        <v>845</v>
      </c>
      <c r="M53" s="2">
        <v>100</v>
      </c>
      <c r="N53" s="7"/>
      <c r="O53" s="7"/>
      <c r="P53" s="14">
        <v>411</v>
      </c>
      <c r="Q53" s="14">
        <f t="shared" si="11"/>
        <v>12.4</v>
      </c>
      <c r="R53" s="14">
        <f t="shared" si="12"/>
        <v>423.4</v>
      </c>
      <c r="U53" s="12">
        <f t="shared" si="0"/>
        <v>421.6</v>
      </c>
      <c r="V53" s="97">
        <v>50</v>
      </c>
      <c r="W53" s="98">
        <v>25</v>
      </c>
      <c r="X53" s="93">
        <f t="shared" si="13"/>
        <v>35</v>
      </c>
      <c r="Y53" s="94">
        <v>434</v>
      </c>
      <c r="AA53" s="160">
        <v>135</v>
      </c>
      <c r="AB53" s="160"/>
      <c r="AC53" s="118" t="s">
        <v>23</v>
      </c>
      <c r="AD53" s="161">
        <v>35369</v>
      </c>
      <c r="AE53" s="161"/>
      <c r="AF53" s="161"/>
      <c r="AG53" s="158" t="s">
        <v>16</v>
      </c>
      <c r="AH53" s="158"/>
      <c r="AI53" s="158"/>
      <c r="AK53" s="124">
        <v>50</v>
      </c>
      <c r="AL53" s="119">
        <v>845</v>
      </c>
      <c r="AM53" s="2">
        <v>100</v>
      </c>
      <c r="AN53" s="7"/>
      <c r="AO53" s="7"/>
      <c r="AP53" s="14">
        <v>411</v>
      </c>
      <c r="AQ53" s="14">
        <f t="shared" si="14"/>
        <v>17.36</v>
      </c>
      <c r="AR53" s="14">
        <f t="shared" si="15"/>
        <v>428.36</v>
      </c>
      <c r="AU53" s="12">
        <f t="shared" si="3"/>
        <v>416.64</v>
      </c>
      <c r="AV53" s="97">
        <v>50</v>
      </c>
      <c r="AW53" s="98">
        <v>25</v>
      </c>
      <c r="AX53" s="93">
        <f t="shared" si="16"/>
        <v>25</v>
      </c>
      <c r="AY53" s="94">
        <v>434</v>
      </c>
      <c r="AZ53" s="94"/>
      <c r="BB53" s="138">
        <v>12.4</v>
      </c>
      <c r="BC53" s="141">
        <v>17.36</v>
      </c>
    </row>
    <row r="54" spans="1:55" ht="12.75" customHeight="1">
      <c r="A54" s="160">
        <v>136</v>
      </c>
      <c r="B54" s="160"/>
      <c r="C54" s="54" t="s">
        <v>23</v>
      </c>
      <c r="D54" s="161">
        <v>35399</v>
      </c>
      <c r="E54" s="161"/>
      <c r="F54" s="161"/>
      <c r="G54" s="158" t="s">
        <v>24</v>
      </c>
      <c r="H54" s="158"/>
      <c r="I54" s="158"/>
      <c r="K54" s="2">
        <v>60</v>
      </c>
      <c r="L54" s="55">
        <v>162</v>
      </c>
      <c r="M54" s="2">
        <v>100</v>
      </c>
      <c r="N54" s="7"/>
      <c r="O54" s="7"/>
      <c r="P54" s="14">
        <v>73</v>
      </c>
      <c r="Q54" s="14">
        <f t="shared" si="11"/>
        <v>2.5428571428571427</v>
      </c>
      <c r="R54" s="14">
        <f t="shared" si="12"/>
        <v>75.542857142857144</v>
      </c>
      <c r="U54" s="12">
        <f t="shared" si="0"/>
        <v>86.457142857142856</v>
      </c>
      <c r="V54" s="97">
        <v>50</v>
      </c>
      <c r="W54" s="98">
        <v>25</v>
      </c>
      <c r="X54" s="93">
        <f t="shared" si="13"/>
        <v>35</v>
      </c>
      <c r="Y54" s="94">
        <v>89</v>
      </c>
      <c r="AA54" s="160">
        <v>136</v>
      </c>
      <c r="AB54" s="160"/>
      <c r="AC54" s="118" t="s">
        <v>23</v>
      </c>
      <c r="AD54" s="161">
        <v>35399</v>
      </c>
      <c r="AE54" s="161"/>
      <c r="AF54" s="161"/>
      <c r="AG54" s="158" t="s">
        <v>24</v>
      </c>
      <c r="AH54" s="158"/>
      <c r="AI54" s="158"/>
      <c r="AK54" s="124">
        <v>50</v>
      </c>
      <c r="AL54" s="119">
        <v>162</v>
      </c>
      <c r="AM54" s="2">
        <v>100</v>
      </c>
      <c r="AN54" s="7"/>
      <c r="AO54" s="7"/>
      <c r="AP54" s="14">
        <v>73</v>
      </c>
      <c r="AQ54" s="14">
        <f t="shared" si="14"/>
        <v>3.56</v>
      </c>
      <c r="AR54" s="14">
        <f t="shared" si="15"/>
        <v>76.56</v>
      </c>
      <c r="AU54" s="12">
        <f t="shared" si="3"/>
        <v>85.44</v>
      </c>
      <c r="AV54" s="97">
        <v>50</v>
      </c>
      <c r="AW54" s="98">
        <v>25</v>
      </c>
      <c r="AX54" s="93">
        <f t="shared" si="16"/>
        <v>25</v>
      </c>
      <c r="AY54" s="94">
        <v>89</v>
      </c>
      <c r="AZ54" s="94"/>
      <c r="BB54" s="138">
        <v>2.5428571428571427</v>
      </c>
      <c r="BC54" s="141">
        <v>3.56</v>
      </c>
    </row>
    <row r="55" spans="1:55" ht="12.75" customHeight="1">
      <c r="A55" s="160">
        <v>137</v>
      </c>
      <c r="B55" s="160"/>
      <c r="C55" s="54" t="s">
        <v>23</v>
      </c>
      <c r="D55" s="161">
        <v>35916</v>
      </c>
      <c r="E55" s="161"/>
      <c r="F55" s="161"/>
      <c r="G55" s="158" t="s">
        <v>24</v>
      </c>
      <c r="H55" s="158"/>
      <c r="I55" s="158"/>
      <c r="K55" s="2">
        <v>60</v>
      </c>
      <c r="L55" s="55">
        <v>1566</v>
      </c>
      <c r="M55" s="2">
        <v>100</v>
      </c>
      <c r="N55" s="7"/>
      <c r="O55" s="7"/>
      <c r="P55" s="14">
        <v>703</v>
      </c>
      <c r="Q55" s="14">
        <f t="shared" si="11"/>
        <v>23.324324324324323</v>
      </c>
      <c r="R55" s="14">
        <f t="shared" si="12"/>
        <v>726.32432432432438</v>
      </c>
      <c r="U55" s="12">
        <f t="shared" si="0"/>
        <v>839.67567567567562</v>
      </c>
      <c r="V55" s="97">
        <v>50</v>
      </c>
      <c r="W55" s="98">
        <f>2021-1998</f>
        <v>23</v>
      </c>
      <c r="X55" s="93">
        <f t="shared" si="13"/>
        <v>37</v>
      </c>
      <c r="Y55" s="94">
        <v>863</v>
      </c>
      <c r="AA55" s="160">
        <v>137</v>
      </c>
      <c r="AB55" s="160"/>
      <c r="AC55" s="118" t="s">
        <v>23</v>
      </c>
      <c r="AD55" s="161">
        <v>35916</v>
      </c>
      <c r="AE55" s="161"/>
      <c r="AF55" s="161"/>
      <c r="AG55" s="158" t="s">
        <v>24</v>
      </c>
      <c r="AH55" s="158"/>
      <c r="AI55" s="158"/>
      <c r="AK55" s="124">
        <v>50</v>
      </c>
      <c r="AL55" s="119">
        <v>1566</v>
      </c>
      <c r="AM55" s="2">
        <v>100</v>
      </c>
      <c r="AN55" s="7"/>
      <c r="AO55" s="7"/>
      <c r="AP55" s="14">
        <v>703</v>
      </c>
      <c r="AQ55" s="14">
        <f t="shared" si="14"/>
        <v>31.962962962962962</v>
      </c>
      <c r="AR55" s="14">
        <f t="shared" si="15"/>
        <v>734.96296296296293</v>
      </c>
      <c r="AU55" s="12">
        <f t="shared" si="3"/>
        <v>831.03703703703707</v>
      </c>
      <c r="AV55" s="97">
        <v>50</v>
      </c>
      <c r="AW55" s="98">
        <f>2021-1998</f>
        <v>23</v>
      </c>
      <c r="AX55" s="93">
        <f t="shared" si="16"/>
        <v>27</v>
      </c>
      <c r="AY55" s="94">
        <v>863</v>
      </c>
      <c r="AZ55" s="94"/>
      <c r="BB55" s="138">
        <v>23.324324324324323</v>
      </c>
      <c r="BC55" s="141">
        <v>31.962962962962962</v>
      </c>
    </row>
    <row r="56" spans="1:55" ht="12.75" customHeight="1">
      <c r="A56" s="160">
        <v>138</v>
      </c>
      <c r="B56" s="160"/>
      <c r="C56" s="54" t="s">
        <v>23</v>
      </c>
      <c r="D56" s="161">
        <v>36342</v>
      </c>
      <c r="E56" s="161"/>
      <c r="F56" s="161"/>
      <c r="G56" s="158" t="s">
        <v>24</v>
      </c>
      <c r="H56" s="158"/>
      <c r="I56" s="158"/>
      <c r="K56" s="2">
        <v>60</v>
      </c>
      <c r="L56" s="55">
        <v>2713</v>
      </c>
      <c r="M56" s="2">
        <v>100</v>
      </c>
      <c r="N56" s="7"/>
      <c r="O56" s="7"/>
      <c r="P56" s="14">
        <v>1161</v>
      </c>
      <c r="Q56" s="14">
        <f t="shared" si="11"/>
        <v>40.842105263157897</v>
      </c>
      <c r="R56" s="14">
        <f t="shared" si="12"/>
        <v>1201.8421052631579</v>
      </c>
      <c r="U56" s="12">
        <f t="shared" si="0"/>
        <v>1511.1578947368421</v>
      </c>
      <c r="V56" s="97">
        <v>50</v>
      </c>
      <c r="W56" s="98">
        <v>22</v>
      </c>
      <c r="X56" s="93">
        <f t="shared" si="13"/>
        <v>38</v>
      </c>
      <c r="Y56" s="94">
        <v>1552</v>
      </c>
      <c r="AA56" s="160">
        <v>138</v>
      </c>
      <c r="AB56" s="160"/>
      <c r="AC56" s="118" t="s">
        <v>23</v>
      </c>
      <c r="AD56" s="161">
        <v>36342</v>
      </c>
      <c r="AE56" s="161"/>
      <c r="AF56" s="161"/>
      <c r="AG56" s="158" t="s">
        <v>24</v>
      </c>
      <c r="AH56" s="158"/>
      <c r="AI56" s="158"/>
      <c r="AK56" s="124">
        <v>50</v>
      </c>
      <c r="AL56" s="119">
        <v>2713</v>
      </c>
      <c r="AM56" s="2">
        <v>100</v>
      </c>
      <c r="AN56" s="7"/>
      <c r="AO56" s="7"/>
      <c r="AP56" s="14">
        <v>1161</v>
      </c>
      <c r="AQ56" s="14">
        <f t="shared" si="14"/>
        <v>55.428571428571431</v>
      </c>
      <c r="AR56" s="14">
        <f t="shared" si="15"/>
        <v>1216.4285714285713</v>
      </c>
      <c r="AU56" s="12">
        <f t="shared" si="3"/>
        <v>1496.5714285714287</v>
      </c>
      <c r="AV56" s="97">
        <v>50</v>
      </c>
      <c r="AW56" s="98">
        <v>22</v>
      </c>
      <c r="AX56" s="93">
        <f t="shared" si="16"/>
        <v>28</v>
      </c>
      <c r="AY56" s="94">
        <v>1552</v>
      </c>
      <c r="AZ56" s="94"/>
      <c r="BB56" s="138">
        <v>40.842105263157897</v>
      </c>
      <c r="BC56" s="141">
        <v>55.428571428571431</v>
      </c>
    </row>
    <row r="57" spans="1:55" ht="12.75" customHeight="1">
      <c r="A57" s="160">
        <v>139</v>
      </c>
      <c r="B57" s="160"/>
      <c r="C57" s="54" t="s">
        <v>23</v>
      </c>
      <c r="D57" s="161">
        <v>36342</v>
      </c>
      <c r="E57" s="161"/>
      <c r="F57" s="161"/>
      <c r="G57" s="158" t="s">
        <v>24</v>
      </c>
      <c r="H57" s="158"/>
      <c r="I57" s="158"/>
      <c r="K57" s="2">
        <v>60</v>
      </c>
      <c r="L57" s="55">
        <v>6836</v>
      </c>
      <c r="M57" s="2">
        <v>100</v>
      </c>
      <c r="N57" s="7"/>
      <c r="O57" s="7"/>
      <c r="P57" s="14">
        <v>2946</v>
      </c>
      <c r="Q57" s="14">
        <f t="shared" si="11"/>
        <v>102.36842105263158</v>
      </c>
      <c r="R57" s="14">
        <f t="shared" si="12"/>
        <v>3048.3684210526317</v>
      </c>
      <c r="U57" s="12">
        <f t="shared" si="0"/>
        <v>3787.6315789473683</v>
      </c>
      <c r="V57" s="97">
        <v>50</v>
      </c>
      <c r="W57" s="98">
        <v>22</v>
      </c>
      <c r="X57" s="93">
        <f t="shared" si="13"/>
        <v>38</v>
      </c>
      <c r="Y57" s="94">
        <v>3890</v>
      </c>
      <c r="AA57" s="160">
        <v>139</v>
      </c>
      <c r="AB57" s="160"/>
      <c r="AC57" s="118" t="s">
        <v>23</v>
      </c>
      <c r="AD57" s="161">
        <v>36342</v>
      </c>
      <c r="AE57" s="161"/>
      <c r="AF57" s="161"/>
      <c r="AG57" s="158" t="s">
        <v>24</v>
      </c>
      <c r="AH57" s="158"/>
      <c r="AI57" s="158"/>
      <c r="AK57" s="124">
        <v>50</v>
      </c>
      <c r="AL57" s="119">
        <v>6836</v>
      </c>
      <c r="AM57" s="2">
        <v>100</v>
      </c>
      <c r="AN57" s="7"/>
      <c r="AO57" s="7"/>
      <c r="AP57" s="14">
        <v>2946</v>
      </c>
      <c r="AQ57" s="14">
        <f t="shared" si="14"/>
        <v>138.92857142857142</v>
      </c>
      <c r="AR57" s="14">
        <f t="shared" si="15"/>
        <v>3084.9285714285716</v>
      </c>
      <c r="AU57" s="12">
        <f t="shared" si="3"/>
        <v>3751.0714285714284</v>
      </c>
      <c r="AV57" s="97">
        <v>50</v>
      </c>
      <c r="AW57" s="98">
        <v>22</v>
      </c>
      <c r="AX57" s="93">
        <f t="shared" si="16"/>
        <v>28</v>
      </c>
      <c r="AY57" s="94">
        <v>3890</v>
      </c>
      <c r="AZ57" s="94"/>
      <c r="BB57" s="138">
        <v>102.36842105263158</v>
      </c>
      <c r="BC57" s="141">
        <v>138.92857142857142</v>
      </c>
    </row>
    <row r="58" spans="1:55" ht="12.75" customHeight="1">
      <c r="A58" s="160">
        <v>140</v>
      </c>
      <c r="B58" s="160"/>
      <c r="C58" s="54" t="s">
        <v>23</v>
      </c>
      <c r="D58" s="161">
        <v>36342</v>
      </c>
      <c r="E58" s="161"/>
      <c r="F58" s="161"/>
      <c r="G58" s="158" t="s">
        <v>16</v>
      </c>
      <c r="H58" s="158"/>
      <c r="I58" s="158"/>
      <c r="K58" s="2">
        <v>60</v>
      </c>
      <c r="L58" s="55">
        <v>500</v>
      </c>
      <c r="M58" s="2">
        <v>100</v>
      </c>
      <c r="N58" s="7"/>
      <c r="O58" s="7"/>
      <c r="P58" s="14">
        <v>215</v>
      </c>
      <c r="Q58" s="14">
        <f t="shared" si="11"/>
        <v>7.5</v>
      </c>
      <c r="R58" s="14">
        <f t="shared" si="12"/>
        <v>222.5</v>
      </c>
      <c r="U58" s="12">
        <f t="shared" si="0"/>
        <v>277.5</v>
      </c>
      <c r="V58" s="97">
        <v>50</v>
      </c>
      <c r="W58" s="98">
        <v>22</v>
      </c>
      <c r="X58" s="93">
        <f t="shared" si="13"/>
        <v>38</v>
      </c>
      <c r="Y58" s="94">
        <v>285</v>
      </c>
      <c r="AA58" s="160">
        <v>140</v>
      </c>
      <c r="AB58" s="160"/>
      <c r="AC58" s="118" t="s">
        <v>23</v>
      </c>
      <c r="AD58" s="161">
        <v>36342</v>
      </c>
      <c r="AE58" s="161"/>
      <c r="AF58" s="161"/>
      <c r="AG58" s="158" t="s">
        <v>16</v>
      </c>
      <c r="AH58" s="158"/>
      <c r="AI58" s="158"/>
      <c r="AK58" s="124">
        <v>50</v>
      </c>
      <c r="AL58" s="119">
        <v>500</v>
      </c>
      <c r="AM58" s="2">
        <v>100</v>
      </c>
      <c r="AN58" s="7"/>
      <c r="AO58" s="7"/>
      <c r="AP58" s="14">
        <v>215</v>
      </c>
      <c r="AQ58" s="14">
        <f t="shared" si="14"/>
        <v>10.178571428571429</v>
      </c>
      <c r="AR58" s="14">
        <f t="shared" si="15"/>
        <v>225.17857142857142</v>
      </c>
      <c r="AU58" s="12">
        <f t="shared" si="3"/>
        <v>274.82142857142856</v>
      </c>
      <c r="AV58" s="97">
        <v>50</v>
      </c>
      <c r="AW58" s="98">
        <v>22</v>
      </c>
      <c r="AX58" s="93">
        <f t="shared" si="16"/>
        <v>28</v>
      </c>
      <c r="AY58" s="94">
        <v>285</v>
      </c>
      <c r="AZ58" s="94"/>
      <c r="BB58" s="138">
        <v>7.5</v>
      </c>
      <c r="BC58" s="141">
        <v>10.178571428571429</v>
      </c>
    </row>
    <row r="59" spans="1:55" ht="12.75" customHeight="1">
      <c r="A59" s="160">
        <v>141</v>
      </c>
      <c r="B59" s="160"/>
      <c r="C59" s="54" t="s">
        <v>23</v>
      </c>
      <c r="D59" s="161">
        <v>36342</v>
      </c>
      <c r="E59" s="161"/>
      <c r="F59" s="161"/>
      <c r="G59" s="158" t="s">
        <v>16</v>
      </c>
      <c r="H59" s="158"/>
      <c r="I59" s="158"/>
      <c r="K59" s="2">
        <v>60</v>
      </c>
      <c r="L59" s="55">
        <v>4800</v>
      </c>
      <c r="M59" s="2">
        <v>100</v>
      </c>
      <c r="N59" s="7"/>
      <c r="O59" s="7"/>
      <c r="P59" s="14">
        <v>2064</v>
      </c>
      <c r="Q59" s="14">
        <f t="shared" si="11"/>
        <v>72</v>
      </c>
      <c r="R59" s="14">
        <f t="shared" si="12"/>
        <v>2136</v>
      </c>
      <c r="U59" s="12">
        <f t="shared" si="0"/>
        <v>2664</v>
      </c>
      <c r="V59" s="97">
        <v>50</v>
      </c>
      <c r="W59" s="98">
        <v>22</v>
      </c>
      <c r="X59" s="93">
        <f t="shared" si="13"/>
        <v>38</v>
      </c>
      <c r="Y59" s="94">
        <v>2736</v>
      </c>
      <c r="AA59" s="160">
        <v>141</v>
      </c>
      <c r="AB59" s="160"/>
      <c r="AC59" s="118" t="s">
        <v>23</v>
      </c>
      <c r="AD59" s="161">
        <v>36342</v>
      </c>
      <c r="AE59" s="161"/>
      <c r="AF59" s="161"/>
      <c r="AG59" s="158" t="s">
        <v>16</v>
      </c>
      <c r="AH59" s="158"/>
      <c r="AI59" s="158"/>
      <c r="AK59" s="124">
        <v>50</v>
      </c>
      <c r="AL59" s="119">
        <v>4800</v>
      </c>
      <c r="AM59" s="2">
        <v>100</v>
      </c>
      <c r="AN59" s="7"/>
      <c r="AO59" s="7"/>
      <c r="AP59" s="14">
        <v>2064</v>
      </c>
      <c r="AQ59" s="14">
        <f t="shared" si="14"/>
        <v>97.714285714285708</v>
      </c>
      <c r="AR59" s="14">
        <f t="shared" si="15"/>
        <v>2161.7142857142858</v>
      </c>
      <c r="AU59" s="12">
        <f t="shared" si="3"/>
        <v>2638.2857142857142</v>
      </c>
      <c r="AV59" s="97">
        <v>50</v>
      </c>
      <c r="AW59" s="98">
        <v>22</v>
      </c>
      <c r="AX59" s="93">
        <f t="shared" si="16"/>
        <v>28</v>
      </c>
      <c r="AY59" s="94">
        <v>2736</v>
      </c>
      <c r="AZ59" s="94"/>
      <c r="BB59" s="138">
        <v>72</v>
      </c>
      <c r="BC59" s="141">
        <v>97.714285714285708</v>
      </c>
    </row>
    <row r="60" spans="1:55" ht="12.75" customHeight="1">
      <c r="A60" s="160">
        <v>142</v>
      </c>
      <c r="B60" s="160"/>
      <c r="C60" s="54" t="s">
        <v>23</v>
      </c>
      <c r="D60" s="161">
        <v>36342</v>
      </c>
      <c r="E60" s="161"/>
      <c r="F60" s="161"/>
      <c r="G60" s="158" t="s">
        <v>16</v>
      </c>
      <c r="H60" s="158"/>
      <c r="I60" s="158"/>
      <c r="K60" s="2">
        <v>60</v>
      </c>
      <c r="L60" s="55">
        <v>46165</v>
      </c>
      <c r="M60" s="2">
        <v>100</v>
      </c>
      <c r="N60" s="7"/>
      <c r="O60" s="7"/>
      <c r="P60" s="14">
        <v>19845</v>
      </c>
      <c r="Q60" s="14">
        <f t="shared" si="11"/>
        <v>692.63157894736844</v>
      </c>
      <c r="R60" s="14">
        <f t="shared" si="12"/>
        <v>20537.63157894737</v>
      </c>
      <c r="U60" s="12">
        <f t="shared" si="0"/>
        <v>25627.36842105263</v>
      </c>
      <c r="V60" s="97">
        <v>50</v>
      </c>
      <c r="W60" s="98">
        <v>22</v>
      </c>
      <c r="X60" s="93">
        <f t="shared" si="13"/>
        <v>38</v>
      </c>
      <c r="Y60" s="94">
        <v>26320</v>
      </c>
      <c r="AA60" s="160">
        <v>142</v>
      </c>
      <c r="AB60" s="160"/>
      <c r="AC60" s="118" t="s">
        <v>23</v>
      </c>
      <c r="AD60" s="161">
        <v>36342</v>
      </c>
      <c r="AE60" s="161"/>
      <c r="AF60" s="161"/>
      <c r="AG60" s="158" t="s">
        <v>16</v>
      </c>
      <c r="AH60" s="158"/>
      <c r="AI60" s="158"/>
      <c r="AK60" s="124">
        <v>50</v>
      </c>
      <c r="AL60" s="119">
        <v>46165</v>
      </c>
      <c r="AM60" s="2">
        <v>100</v>
      </c>
      <c r="AN60" s="7"/>
      <c r="AO60" s="7"/>
      <c r="AP60" s="14">
        <v>19845</v>
      </c>
      <c r="AQ60" s="14">
        <f t="shared" si="14"/>
        <v>940</v>
      </c>
      <c r="AR60" s="14">
        <f t="shared" si="15"/>
        <v>20785</v>
      </c>
      <c r="AU60" s="12">
        <f t="shared" si="3"/>
        <v>25380</v>
      </c>
      <c r="AV60" s="97">
        <v>50</v>
      </c>
      <c r="AW60" s="98">
        <v>22</v>
      </c>
      <c r="AX60" s="93">
        <f t="shared" si="16"/>
        <v>28</v>
      </c>
      <c r="AY60" s="94">
        <v>26320</v>
      </c>
      <c r="AZ60" s="94"/>
      <c r="BB60" s="138">
        <v>692.63157894736844</v>
      </c>
      <c r="BC60" s="141">
        <v>940</v>
      </c>
    </row>
    <row r="61" spans="1:55" ht="12.75" customHeight="1">
      <c r="A61" s="160">
        <v>143</v>
      </c>
      <c r="B61" s="160"/>
      <c r="C61" s="54" t="s">
        <v>23</v>
      </c>
      <c r="D61" s="161">
        <v>36708</v>
      </c>
      <c r="E61" s="161"/>
      <c r="F61" s="161"/>
      <c r="G61" s="158" t="s">
        <v>16</v>
      </c>
      <c r="H61" s="158"/>
      <c r="I61" s="158"/>
      <c r="K61" s="2">
        <v>60</v>
      </c>
      <c r="L61" s="55">
        <v>808</v>
      </c>
      <c r="M61" s="2">
        <v>100</v>
      </c>
      <c r="N61" s="7"/>
      <c r="O61" s="7"/>
      <c r="P61" s="14">
        <v>328</v>
      </c>
      <c r="Q61" s="14">
        <f t="shared" si="11"/>
        <v>12.307692307692308</v>
      </c>
      <c r="R61" s="14">
        <f t="shared" si="12"/>
        <v>340.30769230769232</v>
      </c>
      <c r="U61" s="12">
        <f t="shared" si="0"/>
        <v>467.69230769230768</v>
      </c>
      <c r="V61" s="97">
        <v>50</v>
      </c>
      <c r="W61" s="98">
        <v>21</v>
      </c>
      <c r="X61" s="93">
        <f t="shared" si="13"/>
        <v>39</v>
      </c>
      <c r="Y61" s="94">
        <v>480</v>
      </c>
      <c r="AA61" s="160">
        <v>143</v>
      </c>
      <c r="AB61" s="160"/>
      <c r="AC61" s="118" t="s">
        <v>23</v>
      </c>
      <c r="AD61" s="161">
        <v>36708</v>
      </c>
      <c r="AE61" s="161"/>
      <c r="AF61" s="161"/>
      <c r="AG61" s="158" t="s">
        <v>16</v>
      </c>
      <c r="AH61" s="158"/>
      <c r="AI61" s="158"/>
      <c r="AK61" s="124">
        <v>50</v>
      </c>
      <c r="AL61" s="119">
        <v>808</v>
      </c>
      <c r="AM61" s="2">
        <v>100</v>
      </c>
      <c r="AN61" s="7"/>
      <c r="AO61" s="7"/>
      <c r="AP61" s="14">
        <v>328</v>
      </c>
      <c r="AQ61" s="14">
        <f t="shared" si="14"/>
        <v>16.551724137931036</v>
      </c>
      <c r="AR61" s="14">
        <f t="shared" si="15"/>
        <v>344.55172413793105</v>
      </c>
      <c r="AU61" s="12">
        <f t="shared" si="3"/>
        <v>463.44827586206895</v>
      </c>
      <c r="AV61" s="97">
        <v>50</v>
      </c>
      <c r="AW61" s="98">
        <v>21</v>
      </c>
      <c r="AX61" s="93">
        <f t="shared" si="16"/>
        <v>29</v>
      </c>
      <c r="AY61" s="94">
        <v>480</v>
      </c>
      <c r="AZ61" s="94"/>
      <c r="BB61" s="138">
        <v>12.307692307692308</v>
      </c>
      <c r="BC61" s="141">
        <v>16.551724137931036</v>
      </c>
    </row>
    <row r="62" spans="1:55" ht="12.75" customHeight="1">
      <c r="A62" s="160">
        <v>144</v>
      </c>
      <c r="B62" s="160"/>
      <c r="C62" s="54" t="s">
        <v>23</v>
      </c>
      <c r="D62" s="161">
        <v>37131</v>
      </c>
      <c r="E62" s="161"/>
      <c r="F62" s="161"/>
      <c r="G62" s="158" t="s">
        <v>24</v>
      </c>
      <c r="H62" s="158"/>
      <c r="I62" s="158"/>
      <c r="K62" s="2">
        <v>60</v>
      </c>
      <c r="L62" s="55">
        <v>864</v>
      </c>
      <c r="M62" s="2">
        <v>100</v>
      </c>
      <c r="N62" s="7"/>
      <c r="O62" s="7"/>
      <c r="P62" s="14">
        <v>330</v>
      </c>
      <c r="Q62" s="14">
        <f t="shared" si="11"/>
        <v>13.35</v>
      </c>
      <c r="R62" s="14">
        <f t="shared" si="12"/>
        <v>343.35</v>
      </c>
      <c r="U62" s="12">
        <f t="shared" si="0"/>
        <v>520.65</v>
      </c>
      <c r="V62" s="97">
        <v>50</v>
      </c>
      <c r="W62" s="98">
        <v>20</v>
      </c>
      <c r="X62" s="93">
        <f t="shared" si="13"/>
        <v>40</v>
      </c>
      <c r="Y62" s="94">
        <v>534</v>
      </c>
      <c r="AA62" s="160">
        <v>144</v>
      </c>
      <c r="AB62" s="160"/>
      <c r="AC62" s="118" t="s">
        <v>23</v>
      </c>
      <c r="AD62" s="161">
        <v>37131</v>
      </c>
      <c r="AE62" s="161"/>
      <c r="AF62" s="161"/>
      <c r="AG62" s="158" t="s">
        <v>24</v>
      </c>
      <c r="AH62" s="158"/>
      <c r="AI62" s="158"/>
      <c r="AK62" s="124">
        <v>50</v>
      </c>
      <c r="AL62" s="119">
        <v>864</v>
      </c>
      <c r="AM62" s="2">
        <v>100</v>
      </c>
      <c r="AN62" s="7"/>
      <c r="AO62" s="7"/>
      <c r="AP62" s="14">
        <v>330</v>
      </c>
      <c r="AQ62" s="14">
        <f t="shared" si="14"/>
        <v>17.8</v>
      </c>
      <c r="AR62" s="14">
        <f t="shared" si="15"/>
        <v>347.8</v>
      </c>
      <c r="AU62" s="12">
        <f t="shared" si="3"/>
        <v>516.20000000000005</v>
      </c>
      <c r="AV62" s="97">
        <v>50</v>
      </c>
      <c r="AW62" s="98">
        <v>20</v>
      </c>
      <c r="AX62" s="93">
        <f t="shared" si="16"/>
        <v>30</v>
      </c>
      <c r="AY62" s="94">
        <v>534</v>
      </c>
      <c r="AZ62" s="94"/>
      <c r="BB62" s="138">
        <v>13.35</v>
      </c>
      <c r="BC62" s="141">
        <v>17.8</v>
      </c>
    </row>
    <row r="63" spans="1:55" ht="12.75" customHeight="1">
      <c r="A63" s="160">
        <v>145</v>
      </c>
      <c r="B63" s="160"/>
      <c r="C63" s="54" t="s">
        <v>23</v>
      </c>
      <c r="D63" s="161">
        <v>37438</v>
      </c>
      <c r="E63" s="161"/>
      <c r="F63" s="161"/>
      <c r="G63" s="158" t="s">
        <v>24</v>
      </c>
      <c r="H63" s="158"/>
      <c r="I63" s="158"/>
      <c r="K63" s="2">
        <v>60</v>
      </c>
      <c r="L63" s="55">
        <v>2000</v>
      </c>
      <c r="M63" s="2">
        <v>100</v>
      </c>
      <c r="N63" s="7"/>
      <c r="O63" s="7"/>
      <c r="P63" s="14">
        <v>740</v>
      </c>
      <c r="Q63" s="14">
        <f t="shared" si="11"/>
        <v>30.73170731707317</v>
      </c>
      <c r="R63" s="14">
        <f t="shared" ref="R63:R87" si="17">P63+Q63</f>
        <v>770.73170731707319</v>
      </c>
      <c r="U63" s="12">
        <f t="shared" si="0"/>
        <v>1229.2682926829268</v>
      </c>
      <c r="V63" s="97">
        <v>50</v>
      </c>
      <c r="W63" s="98">
        <v>19</v>
      </c>
      <c r="X63" s="93">
        <f t="shared" si="13"/>
        <v>41</v>
      </c>
      <c r="Y63" s="94">
        <v>1260</v>
      </c>
      <c r="AA63" s="160">
        <v>145</v>
      </c>
      <c r="AB63" s="160"/>
      <c r="AC63" s="118" t="s">
        <v>23</v>
      </c>
      <c r="AD63" s="161">
        <v>37438</v>
      </c>
      <c r="AE63" s="161"/>
      <c r="AF63" s="161"/>
      <c r="AG63" s="158" t="s">
        <v>24</v>
      </c>
      <c r="AH63" s="158"/>
      <c r="AI63" s="158"/>
      <c r="AK63" s="124">
        <v>50</v>
      </c>
      <c r="AL63" s="119">
        <v>2000</v>
      </c>
      <c r="AM63" s="2">
        <v>100</v>
      </c>
      <c r="AN63" s="7"/>
      <c r="AO63" s="7"/>
      <c r="AP63" s="14">
        <v>740</v>
      </c>
      <c r="AQ63" s="14">
        <f t="shared" si="14"/>
        <v>40.645161290322584</v>
      </c>
      <c r="AR63" s="14">
        <f t="shared" si="15"/>
        <v>780.64516129032256</v>
      </c>
      <c r="AU63" s="12">
        <f t="shared" si="3"/>
        <v>1219.3548387096776</v>
      </c>
      <c r="AV63" s="97">
        <v>50</v>
      </c>
      <c r="AW63" s="98">
        <v>19</v>
      </c>
      <c r="AX63" s="93">
        <f t="shared" si="16"/>
        <v>31</v>
      </c>
      <c r="AY63" s="94">
        <v>1260</v>
      </c>
      <c r="AZ63" s="94"/>
      <c r="BB63" s="138">
        <v>30.73170731707317</v>
      </c>
      <c r="BC63" s="141">
        <v>40.645161290322584</v>
      </c>
    </row>
    <row r="64" spans="1:55" ht="12.75" customHeight="1">
      <c r="A64" s="160">
        <v>146</v>
      </c>
      <c r="B64" s="160"/>
      <c r="C64" s="54" t="s">
        <v>23</v>
      </c>
      <c r="D64" s="161">
        <v>37438</v>
      </c>
      <c r="E64" s="161"/>
      <c r="F64" s="161"/>
      <c r="G64" s="158" t="s">
        <v>16</v>
      </c>
      <c r="H64" s="158"/>
      <c r="I64" s="158"/>
      <c r="K64" s="2">
        <v>60</v>
      </c>
      <c r="L64" s="55">
        <v>1900</v>
      </c>
      <c r="M64" s="2">
        <v>100</v>
      </c>
      <c r="N64" s="7"/>
      <c r="O64" s="7"/>
      <c r="P64" s="14">
        <v>703</v>
      </c>
      <c r="Q64" s="14">
        <f t="shared" si="11"/>
        <v>29.195121951219512</v>
      </c>
      <c r="R64" s="14">
        <f t="shared" si="17"/>
        <v>732.19512195121956</v>
      </c>
      <c r="U64" s="12">
        <f t="shared" si="0"/>
        <v>1167.8048780487804</v>
      </c>
      <c r="V64" s="97">
        <v>50</v>
      </c>
      <c r="W64" s="98">
        <v>19</v>
      </c>
      <c r="X64" s="93">
        <f t="shared" si="13"/>
        <v>41</v>
      </c>
      <c r="Y64" s="94">
        <v>1197</v>
      </c>
      <c r="AA64" s="160">
        <v>146</v>
      </c>
      <c r="AB64" s="160"/>
      <c r="AC64" s="118" t="s">
        <v>23</v>
      </c>
      <c r="AD64" s="161">
        <v>37438</v>
      </c>
      <c r="AE64" s="161"/>
      <c r="AF64" s="161"/>
      <c r="AG64" s="158" t="s">
        <v>16</v>
      </c>
      <c r="AH64" s="158"/>
      <c r="AI64" s="158"/>
      <c r="AK64" s="124">
        <v>50</v>
      </c>
      <c r="AL64" s="119">
        <v>1900</v>
      </c>
      <c r="AM64" s="2">
        <v>100</v>
      </c>
      <c r="AN64" s="7"/>
      <c r="AO64" s="7"/>
      <c r="AP64" s="14">
        <v>703</v>
      </c>
      <c r="AQ64" s="14">
        <f t="shared" si="14"/>
        <v>38.612903225806448</v>
      </c>
      <c r="AR64" s="14">
        <f t="shared" si="15"/>
        <v>741.61290322580646</v>
      </c>
      <c r="AU64" s="12">
        <f t="shared" si="3"/>
        <v>1158.3870967741937</v>
      </c>
      <c r="AV64" s="97">
        <v>50</v>
      </c>
      <c r="AW64" s="98">
        <v>19</v>
      </c>
      <c r="AX64" s="93">
        <f t="shared" si="16"/>
        <v>31</v>
      </c>
      <c r="AY64" s="94">
        <v>1197</v>
      </c>
      <c r="AZ64" s="94"/>
      <c r="BB64" s="138">
        <v>29.195121951219512</v>
      </c>
      <c r="BC64" s="141">
        <v>38.612903225806448</v>
      </c>
    </row>
    <row r="65" spans="1:55" ht="12.75" customHeight="1">
      <c r="A65" s="160">
        <v>147</v>
      </c>
      <c r="B65" s="160"/>
      <c r="C65" s="54" t="s">
        <v>23</v>
      </c>
      <c r="D65" s="161">
        <v>37438</v>
      </c>
      <c r="E65" s="161"/>
      <c r="F65" s="161"/>
      <c r="G65" s="158" t="s">
        <v>16</v>
      </c>
      <c r="H65" s="158"/>
      <c r="I65" s="158"/>
      <c r="K65" s="2">
        <v>60</v>
      </c>
      <c r="L65" s="55">
        <v>8000</v>
      </c>
      <c r="M65" s="2">
        <v>100</v>
      </c>
      <c r="N65" s="7"/>
      <c r="O65" s="7"/>
      <c r="P65" s="14">
        <v>2960</v>
      </c>
      <c r="Q65" s="14">
        <f t="shared" si="11"/>
        <v>122.92682926829268</v>
      </c>
      <c r="R65" s="14">
        <f t="shared" si="17"/>
        <v>3082.9268292682927</v>
      </c>
      <c r="U65" s="12">
        <f t="shared" si="0"/>
        <v>4917.0731707317073</v>
      </c>
      <c r="V65" s="97">
        <v>50</v>
      </c>
      <c r="W65" s="98">
        <v>19</v>
      </c>
      <c r="X65" s="93">
        <f t="shared" si="13"/>
        <v>41</v>
      </c>
      <c r="Y65" s="94">
        <v>5040</v>
      </c>
      <c r="AA65" s="160">
        <v>147</v>
      </c>
      <c r="AB65" s="160"/>
      <c r="AC65" s="118" t="s">
        <v>23</v>
      </c>
      <c r="AD65" s="161">
        <v>37438</v>
      </c>
      <c r="AE65" s="161"/>
      <c r="AF65" s="161"/>
      <c r="AG65" s="158" t="s">
        <v>16</v>
      </c>
      <c r="AH65" s="158"/>
      <c r="AI65" s="158"/>
      <c r="AK65" s="124">
        <v>50</v>
      </c>
      <c r="AL65" s="119">
        <v>8000</v>
      </c>
      <c r="AM65" s="2">
        <v>100</v>
      </c>
      <c r="AN65" s="7"/>
      <c r="AO65" s="7"/>
      <c r="AP65" s="14">
        <v>2960</v>
      </c>
      <c r="AQ65" s="14">
        <f t="shared" si="14"/>
        <v>162.58064516129033</v>
      </c>
      <c r="AR65" s="14">
        <f t="shared" si="15"/>
        <v>3122.5806451612902</v>
      </c>
      <c r="AU65" s="12">
        <f t="shared" si="3"/>
        <v>4877.4193548387102</v>
      </c>
      <c r="AV65" s="97">
        <v>50</v>
      </c>
      <c r="AW65" s="98">
        <v>19</v>
      </c>
      <c r="AX65" s="93">
        <f t="shared" si="16"/>
        <v>31</v>
      </c>
      <c r="AY65" s="94">
        <v>5040</v>
      </c>
      <c r="AZ65" s="94"/>
      <c r="BB65" s="138">
        <v>122.92682926829268</v>
      </c>
      <c r="BC65" s="141">
        <v>162.58064516129033</v>
      </c>
    </row>
    <row r="66" spans="1:55" ht="12.75" customHeight="1">
      <c r="A66" s="160">
        <v>148</v>
      </c>
      <c r="B66" s="160"/>
      <c r="C66" s="54" t="s">
        <v>23</v>
      </c>
      <c r="D66" s="161">
        <v>37438</v>
      </c>
      <c r="E66" s="161"/>
      <c r="F66" s="161"/>
      <c r="G66" s="158" t="s">
        <v>16</v>
      </c>
      <c r="H66" s="158"/>
      <c r="I66" s="158"/>
      <c r="K66" s="2">
        <v>60</v>
      </c>
      <c r="L66" s="55">
        <v>4000</v>
      </c>
      <c r="M66" s="2">
        <v>100</v>
      </c>
      <c r="N66" s="7"/>
      <c r="O66" s="7"/>
      <c r="P66" s="14">
        <v>1480</v>
      </c>
      <c r="Q66" s="14">
        <f t="shared" si="11"/>
        <v>61.463414634146339</v>
      </c>
      <c r="R66" s="14">
        <f t="shared" si="17"/>
        <v>1541.4634146341464</v>
      </c>
      <c r="U66" s="12">
        <f t="shared" si="0"/>
        <v>2458.5365853658536</v>
      </c>
      <c r="V66" s="97">
        <v>50</v>
      </c>
      <c r="W66" s="98">
        <v>19</v>
      </c>
      <c r="X66" s="93">
        <f t="shared" si="13"/>
        <v>41</v>
      </c>
      <c r="Y66" s="94">
        <v>2520</v>
      </c>
      <c r="AA66" s="160">
        <v>148</v>
      </c>
      <c r="AB66" s="160"/>
      <c r="AC66" s="118" t="s">
        <v>23</v>
      </c>
      <c r="AD66" s="161">
        <v>37438</v>
      </c>
      <c r="AE66" s="161"/>
      <c r="AF66" s="161"/>
      <c r="AG66" s="158" t="s">
        <v>16</v>
      </c>
      <c r="AH66" s="158"/>
      <c r="AI66" s="158"/>
      <c r="AK66" s="124">
        <v>50</v>
      </c>
      <c r="AL66" s="119">
        <v>4000</v>
      </c>
      <c r="AM66" s="2">
        <v>100</v>
      </c>
      <c r="AN66" s="7"/>
      <c r="AO66" s="7"/>
      <c r="AP66" s="14">
        <v>1480</v>
      </c>
      <c r="AQ66" s="14">
        <f t="shared" si="14"/>
        <v>81.290322580645167</v>
      </c>
      <c r="AR66" s="14">
        <f t="shared" si="15"/>
        <v>1561.2903225806451</v>
      </c>
      <c r="AU66" s="12">
        <f t="shared" si="3"/>
        <v>2438.7096774193551</v>
      </c>
      <c r="AV66" s="97">
        <v>50</v>
      </c>
      <c r="AW66" s="98">
        <v>19</v>
      </c>
      <c r="AX66" s="93">
        <f t="shared" si="16"/>
        <v>31</v>
      </c>
      <c r="AY66" s="94">
        <v>2520</v>
      </c>
      <c r="AZ66" s="94"/>
      <c r="BB66" s="138">
        <v>61.463414634146339</v>
      </c>
      <c r="BC66" s="141">
        <v>81.290322580645167</v>
      </c>
    </row>
    <row r="67" spans="1:55" ht="12.75" customHeight="1">
      <c r="A67" s="160">
        <v>149</v>
      </c>
      <c r="B67" s="160"/>
      <c r="C67" s="54" t="s">
        <v>23</v>
      </c>
      <c r="D67" s="161">
        <v>37438</v>
      </c>
      <c r="E67" s="161"/>
      <c r="F67" s="161"/>
      <c r="G67" s="158" t="s">
        <v>16</v>
      </c>
      <c r="H67" s="158"/>
      <c r="I67" s="158"/>
      <c r="K67" s="2">
        <v>60</v>
      </c>
      <c r="L67" s="55">
        <v>5400</v>
      </c>
      <c r="M67" s="2">
        <v>100</v>
      </c>
      <c r="N67" s="7"/>
      <c r="O67" s="7"/>
      <c r="P67" s="14">
        <v>1998</v>
      </c>
      <c r="Q67" s="14">
        <f t="shared" si="11"/>
        <v>82.975609756097555</v>
      </c>
      <c r="R67" s="14">
        <f t="shared" si="17"/>
        <v>2080.9756097560976</v>
      </c>
      <c r="U67" s="12">
        <f t="shared" si="0"/>
        <v>3319.0243902439024</v>
      </c>
      <c r="V67" s="97">
        <v>50</v>
      </c>
      <c r="W67" s="98">
        <v>19</v>
      </c>
      <c r="X67" s="93">
        <f t="shared" si="13"/>
        <v>41</v>
      </c>
      <c r="Y67" s="94">
        <v>3402</v>
      </c>
      <c r="AA67" s="160">
        <v>149</v>
      </c>
      <c r="AB67" s="160"/>
      <c r="AC67" s="118" t="s">
        <v>23</v>
      </c>
      <c r="AD67" s="161">
        <v>37438</v>
      </c>
      <c r="AE67" s="161"/>
      <c r="AF67" s="161"/>
      <c r="AG67" s="158" t="s">
        <v>16</v>
      </c>
      <c r="AH67" s="158"/>
      <c r="AI67" s="158"/>
      <c r="AK67" s="124">
        <v>50</v>
      </c>
      <c r="AL67" s="119">
        <v>5400</v>
      </c>
      <c r="AM67" s="2">
        <v>100</v>
      </c>
      <c r="AN67" s="7"/>
      <c r="AO67" s="7"/>
      <c r="AP67" s="14">
        <v>1998</v>
      </c>
      <c r="AQ67" s="14">
        <f t="shared" si="14"/>
        <v>109.74193548387096</v>
      </c>
      <c r="AR67" s="14">
        <f t="shared" si="15"/>
        <v>2107.7419354838707</v>
      </c>
      <c r="AU67" s="12">
        <f t="shared" si="3"/>
        <v>3292.2580645161293</v>
      </c>
      <c r="AV67" s="97">
        <v>50</v>
      </c>
      <c r="AW67" s="98">
        <v>19</v>
      </c>
      <c r="AX67" s="93">
        <f t="shared" si="16"/>
        <v>31</v>
      </c>
      <c r="AY67" s="94">
        <v>3402</v>
      </c>
      <c r="AZ67" s="94"/>
      <c r="BB67" s="138">
        <v>82.975609756097555</v>
      </c>
      <c r="BC67" s="141">
        <v>109.74193548387096</v>
      </c>
    </row>
    <row r="68" spans="1:55" ht="12.75" customHeight="1">
      <c r="A68" s="160">
        <v>150</v>
      </c>
      <c r="B68" s="160"/>
      <c r="C68" s="54" t="s">
        <v>23</v>
      </c>
      <c r="D68" s="161">
        <v>37560</v>
      </c>
      <c r="E68" s="161"/>
      <c r="F68" s="161"/>
      <c r="G68" s="158" t="s">
        <v>24</v>
      </c>
      <c r="H68" s="158"/>
      <c r="I68" s="158"/>
      <c r="K68" s="2">
        <v>60</v>
      </c>
      <c r="L68" s="55">
        <v>2192</v>
      </c>
      <c r="M68" s="2">
        <v>100</v>
      </c>
      <c r="N68" s="7"/>
      <c r="O68" s="7"/>
      <c r="P68" s="14">
        <v>803</v>
      </c>
      <c r="Q68" s="14">
        <f t="shared" si="11"/>
        <v>33.878048780487802</v>
      </c>
      <c r="R68" s="14">
        <f t="shared" si="17"/>
        <v>836.8780487804878</v>
      </c>
      <c r="U68" s="12">
        <f t="shared" si="0"/>
        <v>1355.1219512195121</v>
      </c>
      <c r="V68" s="97">
        <v>50</v>
      </c>
      <c r="W68" s="98">
        <v>19</v>
      </c>
      <c r="X68" s="93">
        <f t="shared" si="13"/>
        <v>41</v>
      </c>
      <c r="Y68" s="94">
        <v>1389</v>
      </c>
      <c r="AA68" s="160">
        <v>150</v>
      </c>
      <c r="AB68" s="160"/>
      <c r="AC68" s="118" t="s">
        <v>23</v>
      </c>
      <c r="AD68" s="161">
        <v>37560</v>
      </c>
      <c r="AE68" s="161"/>
      <c r="AF68" s="161"/>
      <c r="AG68" s="158" t="s">
        <v>24</v>
      </c>
      <c r="AH68" s="158"/>
      <c r="AI68" s="158"/>
      <c r="AK68" s="124">
        <v>50</v>
      </c>
      <c r="AL68" s="119">
        <v>2192</v>
      </c>
      <c r="AM68" s="2">
        <v>100</v>
      </c>
      <c r="AN68" s="7"/>
      <c r="AO68" s="7"/>
      <c r="AP68" s="14">
        <v>803</v>
      </c>
      <c r="AQ68" s="14">
        <f t="shared" si="14"/>
        <v>44.806451612903224</v>
      </c>
      <c r="AR68" s="14">
        <f t="shared" si="15"/>
        <v>847.80645161290317</v>
      </c>
      <c r="AU68" s="12">
        <f t="shared" si="3"/>
        <v>1344.1935483870968</v>
      </c>
      <c r="AV68" s="97">
        <v>50</v>
      </c>
      <c r="AW68" s="98">
        <v>19</v>
      </c>
      <c r="AX68" s="93">
        <f t="shared" si="16"/>
        <v>31</v>
      </c>
      <c r="AY68" s="94">
        <v>1389</v>
      </c>
      <c r="AZ68" s="94"/>
      <c r="BB68" s="138">
        <v>33.878048780487802</v>
      </c>
      <c r="BC68" s="141">
        <v>44.806451612903224</v>
      </c>
    </row>
    <row r="69" spans="1:55" ht="12.75" customHeight="1">
      <c r="A69" s="160">
        <v>151</v>
      </c>
      <c r="B69" s="160"/>
      <c r="C69" s="54" t="s">
        <v>23</v>
      </c>
      <c r="D69" s="161">
        <v>38169</v>
      </c>
      <c r="E69" s="161"/>
      <c r="F69" s="161"/>
      <c r="G69" s="158" t="s">
        <v>16</v>
      </c>
      <c r="H69" s="158"/>
      <c r="I69" s="158"/>
      <c r="K69" s="2">
        <v>60</v>
      </c>
      <c r="L69" s="55">
        <v>859</v>
      </c>
      <c r="M69" s="2">
        <v>100</v>
      </c>
      <c r="N69" s="7"/>
      <c r="O69" s="7"/>
      <c r="P69" s="14">
        <v>287</v>
      </c>
      <c r="Q69" s="14">
        <f t="shared" si="11"/>
        <v>13.302325581395349</v>
      </c>
      <c r="R69" s="14">
        <f t="shared" si="17"/>
        <v>300.30232558139534</v>
      </c>
      <c r="U69" s="12">
        <f t="shared" si="0"/>
        <v>558.69767441860472</v>
      </c>
      <c r="V69" s="97">
        <v>50</v>
      </c>
      <c r="W69" s="98">
        <f>2021-2004</f>
        <v>17</v>
      </c>
      <c r="X69" s="93">
        <f t="shared" si="13"/>
        <v>43</v>
      </c>
      <c r="Y69" s="94">
        <v>572</v>
      </c>
      <c r="AA69" s="160">
        <v>151</v>
      </c>
      <c r="AB69" s="160"/>
      <c r="AC69" s="118" t="s">
        <v>23</v>
      </c>
      <c r="AD69" s="161">
        <v>38169</v>
      </c>
      <c r="AE69" s="161"/>
      <c r="AF69" s="161"/>
      <c r="AG69" s="158" t="s">
        <v>16</v>
      </c>
      <c r="AH69" s="158"/>
      <c r="AI69" s="158"/>
      <c r="AK69" s="124">
        <v>50</v>
      </c>
      <c r="AL69" s="119">
        <v>859</v>
      </c>
      <c r="AM69" s="2">
        <v>100</v>
      </c>
      <c r="AN69" s="7"/>
      <c r="AO69" s="7"/>
      <c r="AP69" s="14">
        <v>287</v>
      </c>
      <c r="AQ69" s="14">
        <f t="shared" si="14"/>
        <v>17.333333333333332</v>
      </c>
      <c r="AR69" s="14">
        <f t="shared" si="15"/>
        <v>304.33333333333331</v>
      </c>
      <c r="AU69" s="12">
        <f t="shared" si="3"/>
        <v>554.66666666666674</v>
      </c>
      <c r="AV69" s="97">
        <v>50</v>
      </c>
      <c r="AW69" s="98">
        <f>2021-2004</f>
        <v>17</v>
      </c>
      <c r="AX69" s="93">
        <f t="shared" si="16"/>
        <v>33</v>
      </c>
      <c r="AY69" s="94">
        <v>572</v>
      </c>
      <c r="AZ69" s="94"/>
      <c r="BB69" s="138">
        <v>13.302325581395349</v>
      </c>
      <c r="BC69" s="141">
        <v>17.333333333333332</v>
      </c>
    </row>
    <row r="70" spans="1:55" ht="12.75" customHeight="1">
      <c r="A70" s="160">
        <v>152</v>
      </c>
      <c r="B70" s="160"/>
      <c r="C70" s="54" t="s">
        <v>23</v>
      </c>
      <c r="D70" s="161">
        <v>38336</v>
      </c>
      <c r="E70" s="161"/>
      <c r="F70" s="161"/>
      <c r="G70" s="158" t="s">
        <v>24</v>
      </c>
      <c r="H70" s="158"/>
      <c r="I70" s="158"/>
      <c r="K70" s="2">
        <v>60</v>
      </c>
      <c r="L70" s="55">
        <v>3119</v>
      </c>
      <c r="M70" s="2">
        <v>100</v>
      </c>
      <c r="N70" s="7"/>
      <c r="O70" s="7"/>
      <c r="P70" s="14">
        <v>997</v>
      </c>
      <c r="Q70" s="14">
        <f t="shared" si="11"/>
        <v>48.227272727272727</v>
      </c>
      <c r="R70" s="14">
        <f t="shared" si="17"/>
        <v>1045.2272727272727</v>
      </c>
      <c r="U70" s="12">
        <f t="shared" si="0"/>
        <v>2073.772727272727</v>
      </c>
      <c r="V70" s="97">
        <v>50</v>
      </c>
      <c r="W70" s="98">
        <v>16</v>
      </c>
      <c r="X70" s="93">
        <f t="shared" si="13"/>
        <v>44</v>
      </c>
      <c r="Y70" s="94">
        <v>2122</v>
      </c>
      <c r="AA70" s="160">
        <v>152</v>
      </c>
      <c r="AB70" s="160"/>
      <c r="AC70" s="118" t="s">
        <v>23</v>
      </c>
      <c r="AD70" s="161">
        <v>38336</v>
      </c>
      <c r="AE70" s="161"/>
      <c r="AF70" s="161"/>
      <c r="AG70" s="158" t="s">
        <v>24</v>
      </c>
      <c r="AH70" s="158"/>
      <c r="AI70" s="158"/>
      <c r="AK70" s="124">
        <v>50</v>
      </c>
      <c r="AL70" s="119">
        <v>3119</v>
      </c>
      <c r="AM70" s="2">
        <v>100</v>
      </c>
      <c r="AN70" s="7"/>
      <c r="AO70" s="7"/>
      <c r="AP70" s="14">
        <v>997</v>
      </c>
      <c r="AQ70" s="14">
        <f t="shared" si="14"/>
        <v>62.411764705882355</v>
      </c>
      <c r="AR70" s="14">
        <f t="shared" si="15"/>
        <v>1059.4117647058824</v>
      </c>
      <c r="AU70" s="12">
        <f t="shared" si="3"/>
        <v>2059.5882352941176</v>
      </c>
      <c r="AV70" s="97">
        <v>50</v>
      </c>
      <c r="AW70" s="98">
        <v>16</v>
      </c>
      <c r="AX70" s="93">
        <f t="shared" si="16"/>
        <v>34</v>
      </c>
      <c r="AY70" s="94">
        <v>2122</v>
      </c>
      <c r="AZ70" s="94"/>
      <c r="BB70" s="138">
        <v>48.227272727272727</v>
      </c>
      <c r="BC70" s="141">
        <v>62.411764705882355</v>
      </c>
    </row>
    <row r="71" spans="1:55" ht="12.75" customHeight="1">
      <c r="A71" s="160">
        <v>153</v>
      </c>
      <c r="B71" s="160"/>
      <c r="C71" s="54" t="s">
        <v>23</v>
      </c>
      <c r="D71" s="161">
        <v>38492</v>
      </c>
      <c r="E71" s="161"/>
      <c r="F71" s="161"/>
      <c r="G71" s="158" t="s">
        <v>24</v>
      </c>
      <c r="H71" s="158"/>
      <c r="I71" s="158"/>
      <c r="K71" s="2">
        <v>60</v>
      </c>
      <c r="L71" s="55">
        <v>5625</v>
      </c>
      <c r="M71" s="2">
        <v>100</v>
      </c>
      <c r="N71" s="7"/>
      <c r="O71" s="7"/>
      <c r="P71" s="14">
        <v>1770</v>
      </c>
      <c r="Q71" s="14">
        <f t="shared" si="11"/>
        <v>87.61363636363636</v>
      </c>
      <c r="R71" s="14">
        <f t="shared" si="17"/>
        <v>1857.6136363636363</v>
      </c>
      <c r="U71" s="12">
        <f t="shared" si="0"/>
        <v>3767.386363636364</v>
      </c>
      <c r="V71" s="97">
        <v>50</v>
      </c>
      <c r="W71" s="98">
        <v>16</v>
      </c>
      <c r="X71" s="93">
        <f t="shared" si="13"/>
        <v>44</v>
      </c>
      <c r="Y71" s="94">
        <v>3855</v>
      </c>
      <c r="AA71" s="160">
        <v>153</v>
      </c>
      <c r="AB71" s="160"/>
      <c r="AC71" s="118" t="s">
        <v>23</v>
      </c>
      <c r="AD71" s="161">
        <v>38492</v>
      </c>
      <c r="AE71" s="161"/>
      <c r="AF71" s="161"/>
      <c r="AG71" s="158" t="s">
        <v>24</v>
      </c>
      <c r="AH71" s="158"/>
      <c r="AI71" s="158"/>
      <c r="AK71" s="124">
        <v>50</v>
      </c>
      <c r="AL71" s="119">
        <v>5625</v>
      </c>
      <c r="AM71" s="2">
        <v>100</v>
      </c>
      <c r="AN71" s="7"/>
      <c r="AO71" s="7"/>
      <c r="AP71" s="14">
        <v>1770</v>
      </c>
      <c r="AQ71" s="14">
        <f t="shared" si="14"/>
        <v>113.38235294117646</v>
      </c>
      <c r="AR71" s="14">
        <f t="shared" si="15"/>
        <v>1883.3823529411766</v>
      </c>
      <c r="AU71" s="12">
        <f t="shared" si="3"/>
        <v>3741.6176470588234</v>
      </c>
      <c r="AV71" s="97">
        <v>50</v>
      </c>
      <c r="AW71" s="98">
        <v>16</v>
      </c>
      <c r="AX71" s="93">
        <f t="shared" si="16"/>
        <v>34</v>
      </c>
      <c r="AY71" s="94">
        <v>3855</v>
      </c>
      <c r="AZ71" s="94"/>
      <c r="BB71" s="138">
        <v>87.61363636363636</v>
      </c>
      <c r="BC71" s="141">
        <v>113.38235294117646</v>
      </c>
    </row>
    <row r="72" spans="1:55" ht="12.75" customHeight="1">
      <c r="A72" s="160">
        <v>154</v>
      </c>
      <c r="B72" s="160"/>
      <c r="C72" s="54" t="s">
        <v>23</v>
      </c>
      <c r="D72" s="161">
        <v>38596</v>
      </c>
      <c r="E72" s="161"/>
      <c r="F72" s="161"/>
      <c r="G72" s="158" t="s">
        <v>16</v>
      </c>
      <c r="H72" s="158"/>
      <c r="I72" s="158"/>
      <c r="K72" s="2">
        <v>60</v>
      </c>
      <c r="L72" s="55">
        <v>2562</v>
      </c>
      <c r="M72" s="2">
        <v>100</v>
      </c>
      <c r="N72" s="7"/>
      <c r="O72" s="7"/>
      <c r="P72" s="14">
        <v>782</v>
      </c>
      <c r="Q72" s="14">
        <f t="shared" si="11"/>
        <v>40.454545454545453</v>
      </c>
      <c r="R72" s="14">
        <f t="shared" si="17"/>
        <v>822.4545454545455</v>
      </c>
      <c r="U72" s="12">
        <f t="shared" si="0"/>
        <v>1739.5454545454545</v>
      </c>
      <c r="V72" s="97">
        <v>50</v>
      </c>
      <c r="W72" s="98">
        <v>16</v>
      </c>
      <c r="X72" s="93">
        <f t="shared" si="13"/>
        <v>44</v>
      </c>
      <c r="Y72" s="94">
        <v>1780</v>
      </c>
      <c r="AA72" s="160">
        <v>154</v>
      </c>
      <c r="AB72" s="160"/>
      <c r="AC72" s="118" t="s">
        <v>23</v>
      </c>
      <c r="AD72" s="161">
        <v>38596</v>
      </c>
      <c r="AE72" s="161"/>
      <c r="AF72" s="161"/>
      <c r="AG72" s="158" t="s">
        <v>16</v>
      </c>
      <c r="AH72" s="158"/>
      <c r="AI72" s="158"/>
      <c r="AK72" s="124">
        <v>50</v>
      </c>
      <c r="AL72" s="119">
        <v>2562</v>
      </c>
      <c r="AM72" s="2">
        <v>100</v>
      </c>
      <c r="AN72" s="7"/>
      <c r="AO72" s="7"/>
      <c r="AP72" s="14">
        <v>782</v>
      </c>
      <c r="AQ72" s="14">
        <f t="shared" si="14"/>
        <v>52.352941176470587</v>
      </c>
      <c r="AR72" s="14">
        <f t="shared" si="15"/>
        <v>834.35294117647061</v>
      </c>
      <c r="AU72" s="12">
        <f t="shared" si="3"/>
        <v>1727.6470588235293</v>
      </c>
      <c r="AV72" s="97">
        <v>50</v>
      </c>
      <c r="AW72" s="98">
        <v>16</v>
      </c>
      <c r="AX72" s="93">
        <f t="shared" si="16"/>
        <v>34</v>
      </c>
      <c r="AY72" s="94">
        <v>1780</v>
      </c>
      <c r="AZ72" s="94"/>
      <c r="BB72" s="138">
        <v>40.454545454545453</v>
      </c>
      <c r="BC72" s="141">
        <v>52.352941176470587</v>
      </c>
    </row>
    <row r="73" spans="1:55" ht="12.75" customHeight="1">
      <c r="A73" s="160">
        <v>155</v>
      </c>
      <c r="B73" s="160"/>
      <c r="C73" s="54" t="s">
        <v>23</v>
      </c>
      <c r="D73" s="161">
        <v>38626</v>
      </c>
      <c r="E73" s="161"/>
      <c r="F73" s="161"/>
      <c r="G73" s="158" t="s">
        <v>24</v>
      </c>
      <c r="H73" s="158"/>
      <c r="I73" s="158"/>
      <c r="K73" s="2">
        <v>60</v>
      </c>
      <c r="L73" s="55">
        <v>4800</v>
      </c>
      <c r="M73" s="2">
        <v>100</v>
      </c>
      <c r="N73" s="7"/>
      <c r="O73" s="7"/>
      <c r="P73" s="14">
        <v>1464</v>
      </c>
      <c r="Q73" s="14">
        <f t="shared" si="11"/>
        <v>75.818181818181813</v>
      </c>
      <c r="R73" s="14">
        <f t="shared" si="17"/>
        <v>1539.8181818181818</v>
      </c>
      <c r="U73" s="12">
        <f t="shared" si="0"/>
        <v>3260.181818181818</v>
      </c>
      <c r="V73" s="97">
        <v>50</v>
      </c>
      <c r="W73" s="98">
        <v>16</v>
      </c>
      <c r="X73" s="93">
        <f t="shared" si="13"/>
        <v>44</v>
      </c>
      <c r="Y73" s="94">
        <v>3336</v>
      </c>
      <c r="AA73" s="160">
        <v>155</v>
      </c>
      <c r="AB73" s="160"/>
      <c r="AC73" s="118" t="s">
        <v>23</v>
      </c>
      <c r="AD73" s="161">
        <v>38626</v>
      </c>
      <c r="AE73" s="161"/>
      <c r="AF73" s="161"/>
      <c r="AG73" s="158" t="s">
        <v>24</v>
      </c>
      <c r="AH73" s="158"/>
      <c r="AI73" s="158"/>
      <c r="AK73" s="124">
        <v>50</v>
      </c>
      <c r="AL73" s="119">
        <v>4800</v>
      </c>
      <c r="AM73" s="2">
        <v>100</v>
      </c>
      <c r="AN73" s="7"/>
      <c r="AO73" s="7"/>
      <c r="AP73" s="14">
        <v>1464</v>
      </c>
      <c r="AQ73" s="14">
        <f t="shared" si="14"/>
        <v>98.117647058823536</v>
      </c>
      <c r="AR73" s="14">
        <f t="shared" si="15"/>
        <v>1562.1176470588234</v>
      </c>
      <c r="AU73" s="12">
        <f t="shared" si="3"/>
        <v>3237.8823529411766</v>
      </c>
      <c r="AV73" s="97">
        <v>50</v>
      </c>
      <c r="AW73" s="98">
        <v>16</v>
      </c>
      <c r="AX73" s="93">
        <f t="shared" si="16"/>
        <v>34</v>
      </c>
      <c r="AY73" s="94">
        <v>3336</v>
      </c>
      <c r="AZ73" s="94"/>
      <c r="BB73" s="138">
        <v>75.818181818181813</v>
      </c>
      <c r="BC73" s="141">
        <v>98.117647058823536</v>
      </c>
    </row>
    <row r="74" spans="1:55" ht="12.75" customHeight="1">
      <c r="A74" s="160">
        <v>156</v>
      </c>
      <c r="B74" s="160"/>
      <c r="C74" s="54" t="s">
        <v>23</v>
      </c>
      <c r="D74" s="161">
        <v>38628</v>
      </c>
      <c r="E74" s="161"/>
      <c r="F74" s="161"/>
      <c r="G74" s="158" t="s">
        <v>16</v>
      </c>
      <c r="H74" s="158"/>
      <c r="I74" s="158"/>
      <c r="K74" s="2">
        <v>60</v>
      </c>
      <c r="L74" s="55">
        <v>2200</v>
      </c>
      <c r="M74" s="2">
        <v>100</v>
      </c>
      <c r="N74" s="7"/>
      <c r="O74" s="7"/>
      <c r="P74" s="14">
        <v>671</v>
      </c>
      <c r="Q74" s="14">
        <f t="shared" si="11"/>
        <v>34.75</v>
      </c>
      <c r="R74" s="14">
        <f t="shared" si="17"/>
        <v>705.75</v>
      </c>
      <c r="U74" s="12">
        <f t="shared" si="0"/>
        <v>1494.25</v>
      </c>
      <c r="V74" s="97">
        <v>50</v>
      </c>
      <c r="W74" s="98">
        <v>16</v>
      </c>
      <c r="X74" s="93">
        <f t="shared" si="13"/>
        <v>44</v>
      </c>
      <c r="Y74" s="94">
        <v>1529</v>
      </c>
      <c r="AA74" s="160">
        <v>156</v>
      </c>
      <c r="AB74" s="160"/>
      <c r="AC74" s="118" t="s">
        <v>23</v>
      </c>
      <c r="AD74" s="161">
        <v>38628</v>
      </c>
      <c r="AE74" s="161"/>
      <c r="AF74" s="161"/>
      <c r="AG74" s="158" t="s">
        <v>16</v>
      </c>
      <c r="AH74" s="158"/>
      <c r="AI74" s="158"/>
      <c r="AK74" s="124">
        <v>50</v>
      </c>
      <c r="AL74" s="119">
        <v>2200</v>
      </c>
      <c r="AM74" s="2">
        <v>100</v>
      </c>
      <c r="AN74" s="7"/>
      <c r="AO74" s="7"/>
      <c r="AP74" s="14">
        <v>671</v>
      </c>
      <c r="AQ74" s="14">
        <f t="shared" si="14"/>
        <v>44.970588235294116</v>
      </c>
      <c r="AR74" s="14">
        <f t="shared" si="15"/>
        <v>715.97058823529414</v>
      </c>
      <c r="AU74" s="12">
        <f t="shared" si="3"/>
        <v>1484.0294117647059</v>
      </c>
      <c r="AV74" s="97">
        <v>50</v>
      </c>
      <c r="AW74" s="98">
        <v>16</v>
      </c>
      <c r="AX74" s="93">
        <f t="shared" si="16"/>
        <v>34</v>
      </c>
      <c r="AY74" s="94">
        <v>1529</v>
      </c>
      <c r="AZ74" s="94"/>
      <c r="BB74" s="138">
        <v>34.75</v>
      </c>
      <c r="BC74" s="141">
        <v>44.970588235294116</v>
      </c>
    </row>
    <row r="75" spans="1:55" ht="12.75" customHeight="1">
      <c r="A75" s="160">
        <v>157</v>
      </c>
      <c r="B75" s="160"/>
      <c r="C75" s="54" t="s">
        <v>23</v>
      </c>
      <c r="D75" s="161">
        <v>38644</v>
      </c>
      <c r="E75" s="161"/>
      <c r="F75" s="161"/>
      <c r="G75" s="158" t="s">
        <v>24</v>
      </c>
      <c r="H75" s="158"/>
      <c r="I75" s="158"/>
      <c r="K75" s="2">
        <v>60</v>
      </c>
      <c r="L75" s="55">
        <v>2200</v>
      </c>
      <c r="M75" s="2">
        <v>100</v>
      </c>
      <c r="N75" s="7"/>
      <c r="O75" s="7"/>
      <c r="P75" s="14">
        <v>671</v>
      </c>
      <c r="Q75" s="14">
        <f t="shared" si="11"/>
        <v>34.75</v>
      </c>
      <c r="R75" s="14">
        <f t="shared" si="17"/>
        <v>705.75</v>
      </c>
      <c r="U75" s="12">
        <f t="shared" si="0"/>
        <v>1494.25</v>
      </c>
      <c r="V75" s="97">
        <v>50</v>
      </c>
      <c r="W75" s="98">
        <v>16</v>
      </c>
      <c r="X75" s="93">
        <f t="shared" si="13"/>
        <v>44</v>
      </c>
      <c r="Y75" s="94">
        <v>1529</v>
      </c>
      <c r="AA75" s="160">
        <v>157</v>
      </c>
      <c r="AB75" s="160"/>
      <c r="AC75" s="118" t="s">
        <v>23</v>
      </c>
      <c r="AD75" s="161">
        <v>38644</v>
      </c>
      <c r="AE75" s="161"/>
      <c r="AF75" s="161"/>
      <c r="AG75" s="158" t="s">
        <v>24</v>
      </c>
      <c r="AH75" s="158"/>
      <c r="AI75" s="158"/>
      <c r="AK75" s="124">
        <v>50</v>
      </c>
      <c r="AL75" s="119">
        <v>2200</v>
      </c>
      <c r="AM75" s="2">
        <v>100</v>
      </c>
      <c r="AN75" s="7"/>
      <c r="AO75" s="7"/>
      <c r="AP75" s="14">
        <v>671</v>
      </c>
      <c r="AQ75" s="14">
        <f t="shared" si="14"/>
        <v>44.970588235294116</v>
      </c>
      <c r="AR75" s="14">
        <f t="shared" si="15"/>
        <v>715.97058823529414</v>
      </c>
      <c r="AU75" s="12">
        <f t="shared" si="3"/>
        <v>1484.0294117647059</v>
      </c>
      <c r="AV75" s="97">
        <v>50</v>
      </c>
      <c r="AW75" s="98">
        <v>16</v>
      </c>
      <c r="AX75" s="93">
        <f t="shared" si="16"/>
        <v>34</v>
      </c>
      <c r="AY75" s="94">
        <v>1529</v>
      </c>
      <c r="AZ75" s="94"/>
      <c r="BB75" s="138">
        <v>34.75</v>
      </c>
      <c r="BC75" s="141">
        <v>44.970588235294116</v>
      </c>
    </row>
    <row r="76" spans="1:55" ht="12.75" customHeight="1">
      <c r="A76" s="160">
        <v>158</v>
      </c>
      <c r="B76" s="160"/>
      <c r="C76" s="54" t="s">
        <v>23</v>
      </c>
      <c r="D76" s="161">
        <v>38694</v>
      </c>
      <c r="E76" s="161"/>
      <c r="F76" s="161"/>
      <c r="G76" s="158" t="s">
        <v>24</v>
      </c>
      <c r="H76" s="158"/>
      <c r="I76" s="158"/>
      <c r="K76" s="2">
        <v>60</v>
      </c>
      <c r="L76" s="55">
        <v>8000</v>
      </c>
      <c r="M76" s="2">
        <v>100</v>
      </c>
      <c r="N76" s="7"/>
      <c r="O76" s="7"/>
      <c r="P76" s="14">
        <v>2413</v>
      </c>
      <c r="Q76" s="14">
        <f t="shared" si="11"/>
        <v>126.97727272727273</v>
      </c>
      <c r="R76" s="14">
        <f t="shared" si="17"/>
        <v>2539.9772727272725</v>
      </c>
      <c r="U76" s="12">
        <f t="shared" si="0"/>
        <v>5460.0227272727279</v>
      </c>
      <c r="V76" s="97">
        <v>50</v>
      </c>
      <c r="W76" s="98">
        <v>16</v>
      </c>
      <c r="X76" s="93">
        <f t="shared" si="13"/>
        <v>44</v>
      </c>
      <c r="Y76" s="94">
        <v>5587</v>
      </c>
      <c r="AA76" s="160">
        <v>158</v>
      </c>
      <c r="AB76" s="160"/>
      <c r="AC76" s="118" t="s">
        <v>23</v>
      </c>
      <c r="AD76" s="161">
        <v>38694</v>
      </c>
      <c r="AE76" s="161"/>
      <c r="AF76" s="161"/>
      <c r="AG76" s="158" t="s">
        <v>24</v>
      </c>
      <c r="AH76" s="158"/>
      <c r="AI76" s="158"/>
      <c r="AK76" s="124">
        <v>50</v>
      </c>
      <c r="AL76" s="119">
        <v>8000</v>
      </c>
      <c r="AM76" s="2">
        <v>100</v>
      </c>
      <c r="AN76" s="7"/>
      <c r="AO76" s="7"/>
      <c r="AP76" s="14">
        <v>2413</v>
      </c>
      <c r="AQ76" s="14">
        <f t="shared" si="14"/>
        <v>164.3235294117647</v>
      </c>
      <c r="AR76" s="14">
        <f t="shared" si="15"/>
        <v>2577.3235294117649</v>
      </c>
      <c r="AU76" s="12">
        <f t="shared" si="3"/>
        <v>5422.6764705882351</v>
      </c>
      <c r="AV76" s="97">
        <v>50</v>
      </c>
      <c r="AW76" s="98">
        <v>16</v>
      </c>
      <c r="AX76" s="93">
        <f t="shared" si="16"/>
        <v>34</v>
      </c>
      <c r="AY76" s="94">
        <v>5587</v>
      </c>
      <c r="AZ76" s="94"/>
      <c r="BB76" s="138">
        <v>126.97727272727273</v>
      </c>
      <c r="BC76" s="141">
        <v>164.3235294117647</v>
      </c>
    </row>
    <row r="77" spans="1:55" ht="12.75" customHeight="1">
      <c r="A77" s="160">
        <v>159</v>
      </c>
      <c r="B77" s="160"/>
      <c r="C77" s="54" t="s">
        <v>23</v>
      </c>
      <c r="D77" s="161">
        <v>38899</v>
      </c>
      <c r="E77" s="161"/>
      <c r="F77" s="161"/>
      <c r="G77" s="158" t="s">
        <v>16</v>
      </c>
      <c r="H77" s="158"/>
      <c r="I77" s="158"/>
      <c r="K77" s="2">
        <v>60</v>
      </c>
      <c r="L77" s="55">
        <v>7964</v>
      </c>
      <c r="M77" s="2">
        <v>100</v>
      </c>
      <c r="N77" s="7"/>
      <c r="O77" s="7"/>
      <c r="P77" s="14">
        <v>2306</v>
      </c>
      <c r="Q77" s="14">
        <f t="shared" si="11"/>
        <v>125.73333333333333</v>
      </c>
      <c r="R77" s="14">
        <f t="shared" si="17"/>
        <v>2431.7333333333331</v>
      </c>
      <c r="U77" s="12">
        <f t="shared" si="0"/>
        <v>5532.2666666666664</v>
      </c>
      <c r="V77" s="97">
        <v>50</v>
      </c>
      <c r="W77" s="98">
        <v>15</v>
      </c>
      <c r="X77" s="93">
        <f t="shared" si="13"/>
        <v>45</v>
      </c>
      <c r="Y77" s="94">
        <v>5658</v>
      </c>
      <c r="AA77" s="160">
        <v>159</v>
      </c>
      <c r="AB77" s="160"/>
      <c r="AC77" s="118" t="s">
        <v>23</v>
      </c>
      <c r="AD77" s="161">
        <v>38899</v>
      </c>
      <c r="AE77" s="161"/>
      <c r="AF77" s="161"/>
      <c r="AG77" s="158" t="s">
        <v>16</v>
      </c>
      <c r="AH77" s="158"/>
      <c r="AI77" s="158"/>
      <c r="AK77" s="124">
        <v>50</v>
      </c>
      <c r="AL77" s="119">
        <v>7964</v>
      </c>
      <c r="AM77" s="2">
        <v>100</v>
      </c>
      <c r="AN77" s="7"/>
      <c r="AO77" s="7"/>
      <c r="AP77" s="14">
        <v>2306</v>
      </c>
      <c r="AQ77" s="14">
        <f t="shared" si="14"/>
        <v>161.65714285714284</v>
      </c>
      <c r="AR77" s="14">
        <f t="shared" si="15"/>
        <v>2467.6571428571428</v>
      </c>
      <c r="AU77" s="12">
        <f t="shared" si="3"/>
        <v>5496.3428571428576</v>
      </c>
      <c r="AV77" s="97">
        <v>50</v>
      </c>
      <c r="AW77" s="98">
        <v>15</v>
      </c>
      <c r="AX77" s="93">
        <f t="shared" si="16"/>
        <v>35</v>
      </c>
      <c r="AY77" s="94">
        <v>5658</v>
      </c>
      <c r="AZ77" s="94"/>
      <c r="BB77" s="138">
        <v>125.73333333333333</v>
      </c>
      <c r="BC77" s="141">
        <v>161.65714285714284</v>
      </c>
    </row>
    <row r="78" spans="1:55" ht="12.75" customHeight="1">
      <c r="A78" s="160">
        <v>160</v>
      </c>
      <c r="B78" s="160"/>
      <c r="C78" s="54" t="s">
        <v>23</v>
      </c>
      <c r="D78" s="161">
        <v>39326</v>
      </c>
      <c r="E78" s="161"/>
      <c r="F78" s="161"/>
      <c r="G78" s="158" t="s">
        <v>16</v>
      </c>
      <c r="H78" s="158"/>
      <c r="I78" s="158"/>
      <c r="K78" s="2">
        <v>60</v>
      </c>
      <c r="L78" s="55">
        <v>5590</v>
      </c>
      <c r="M78" s="2">
        <v>100</v>
      </c>
      <c r="N78" s="7"/>
      <c r="O78" s="7"/>
      <c r="P78" s="14">
        <v>1493</v>
      </c>
      <c r="Q78" s="14">
        <f t="shared" si="11"/>
        <v>89.065217391304344</v>
      </c>
      <c r="R78" s="14">
        <f t="shared" si="17"/>
        <v>1582.0652173913043</v>
      </c>
      <c r="U78" s="12">
        <f t="shared" si="0"/>
        <v>4007.934782608696</v>
      </c>
      <c r="V78" s="97">
        <v>50</v>
      </c>
      <c r="W78" s="98">
        <v>14</v>
      </c>
      <c r="X78" s="93">
        <f t="shared" si="13"/>
        <v>46</v>
      </c>
      <c r="Y78" s="94">
        <v>4097</v>
      </c>
      <c r="AA78" s="160">
        <v>160</v>
      </c>
      <c r="AB78" s="160"/>
      <c r="AC78" s="118" t="s">
        <v>23</v>
      </c>
      <c r="AD78" s="161">
        <v>39326</v>
      </c>
      <c r="AE78" s="161"/>
      <c r="AF78" s="161"/>
      <c r="AG78" s="158" t="s">
        <v>16</v>
      </c>
      <c r="AH78" s="158"/>
      <c r="AI78" s="158"/>
      <c r="AK78" s="124">
        <v>50</v>
      </c>
      <c r="AL78" s="119">
        <v>5590</v>
      </c>
      <c r="AM78" s="2">
        <v>100</v>
      </c>
      <c r="AN78" s="7"/>
      <c r="AO78" s="7"/>
      <c r="AP78" s="14">
        <v>1493</v>
      </c>
      <c r="AQ78" s="14">
        <f t="shared" si="14"/>
        <v>113.80555555555556</v>
      </c>
      <c r="AR78" s="14">
        <f t="shared" si="15"/>
        <v>1606.8055555555557</v>
      </c>
      <c r="AU78" s="12">
        <f t="shared" si="3"/>
        <v>3983.1944444444443</v>
      </c>
      <c r="AV78" s="97">
        <v>50</v>
      </c>
      <c r="AW78" s="98">
        <v>14</v>
      </c>
      <c r="AX78" s="93">
        <f t="shared" si="16"/>
        <v>36</v>
      </c>
      <c r="AY78" s="94">
        <v>4097</v>
      </c>
      <c r="AZ78" s="94"/>
      <c r="BB78" s="138">
        <v>89.065217391304344</v>
      </c>
      <c r="BC78" s="141">
        <v>113.80555555555556</v>
      </c>
    </row>
    <row r="79" spans="1:55" ht="12.75" customHeight="1">
      <c r="A79" s="160">
        <v>161</v>
      </c>
      <c r="B79" s="160"/>
      <c r="C79" s="54" t="s">
        <v>23</v>
      </c>
      <c r="D79" s="161">
        <v>39599</v>
      </c>
      <c r="E79" s="161"/>
      <c r="F79" s="161"/>
      <c r="G79" s="158" t="s">
        <v>24</v>
      </c>
      <c r="H79" s="158"/>
      <c r="I79" s="158"/>
      <c r="K79" s="2">
        <v>60</v>
      </c>
      <c r="L79" s="55">
        <v>3146</v>
      </c>
      <c r="M79" s="2">
        <v>100</v>
      </c>
      <c r="N79" s="7"/>
      <c r="O79" s="7"/>
      <c r="P79" s="14">
        <v>826</v>
      </c>
      <c r="Q79" s="14">
        <f t="shared" si="11"/>
        <v>49.361702127659576</v>
      </c>
      <c r="R79" s="14">
        <f t="shared" si="17"/>
        <v>875.36170212765956</v>
      </c>
      <c r="U79" s="12">
        <f t="shared" si="0"/>
        <v>2270.6382978723404</v>
      </c>
      <c r="V79" s="97">
        <v>50</v>
      </c>
      <c r="W79" s="98">
        <v>13</v>
      </c>
      <c r="X79" s="93">
        <f t="shared" si="13"/>
        <v>47</v>
      </c>
      <c r="Y79" s="94">
        <v>2320</v>
      </c>
      <c r="AA79" s="160">
        <v>161</v>
      </c>
      <c r="AB79" s="160"/>
      <c r="AC79" s="118" t="s">
        <v>23</v>
      </c>
      <c r="AD79" s="161">
        <v>39599</v>
      </c>
      <c r="AE79" s="161"/>
      <c r="AF79" s="161"/>
      <c r="AG79" s="158" t="s">
        <v>24</v>
      </c>
      <c r="AH79" s="158"/>
      <c r="AI79" s="158"/>
      <c r="AK79" s="124">
        <v>50</v>
      </c>
      <c r="AL79" s="119">
        <v>3146</v>
      </c>
      <c r="AM79" s="2">
        <v>100</v>
      </c>
      <c r="AN79" s="7"/>
      <c r="AO79" s="7"/>
      <c r="AP79" s="14">
        <v>826</v>
      </c>
      <c r="AQ79" s="14">
        <f t="shared" si="14"/>
        <v>62.702702702702702</v>
      </c>
      <c r="AR79" s="14">
        <f t="shared" si="15"/>
        <v>888.70270270270271</v>
      </c>
      <c r="AU79" s="12">
        <f t="shared" si="3"/>
        <v>2257.2972972972975</v>
      </c>
      <c r="AV79" s="97">
        <v>50</v>
      </c>
      <c r="AW79" s="98">
        <v>13</v>
      </c>
      <c r="AX79" s="93">
        <f t="shared" si="16"/>
        <v>37</v>
      </c>
      <c r="AY79" s="94">
        <v>2320</v>
      </c>
      <c r="AZ79" s="94"/>
      <c r="BB79" s="138">
        <v>49.361702127659576</v>
      </c>
      <c r="BC79" s="141">
        <v>62.702702702702702</v>
      </c>
    </row>
    <row r="80" spans="1:55" ht="12.75" customHeight="1">
      <c r="A80" s="160">
        <v>162</v>
      </c>
      <c r="B80" s="160"/>
      <c r="C80" s="54" t="s">
        <v>23</v>
      </c>
      <c r="D80" s="161">
        <v>39995</v>
      </c>
      <c r="E80" s="161"/>
      <c r="F80" s="161"/>
      <c r="G80" s="158" t="s">
        <v>16</v>
      </c>
      <c r="H80" s="158"/>
      <c r="I80" s="158"/>
      <c r="K80" s="2">
        <v>60</v>
      </c>
      <c r="L80" s="55">
        <v>3769</v>
      </c>
      <c r="M80" s="2">
        <v>100</v>
      </c>
      <c r="N80" s="7"/>
      <c r="O80" s="7"/>
      <c r="P80" s="14">
        <v>1449</v>
      </c>
      <c r="Q80" s="14">
        <f t="shared" si="11"/>
        <v>48.333333333333336</v>
      </c>
      <c r="R80" s="14">
        <f t="shared" si="17"/>
        <v>1497.3333333333333</v>
      </c>
      <c r="U80" s="12">
        <f t="shared" si="0"/>
        <v>2271.666666666667</v>
      </c>
      <c r="V80" s="97">
        <v>30</v>
      </c>
      <c r="W80" s="98">
        <v>12</v>
      </c>
      <c r="X80" s="93">
        <f t="shared" si="13"/>
        <v>48</v>
      </c>
      <c r="Y80" s="94">
        <v>2320</v>
      </c>
      <c r="AA80" s="160">
        <v>162</v>
      </c>
      <c r="AB80" s="160"/>
      <c r="AC80" s="118" t="s">
        <v>23</v>
      </c>
      <c r="AD80" s="161">
        <v>39995</v>
      </c>
      <c r="AE80" s="161"/>
      <c r="AF80" s="161"/>
      <c r="AG80" s="158" t="s">
        <v>16</v>
      </c>
      <c r="AH80" s="158"/>
      <c r="AI80" s="158"/>
      <c r="AK80" s="124">
        <v>50</v>
      </c>
      <c r="AL80" s="119">
        <v>3769</v>
      </c>
      <c r="AM80" s="2">
        <v>100</v>
      </c>
      <c r="AN80" s="7"/>
      <c r="AO80" s="7"/>
      <c r="AP80" s="14">
        <v>1449</v>
      </c>
      <c r="AQ80" s="14">
        <f t="shared" si="14"/>
        <v>61.05263157894737</v>
      </c>
      <c r="AR80" s="14">
        <f t="shared" si="15"/>
        <v>1510.0526315789473</v>
      </c>
      <c r="AU80" s="12">
        <f t="shared" si="3"/>
        <v>2258.9473684210525</v>
      </c>
      <c r="AV80" s="97">
        <v>30</v>
      </c>
      <c r="AW80" s="98">
        <v>12</v>
      </c>
      <c r="AX80" s="93">
        <f t="shared" si="16"/>
        <v>38</v>
      </c>
      <c r="AY80" s="94">
        <v>2320</v>
      </c>
      <c r="AZ80" s="94"/>
      <c r="BB80" s="138">
        <v>48.333333333333336</v>
      </c>
      <c r="BC80" s="141">
        <v>61.05263157894737</v>
      </c>
    </row>
    <row r="81" spans="1:55" ht="12.75" customHeight="1">
      <c r="A81" s="160">
        <v>163</v>
      </c>
      <c r="B81" s="160"/>
      <c r="C81" s="54" t="s">
        <v>23</v>
      </c>
      <c r="D81" s="161">
        <v>40360</v>
      </c>
      <c r="E81" s="161"/>
      <c r="F81" s="161"/>
      <c r="G81" s="158" t="s">
        <v>16</v>
      </c>
      <c r="H81" s="158"/>
      <c r="I81" s="158"/>
      <c r="K81" s="2">
        <v>60</v>
      </c>
      <c r="L81" s="55">
        <v>3264</v>
      </c>
      <c r="M81" s="2">
        <v>100</v>
      </c>
      <c r="N81" s="7"/>
      <c r="O81" s="7"/>
      <c r="P81" s="14">
        <v>1145</v>
      </c>
      <c r="Q81" s="14">
        <f t="shared" si="11"/>
        <v>43.244897959183675</v>
      </c>
      <c r="R81" s="14">
        <f t="shared" si="17"/>
        <v>1188.2448979591836</v>
      </c>
      <c r="U81" s="12">
        <f t="shared" si="0"/>
        <v>2075.7551020408164</v>
      </c>
      <c r="V81" s="97">
        <v>30</v>
      </c>
      <c r="W81" s="98">
        <v>11</v>
      </c>
      <c r="X81" s="93">
        <f t="shared" si="13"/>
        <v>49</v>
      </c>
      <c r="Y81" s="94">
        <v>2119</v>
      </c>
      <c r="AA81" s="160">
        <v>163</v>
      </c>
      <c r="AB81" s="160"/>
      <c r="AC81" s="118" t="s">
        <v>23</v>
      </c>
      <c r="AD81" s="161">
        <v>40360</v>
      </c>
      <c r="AE81" s="161"/>
      <c r="AF81" s="161"/>
      <c r="AG81" s="158" t="s">
        <v>16</v>
      </c>
      <c r="AH81" s="158"/>
      <c r="AI81" s="158"/>
      <c r="AK81" s="124">
        <v>50</v>
      </c>
      <c r="AL81" s="119">
        <v>3264</v>
      </c>
      <c r="AM81" s="2">
        <v>100</v>
      </c>
      <c r="AN81" s="7"/>
      <c r="AO81" s="7"/>
      <c r="AP81" s="14">
        <v>1145</v>
      </c>
      <c r="AQ81" s="14">
        <f t="shared" si="14"/>
        <v>54.333333333333336</v>
      </c>
      <c r="AR81" s="14">
        <f t="shared" si="15"/>
        <v>1199.3333333333333</v>
      </c>
      <c r="AU81" s="12">
        <f t="shared" si="3"/>
        <v>2064.666666666667</v>
      </c>
      <c r="AV81" s="97">
        <v>30</v>
      </c>
      <c r="AW81" s="98">
        <v>11</v>
      </c>
      <c r="AX81" s="93">
        <f t="shared" si="16"/>
        <v>39</v>
      </c>
      <c r="AY81" s="94">
        <v>2119</v>
      </c>
      <c r="AZ81" s="94"/>
      <c r="BB81" s="138">
        <v>43.244897959183675</v>
      </c>
      <c r="BC81" s="141">
        <v>54.333333333333336</v>
      </c>
    </row>
    <row r="82" spans="1:55" ht="12.75" customHeight="1">
      <c r="A82" s="160">
        <v>164</v>
      </c>
      <c r="B82" s="160"/>
      <c r="C82" s="54" t="s">
        <v>23</v>
      </c>
      <c r="D82" s="161">
        <v>40477</v>
      </c>
      <c r="E82" s="161"/>
      <c r="F82" s="161"/>
      <c r="G82" s="158" t="s">
        <v>24</v>
      </c>
      <c r="H82" s="158"/>
      <c r="I82" s="158"/>
      <c r="K82" s="2">
        <v>60</v>
      </c>
      <c r="L82" s="55">
        <v>17600</v>
      </c>
      <c r="M82" s="2">
        <v>100</v>
      </c>
      <c r="N82" s="7"/>
      <c r="O82" s="7"/>
      <c r="P82" s="14">
        <v>6017</v>
      </c>
      <c r="Q82" s="14">
        <f t="shared" si="11"/>
        <v>236.38775510204081</v>
      </c>
      <c r="R82" s="14">
        <f t="shared" si="17"/>
        <v>6253.3877551020405</v>
      </c>
      <c r="U82" s="12">
        <f t="shared" si="0"/>
        <v>11346.612244897959</v>
      </c>
      <c r="V82" s="97">
        <v>30</v>
      </c>
      <c r="W82" s="98">
        <v>11</v>
      </c>
      <c r="X82" s="93">
        <f t="shared" si="13"/>
        <v>49</v>
      </c>
      <c r="Y82" s="94">
        <v>11583</v>
      </c>
      <c r="AA82" s="160">
        <v>164</v>
      </c>
      <c r="AB82" s="160"/>
      <c r="AC82" s="118" t="s">
        <v>23</v>
      </c>
      <c r="AD82" s="161">
        <v>40477</v>
      </c>
      <c r="AE82" s="161"/>
      <c r="AF82" s="161"/>
      <c r="AG82" s="158" t="s">
        <v>24</v>
      </c>
      <c r="AH82" s="158"/>
      <c r="AI82" s="158"/>
      <c r="AK82" s="124">
        <v>50</v>
      </c>
      <c r="AL82" s="119">
        <v>17600</v>
      </c>
      <c r="AM82" s="2">
        <v>100</v>
      </c>
      <c r="AN82" s="7"/>
      <c r="AO82" s="7"/>
      <c r="AP82" s="14">
        <v>6017</v>
      </c>
      <c r="AQ82" s="14">
        <f t="shared" si="14"/>
        <v>297</v>
      </c>
      <c r="AR82" s="14">
        <f t="shared" si="15"/>
        <v>6314</v>
      </c>
      <c r="AU82" s="12">
        <f t="shared" si="3"/>
        <v>11286</v>
      </c>
      <c r="AV82" s="97">
        <v>30</v>
      </c>
      <c r="AW82" s="98">
        <v>11</v>
      </c>
      <c r="AX82" s="93">
        <f t="shared" si="16"/>
        <v>39</v>
      </c>
      <c r="AY82" s="94">
        <v>11583</v>
      </c>
      <c r="AZ82" s="94"/>
      <c r="BB82" s="138">
        <v>236.38775510204081</v>
      </c>
      <c r="BC82" s="141">
        <v>297</v>
      </c>
    </row>
    <row r="83" spans="1:55" ht="12.75" customHeight="1">
      <c r="A83" s="160">
        <v>165</v>
      </c>
      <c r="B83" s="160"/>
      <c r="C83" s="54" t="s">
        <v>23</v>
      </c>
      <c r="D83" s="161">
        <v>40512</v>
      </c>
      <c r="E83" s="161"/>
      <c r="F83" s="161"/>
      <c r="G83" s="158" t="s">
        <v>24</v>
      </c>
      <c r="H83" s="158"/>
      <c r="I83" s="158"/>
      <c r="K83" s="2">
        <v>60</v>
      </c>
      <c r="L83" s="55">
        <v>51000</v>
      </c>
      <c r="M83" s="2">
        <v>100</v>
      </c>
      <c r="N83" s="7"/>
      <c r="O83" s="7"/>
      <c r="P83" s="14">
        <v>17283</v>
      </c>
      <c r="Q83" s="14">
        <f t="shared" si="11"/>
        <v>688.10204081632651</v>
      </c>
      <c r="R83" s="14">
        <f t="shared" si="17"/>
        <v>17971.102040816328</v>
      </c>
      <c r="U83" s="12">
        <f t="shared" si="0"/>
        <v>33028.897959183669</v>
      </c>
      <c r="V83" s="97">
        <v>30</v>
      </c>
      <c r="W83" s="98">
        <v>11</v>
      </c>
      <c r="X83" s="93">
        <f t="shared" si="13"/>
        <v>49</v>
      </c>
      <c r="Y83" s="94">
        <v>33717</v>
      </c>
      <c r="AA83" s="160">
        <v>165</v>
      </c>
      <c r="AB83" s="160"/>
      <c r="AC83" s="118" t="s">
        <v>23</v>
      </c>
      <c r="AD83" s="161">
        <v>40512</v>
      </c>
      <c r="AE83" s="161"/>
      <c r="AF83" s="161"/>
      <c r="AG83" s="158" t="s">
        <v>24</v>
      </c>
      <c r="AH83" s="158"/>
      <c r="AI83" s="158"/>
      <c r="AK83" s="124">
        <v>50</v>
      </c>
      <c r="AL83" s="119">
        <v>51000</v>
      </c>
      <c r="AM83" s="2">
        <v>100</v>
      </c>
      <c r="AN83" s="7"/>
      <c r="AO83" s="7"/>
      <c r="AP83" s="14">
        <v>17283</v>
      </c>
      <c r="AQ83" s="14">
        <f t="shared" si="14"/>
        <v>864.53846153846155</v>
      </c>
      <c r="AR83" s="14">
        <f t="shared" si="15"/>
        <v>18147.538461538461</v>
      </c>
      <c r="AU83" s="12">
        <f t="shared" si="3"/>
        <v>32852.461538461539</v>
      </c>
      <c r="AV83" s="97">
        <v>30</v>
      </c>
      <c r="AW83" s="98">
        <v>11</v>
      </c>
      <c r="AX83" s="93">
        <f t="shared" si="16"/>
        <v>39</v>
      </c>
      <c r="AY83" s="94">
        <v>33717</v>
      </c>
      <c r="AZ83" s="94"/>
      <c r="BB83" s="138">
        <v>688.10204081632651</v>
      </c>
      <c r="BC83" s="141">
        <v>864.53846153846155</v>
      </c>
    </row>
    <row r="84" spans="1:55" ht="12.75" customHeight="1">
      <c r="A84" s="160">
        <v>298</v>
      </c>
      <c r="B84" s="160"/>
      <c r="C84" s="54" t="s">
        <v>22</v>
      </c>
      <c r="D84" s="161">
        <v>41182</v>
      </c>
      <c r="E84" s="161"/>
      <c r="F84" s="161"/>
      <c r="G84" s="158" t="s">
        <v>16</v>
      </c>
      <c r="H84" s="158"/>
      <c r="I84" s="158"/>
      <c r="K84" s="2">
        <v>60</v>
      </c>
      <c r="L84" s="55">
        <v>3844</v>
      </c>
      <c r="M84" s="2">
        <v>100</v>
      </c>
      <c r="N84" s="7"/>
      <c r="O84" s="7"/>
      <c r="P84" s="14">
        <v>1056</v>
      </c>
      <c r="Q84" s="14">
        <f t="shared" si="11"/>
        <v>54.666666666666664</v>
      </c>
      <c r="R84" s="14">
        <f t="shared" si="17"/>
        <v>1110.6666666666667</v>
      </c>
      <c r="U84" s="12">
        <f t="shared" ref="U84:U147" si="18">L84-R84</f>
        <v>2733.333333333333</v>
      </c>
      <c r="V84" s="97">
        <v>30</v>
      </c>
      <c r="W84" s="98">
        <v>9</v>
      </c>
      <c r="X84" s="93">
        <f t="shared" si="13"/>
        <v>51</v>
      </c>
      <c r="Y84" s="94">
        <v>2788</v>
      </c>
      <c r="AA84" s="160">
        <v>298</v>
      </c>
      <c r="AB84" s="160"/>
      <c r="AC84" s="118" t="s">
        <v>22</v>
      </c>
      <c r="AD84" s="161">
        <v>41182</v>
      </c>
      <c r="AE84" s="161"/>
      <c r="AF84" s="161"/>
      <c r="AG84" s="158" t="s">
        <v>16</v>
      </c>
      <c r="AH84" s="158"/>
      <c r="AI84" s="158"/>
      <c r="AK84" s="124">
        <v>50</v>
      </c>
      <c r="AL84" s="119">
        <v>3844</v>
      </c>
      <c r="AM84" s="2">
        <v>100</v>
      </c>
      <c r="AN84" s="7"/>
      <c r="AO84" s="7"/>
      <c r="AP84" s="14">
        <v>1056</v>
      </c>
      <c r="AQ84" s="14">
        <f t="shared" si="14"/>
        <v>68</v>
      </c>
      <c r="AR84" s="14">
        <f t="shared" si="15"/>
        <v>1124</v>
      </c>
      <c r="AU84" s="12">
        <f t="shared" ref="AU84:AU147" si="19">AL84-AR84</f>
        <v>2720</v>
      </c>
      <c r="AV84" s="97">
        <v>30</v>
      </c>
      <c r="AW84" s="98">
        <v>9</v>
      </c>
      <c r="AX84" s="93">
        <f t="shared" si="16"/>
        <v>41</v>
      </c>
      <c r="AY84" s="94">
        <v>2788</v>
      </c>
      <c r="AZ84" s="94"/>
      <c r="BB84" s="138">
        <v>54.666666666666664</v>
      </c>
      <c r="BC84" s="141">
        <v>68</v>
      </c>
    </row>
    <row r="85" spans="1:55" ht="12.75" customHeight="1">
      <c r="A85" s="160">
        <v>311</v>
      </c>
      <c r="B85" s="160"/>
      <c r="C85" s="54" t="s">
        <v>25</v>
      </c>
      <c r="D85" s="161">
        <v>42004</v>
      </c>
      <c r="E85" s="161"/>
      <c r="F85" s="161"/>
      <c r="G85" s="158" t="s">
        <v>16</v>
      </c>
      <c r="H85" s="158"/>
      <c r="I85" s="158"/>
      <c r="K85" s="2">
        <v>60</v>
      </c>
      <c r="L85" s="55">
        <v>60</v>
      </c>
      <c r="M85" s="2">
        <v>100</v>
      </c>
      <c r="N85" s="7"/>
      <c r="O85" s="7"/>
      <c r="P85" s="14">
        <v>12</v>
      </c>
      <c r="Q85" s="14">
        <f t="shared" si="11"/>
        <v>0.90566037735849059</v>
      </c>
      <c r="R85" s="14">
        <f t="shared" si="17"/>
        <v>12.90566037735849</v>
      </c>
      <c r="U85" s="12">
        <f t="shared" si="18"/>
        <v>47.094339622641513</v>
      </c>
      <c r="V85" s="97">
        <v>30</v>
      </c>
      <c r="W85" s="98">
        <v>7</v>
      </c>
      <c r="X85" s="93">
        <f t="shared" si="13"/>
        <v>53</v>
      </c>
      <c r="Y85" s="94">
        <v>48</v>
      </c>
      <c r="AA85" s="160">
        <v>311</v>
      </c>
      <c r="AB85" s="160"/>
      <c r="AC85" s="118" t="s">
        <v>25</v>
      </c>
      <c r="AD85" s="161">
        <v>42004</v>
      </c>
      <c r="AE85" s="161"/>
      <c r="AF85" s="161"/>
      <c r="AG85" s="158" t="s">
        <v>16</v>
      </c>
      <c r="AH85" s="158"/>
      <c r="AI85" s="158"/>
      <c r="AK85" s="124">
        <v>50</v>
      </c>
      <c r="AL85" s="119">
        <v>60</v>
      </c>
      <c r="AM85" s="2">
        <v>100</v>
      </c>
      <c r="AN85" s="7"/>
      <c r="AO85" s="7"/>
      <c r="AP85" s="14">
        <v>12</v>
      </c>
      <c r="AQ85" s="14">
        <f t="shared" si="14"/>
        <v>1.1162790697674418</v>
      </c>
      <c r="AR85" s="14">
        <f t="shared" si="15"/>
        <v>13.116279069767442</v>
      </c>
      <c r="AU85" s="12">
        <f t="shared" si="19"/>
        <v>46.883720930232556</v>
      </c>
      <c r="AV85" s="97">
        <v>30</v>
      </c>
      <c r="AW85" s="98">
        <v>7</v>
      </c>
      <c r="AX85" s="93">
        <f t="shared" si="16"/>
        <v>43</v>
      </c>
      <c r="AY85" s="94">
        <v>48</v>
      </c>
      <c r="AZ85" s="94"/>
      <c r="BB85" s="138">
        <v>0.90566037735849059</v>
      </c>
      <c r="BC85" s="141">
        <v>1.1162790697674418</v>
      </c>
    </row>
    <row r="86" spans="1:55" ht="12.75" customHeight="1">
      <c r="A86" s="160">
        <v>318</v>
      </c>
      <c r="B86" s="160"/>
      <c r="C86" s="54" t="s">
        <v>26</v>
      </c>
      <c r="D86" s="161">
        <v>42369</v>
      </c>
      <c r="E86" s="161"/>
      <c r="F86" s="161"/>
      <c r="G86" s="158" t="s">
        <v>16</v>
      </c>
      <c r="H86" s="158"/>
      <c r="I86" s="158"/>
      <c r="K86" s="2">
        <v>60</v>
      </c>
      <c r="L86" s="55">
        <v>80</v>
      </c>
      <c r="M86" s="2">
        <v>100</v>
      </c>
      <c r="N86" s="7"/>
      <c r="O86" s="7"/>
      <c r="P86" s="14">
        <v>15</v>
      </c>
      <c r="Q86" s="14">
        <f t="shared" si="11"/>
        <v>1.2037037037037037</v>
      </c>
      <c r="R86" s="14">
        <f t="shared" si="17"/>
        <v>16.203703703703702</v>
      </c>
      <c r="U86" s="12">
        <f t="shared" si="18"/>
        <v>63.796296296296298</v>
      </c>
      <c r="V86" s="97">
        <v>30</v>
      </c>
      <c r="W86" s="98">
        <v>6</v>
      </c>
      <c r="X86" s="93">
        <f t="shared" si="13"/>
        <v>54</v>
      </c>
      <c r="Y86" s="94">
        <v>65</v>
      </c>
      <c r="AA86" s="160">
        <v>318</v>
      </c>
      <c r="AB86" s="160"/>
      <c r="AC86" s="118" t="s">
        <v>26</v>
      </c>
      <c r="AD86" s="161">
        <v>42369</v>
      </c>
      <c r="AE86" s="161"/>
      <c r="AF86" s="161"/>
      <c r="AG86" s="158" t="s">
        <v>16</v>
      </c>
      <c r="AH86" s="158"/>
      <c r="AI86" s="158"/>
      <c r="AK86" s="124">
        <v>50</v>
      </c>
      <c r="AL86" s="119">
        <v>80</v>
      </c>
      <c r="AM86" s="2">
        <v>100</v>
      </c>
      <c r="AN86" s="7"/>
      <c r="AO86" s="7"/>
      <c r="AP86" s="14">
        <v>15</v>
      </c>
      <c r="AQ86" s="14">
        <f t="shared" si="14"/>
        <v>1.4772727272727273</v>
      </c>
      <c r="AR86" s="14">
        <f t="shared" si="15"/>
        <v>16.477272727272727</v>
      </c>
      <c r="AU86" s="12">
        <f t="shared" si="19"/>
        <v>63.522727272727273</v>
      </c>
      <c r="AV86" s="97">
        <v>30</v>
      </c>
      <c r="AW86" s="98">
        <v>6</v>
      </c>
      <c r="AX86" s="93">
        <f t="shared" si="16"/>
        <v>44</v>
      </c>
      <c r="AY86" s="94">
        <v>65</v>
      </c>
      <c r="AZ86" s="94"/>
      <c r="BB86" s="138">
        <v>1.2037037037037037</v>
      </c>
      <c r="BC86" s="141">
        <v>1.4772727272727273</v>
      </c>
    </row>
    <row r="87" spans="1:55" ht="12.75" customHeight="1">
      <c r="A87" s="160">
        <v>341</v>
      </c>
      <c r="B87" s="160"/>
      <c r="C87" s="54" t="s">
        <v>27</v>
      </c>
      <c r="D87" s="161">
        <v>43465</v>
      </c>
      <c r="E87" s="161"/>
      <c r="F87" s="161"/>
      <c r="G87" s="158" t="s">
        <v>16</v>
      </c>
      <c r="H87" s="158"/>
      <c r="I87" s="158"/>
      <c r="K87" s="2">
        <v>60</v>
      </c>
      <c r="L87" s="55">
        <v>550</v>
      </c>
      <c r="M87" s="2">
        <v>100</v>
      </c>
      <c r="N87" s="7"/>
      <c r="O87" s="7"/>
      <c r="P87" s="14">
        <v>36</v>
      </c>
      <c r="Q87" s="14">
        <f t="shared" si="11"/>
        <v>9.0175438596491233</v>
      </c>
      <c r="R87" s="14">
        <f t="shared" si="17"/>
        <v>45.017543859649123</v>
      </c>
      <c r="U87" s="12">
        <f t="shared" si="18"/>
        <v>504.98245614035091</v>
      </c>
      <c r="V87" s="97">
        <v>30</v>
      </c>
      <c r="W87" s="98">
        <v>3</v>
      </c>
      <c r="X87" s="93">
        <f t="shared" si="13"/>
        <v>57</v>
      </c>
      <c r="Y87" s="94">
        <v>514</v>
      </c>
      <c r="AA87" s="160">
        <v>341</v>
      </c>
      <c r="AB87" s="160"/>
      <c r="AC87" s="118" t="s">
        <v>27</v>
      </c>
      <c r="AD87" s="161">
        <v>43465</v>
      </c>
      <c r="AE87" s="161"/>
      <c r="AF87" s="161"/>
      <c r="AG87" s="158" t="s">
        <v>16</v>
      </c>
      <c r="AH87" s="158"/>
      <c r="AI87" s="158"/>
      <c r="AK87" s="124">
        <v>50</v>
      </c>
      <c r="AL87" s="119">
        <v>550</v>
      </c>
      <c r="AM87" s="2">
        <v>100</v>
      </c>
      <c r="AN87" s="7"/>
      <c r="AO87" s="7"/>
      <c r="AP87" s="14">
        <v>36</v>
      </c>
      <c r="AQ87" s="14">
        <f t="shared" si="14"/>
        <v>10.936170212765957</v>
      </c>
      <c r="AR87" s="14">
        <f t="shared" si="15"/>
        <v>46.936170212765958</v>
      </c>
      <c r="AU87" s="12">
        <f t="shared" si="19"/>
        <v>503.06382978723406</v>
      </c>
      <c r="AV87" s="97">
        <v>30</v>
      </c>
      <c r="AW87" s="98">
        <v>3</v>
      </c>
      <c r="AX87" s="93">
        <f t="shared" si="16"/>
        <v>47</v>
      </c>
      <c r="AY87" s="94">
        <v>514</v>
      </c>
      <c r="AZ87" s="94"/>
      <c r="BB87" s="138">
        <v>9.0175438596491233</v>
      </c>
      <c r="BC87" s="141">
        <v>10.936170212765957</v>
      </c>
    </row>
    <row r="88" spans="1:55">
      <c r="U88" s="12">
        <f t="shared" si="18"/>
        <v>0</v>
      </c>
      <c r="V88" s="70"/>
      <c r="Y88" s="94"/>
      <c r="AP88" s="12"/>
      <c r="AQ88" s="12"/>
      <c r="AR88" s="12"/>
      <c r="AU88" s="12">
        <f t="shared" si="19"/>
        <v>0</v>
      </c>
      <c r="AV88" s="70"/>
      <c r="AW88" s="89"/>
      <c r="AX88" s="53"/>
      <c r="AY88" s="94"/>
      <c r="AZ88" s="94"/>
      <c r="BB88" s="138"/>
      <c r="BC88" s="141"/>
    </row>
    <row r="89" spans="1:55" ht="12.75" customHeight="1">
      <c r="A89" s="159" t="s">
        <v>28</v>
      </c>
      <c r="B89" s="159"/>
      <c r="C89" s="159"/>
      <c r="D89" s="159"/>
      <c r="E89" s="159"/>
      <c r="F89" s="159"/>
      <c r="G89" s="159"/>
      <c r="H89" s="159"/>
      <c r="L89" s="56">
        <f>SUM(L31:L87)</f>
        <v>353421</v>
      </c>
      <c r="N89" s="6"/>
      <c r="O89" s="6"/>
      <c r="P89" s="58">
        <f>SUM(P31:P53)+SUM(P54:P87)</f>
        <v>171034</v>
      </c>
      <c r="Q89" s="58">
        <f>SUM(Q31:Q87)</f>
        <v>4808.8059299307288</v>
      </c>
      <c r="R89" s="58">
        <f>SUM(R31:R87)</f>
        <v>175842.80592993076</v>
      </c>
      <c r="U89" s="12">
        <f t="shared" si="18"/>
        <v>177578.19407006924</v>
      </c>
      <c r="V89" s="70"/>
      <c r="Y89" s="94">
        <f>SUM(Y31:Y88)</f>
        <v>182387</v>
      </c>
      <c r="AA89" s="159" t="s">
        <v>28</v>
      </c>
      <c r="AB89" s="159"/>
      <c r="AC89" s="159"/>
      <c r="AD89" s="159"/>
      <c r="AE89" s="159"/>
      <c r="AF89" s="159"/>
      <c r="AG89" s="159"/>
      <c r="AH89" s="159"/>
      <c r="AL89" s="120">
        <f>SUM(AL31:AL87)</f>
        <v>353421</v>
      </c>
      <c r="AN89" s="6"/>
      <c r="AO89" s="6"/>
      <c r="AP89" s="58">
        <f>SUM(AP31:AP53)+SUM(AP54:AP87)</f>
        <v>171034</v>
      </c>
      <c r="AQ89" s="58">
        <f>SUM(AQ31:AQ87)</f>
        <v>6926.6402542836877</v>
      </c>
      <c r="AR89" s="58">
        <f>SUM(AR31:AR87)</f>
        <v>177960.64025428373</v>
      </c>
      <c r="AU89" s="12">
        <f t="shared" si="19"/>
        <v>175460.35974571627</v>
      </c>
      <c r="AV89" s="70"/>
      <c r="AW89" s="89"/>
      <c r="AX89" s="53"/>
      <c r="AY89" s="94">
        <f>SUM(AY31:AY88)</f>
        <v>182387</v>
      </c>
      <c r="AZ89" s="94"/>
      <c r="BB89" s="138">
        <f>SUM(BB31:BB87)</f>
        <v>4808.8059299307288</v>
      </c>
      <c r="BC89" s="141">
        <f>SUM(BC31:BC87)</f>
        <v>6926.6402542836877</v>
      </c>
    </row>
    <row r="90" spans="1:55" ht="12.75" customHeight="1">
      <c r="B90" s="159" t="s">
        <v>12</v>
      </c>
      <c r="C90" s="159"/>
      <c r="D90" s="159"/>
      <c r="E90" s="159"/>
      <c r="F90" s="159"/>
      <c r="G90" s="159"/>
      <c r="H90" s="159"/>
      <c r="I90" s="159"/>
      <c r="L90" s="57">
        <v>0</v>
      </c>
      <c r="N90" s="167">
        <v>0</v>
      </c>
      <c r="O90" s="167"/>
      <c r="P90" s="167"/>
      <c r="Q90" s="15">
        <v>0</v>
      </c>
      <c r="R90" s="15">
        <v>0</v>
      </c>
      <c r="U90" s="12">
        <f t="shared" si="18"/>
        <v>0</v>
      </c>
      <c r="V90" s="70"/>
      <c r="Y90" s="94"/>
      <c r="AB90" s="159" t="s">
        <v>12</v>
      </c>
      <c r="AC90" s="159"/>
      <c r="AD90" s="159"/>
      <c r="AE90" s="159"/>
      <c r="AF90" s="159"/>
      <c r="AG90" s="159"/>
      <c r="AH90" s="159"/>
      <c r="AI90" s="159"/>
      <c r="AL90" s="121">
        <v>0</v>
      </c>
      <c r="AN90" s="167">
        <v>0</v>
      </c>
      <c r="AO90" s="167"/>
      <c r="AP90" s="167"/>
      <c r="AQ90" s="15">
        <v>0</v>
      </c>
      <c r="AR90" s="15">
        <v>0</v>
      </c>
      <c r="AU90" s="12">
        <f t="shared" si="19"/>
        <v>0</v>
      </c>
      <c r="AV90" s="70"/>
      <c r="AW90" s="89"/>
      <c r="AX90" s="53"/>
      <c r="AY90" s="94"/>
      <c r="AZ90" s="94"/>
      <c r="BB90" s="138">
        <v>0</v>
      </c>
      <c r="BC90" s="141">
        <v>0</v>
      </c>
    </row>
    <row r="91" spans="1:55" ht="12.75" customHeight="1">
      <c r="A91" s="159" t="s">
        <v>29</v>
      </c>
      <c r="B91" s="159"/>
      <c r="C91" s="159"/>
      <c r="D91" s="159"/>
      <c r="E91" s="159"/>
      <c r="F91" s="159"/>
      <c r="G91" s="159"/>
      <c r="H91" s="159"/>
      <c r="L91" s="56">
        <f>L89-L90</f>
        <v>353421</v>
      </c>
      <c r="N91" s="56"/>
      <c r="O91" s="56">
        <f t="shared" ref="O91:P91" si="20">O89-O90</f>
        <v>0</v>
      </c>
      <c r="P91" s="58">
        <f t="shared" si="20"/>
        <v>171034</v>
      </c>
      <c r="Q91" s="58">
        <f>Q89-Q90</f>
        <v>4808.8059299307288</v>
      </c>
      <c r="R91" s="58">
        <f>R89-R90</f>
        <v>175842.80592993076</v>
      </c>
      <c r="U91" s="12">
        <f t="shared" si="18"/>
        <v>177578.19407006924</v>
      </c>
      <c r="Y91" s="94"/>
      <c r="AA91" s="159" t="s">
        <v>29</v>
      </c>
      <c r="AB91" s="159"/>
      <c r="AC91" s="159"/>
      <c r="AD91" s="159"/>
      <c r="AE91" s="159"/>
      <c r="AF91" s="159"/>
      <c r="AG91" s="159"/>
      <c r="AH91" s="159"/>
      <c r="AL91" s="120">
        <f>AL89-AL90</f>
        <v>353421</v>
      </c>
      <c r="AN91" s="120"/>
      <c r="AO91" s="120">
        <f t="shared" ref="AO91:AP91" si="21">AO89-AO90</f>
        <v>0</v>
      </c>
      <c r="AP91" s="58">
        <f t="shared" si="21"/>
        <v>171034</v>
      </c>
      <c r="AQ91" s="58">
        <f>AQ89-AQ90</f>
        <v>6926.6402542836877</v>
      </c>
      <c r="AR91" s="58">
        <f>AR89-AR90</f>
        <v>177960.64025428373</v>
      </c>
      <c r="AU91" s="12">
        <f t="shared" si="19"/>
        <v>175460.35974571627</v>
      </c>
      <c r="AV91" s="53"/>
      <c r="AW91" s="89"/>
      <c r="AX91" s="53"/>
      <c r="AY91" s="94"/>
      <c r="AZ91" s="94"/>
      <c r="BB91" s="138">
        <v>4808.8059299307288</v>
      </c>
      <c r="BC91" s="141">
        <v>6926.6402542836877</v>
      </c>
    </row>
    <row r="92" spans="1:55">
      <c r="U92" s="12">
        <f t="shared" si="18"/>
        <v>0</v>
      </c>
      <c r="Y92" s="94"/>
      <c r="AP92" s="12"/>
      <c r="AQ92" s="12"/>
      <c r="AR92" s="12"/>
      <c r="AU92" s="12">
        <f t="shared" si="19"/>
        <v>0</v>
      </c>
      <c r="AV92" s="53"/>
      <c r="AW92" s="89"/>
      <c r="AX92" s="53"/>
      <c r="AY92" s="94"/>
      <c r="AZ92" s="94"/>
      <c r="BB92" s="138"/>
      <c r="BC92" s="141"/>
    </row>
    <row r="93" spans="1:55" s="1" customFormat="1" ht="12.75" customHeight="1">
      <c r="A93" s="149" t="s">
        <v>30</v>
      </c>
      <c r="B93" s="149"/>
      <c r="C93" s="149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2">
        <f t="shared" si="18"/>
        <v>0</v>
      </c>
      <c r="W93" s="87"/>
      <c r="Y93" s="86"/>
      <c r="AA93" s="149" t="s">
        <v>30</v>
      </c>
      <c r="AB93" s="149"/>
      <c r="AC93" s="149"/>
      <c r="AD93" s="149"/>
      <c r="AE93" s="149"/>
      <c r="AF93" s="149"/>
      <c r="AG93" s="149"/>
      <c r="AH93" s="149"/>
      <c r="AI93" s="149"/>
      <c r="AJ93" s="149"/>
      <c r="AK93" s="149"/>
      <c r="AL93" s="149"/>
      <c r="AM93" s="149"/>
      <c r="AN93" s="149"/>
      <c r="AO93" s="149"/>
      <c r="AP93" s="149"/>
      <c r="AQ93" s="149"/>
      <c r="AR93" s="149"/>
      <c r="AS93" s="149"/>
      <c r="AT93" s="149"/>
      <c r="AU93" s="12">
        <f t="shared" si="19"/>
        <v>0</v>
      </c>
      <c r="AW93" s="87"/>
      <c r="AY93" s="86"/>
      <c r="AZ93" s="86"/>
      <c r="BB93" s="140"/>
      <c r="BC93" s="143"/>
    </row>
    <row r="94" spans="1:55" s="1" customFormat="1">
      <c r="P94" s="13"/>
      <c r="Q94" s="13"/>
      <c r="R94" s="13"/>
      <c r="U94" s="12">
        <f t="shared" si="18"/>
        <v>0</v>
      </c>
      <c r="W94" s="87"/>
      <c r="Y94" s="86"/>
      <c r="AP94" s="13"/>
      <c r="AQ94" s="13"/>
      <c r="AR94" s="13"/>
      <c r="AU94" s="12">
        <f t="shared" si="19"/>
        <v>0</v>
      </c>
      <c r="AW94" s="87"/>
      <c r="AY94" s="86"/>
      <c r="AZ94" s="86"/>
      <c r="BB94" s="140"/>
      <c r="BC94" s="143"/>
    </row>
    <row r="95" spans="1:55">
      <c r="U95" s="12">
        <f t="shared" si="18"/>
        <v>0</v>
      </c>
      <c r="Y95" s="94"/>
      <c r="AP95" s="12"/>
      <c r="AQ95" s="12"/>
      <c r="AR95" s="12"/>
      <c r="AU95" s="12">
        <f t="shared" si="19"/>
        <v>0</v>
      </c>
      <c r="AV95" s="53"/>
      <c r="AW95" s="89"/>
      <c r="AX95" s="53"/>
      <c r="AY95" s="94"/>
      <c r="AZ95" s="94"/>
      <c r="BB95" s="138"/>
      <c r="BC95" s="141"/>
    </row>
    <row r="96" spans="1:55" ht="12.75" customHeight="1">
      <c r="A96" s="160">
        <v>263</v>
      </c>
      <c r="B96" s="160"/>
      <c r="C96" s="54" t="s">
        <v>31</v>
      </c>
      <c r="D96" s="161">
        <v>34273</v>
      </c>
      <c r="E96" s="161"/>
      <c r="F96" s="161"/>
      <c r="G96" s="158" t="s">
        <v>32</v>
      </c>
      <c r="H96" s="158"/>
      <c r="I96" s="158"/>
      <c r="K96" s="2">
        <v>5</v>
      </c>
      <c r="L96" s="55">
        <v>373</v>
      </c>
      <c r="M96" s="2">
        <v>100</v>
      </c>
      <c r="N96" s="7"/>
      <c r="O96" s="7"/>
      <c r="P96" s="16">
        <v>373</v>
      </c>
      <c r="Q96" s="14">
        <v>0</v>
      </c>
      <c r="R96" s="14">
        <v>373</v>
      </c>
      <c r="U96" s="12">
        <f t="shared" si="18"/>
        <v>0</v>
      </c>
      <c r="V96" s="101" t="s">
        <v>334</v>
      </c>
      <c r="W96" s="101" t="s">
        <v>334</v>
      </c>
      <c r="X96" s="101" t="s">
        <v>334</v>
      </c>
      <c r="Y96" s="101" t="s">
        <v>334</v>
      </c>
      <c r="AA96" s="160">
        <v>263</v>
      </c>
      <c r="AB96" s="160"/>
      <c r="AC96" s="118" t="s">
        <v>31</v>
      </c>
      <c r="AD96" s="161">
        <v>34273</v>
      </c>
      <c r="AE96" s="161"/>
      <c r="AF96" s="161"/>
      <c r="AG96" s="158" t="s">
        <v>32</v>
      </c>
      <c r="AH96" s="158"/>
      <c r="AI96" s="158"/>
      <c r="AK96" s="2">
        <v>5</v>
      </c>
      <c r="AL96" s="119">
        <v>373</v>
      </c>
      <c r="AM96" s="2">
        <v>100</v>
      </c>
      <c r="AN96" s="7"/>
      <c r="AO96" s="7"/>
      <c r="AP96" s="16">
        <v>373</v>
      </c>
      <c r="AQ96" s="14">
        <v>0</v>
      </c>
      <c r="AR96" s="14">
        <v>373</v>
      </c>
      <c r="AU96" s="12">
        <f t="shared" si="19"/>
        <v>0</v>
      </c>
      <c r="AV96" s="101" t="s">
        <v>334</v>
      </c>
      <c r="AW96" s="101" t="s">
        <v>334</v>
      </c>
      <c r="AX96" s="101" t="s">
        <v>334</v>
      </c>
      <c r="AY96" s="101" t="s">
        <v>334</v>
      </c>
      <c r="AZ96" s="101"/>
      <c r="BB96" s="138">
        <v>0</v>
      </c>
      <c r="BC96" s="141">
        <v>0</v>
      </c>
    </row>
    <row r="97" spans="1:55" ht="12.75" customHeight="1">
      <c r="A97" s="159" t="s">
        <v>33</v>
      </c>
      <c r="B97" s="159"/>
      <c r="C97" s="159"/>
      <c r="D97" s="159"/>
      <c r="E97" s="159"/>
      <c r="F97" s="159"/>
      <c r="G97" s="159"/>
      <c r="H97" s="159"/>
      <c r="L97" s="56">
        <f>L96</f>
        <v>373</v>
      </c>
      <c r="N97" s="6"/>
      <c r="O97" s="6"/>
      <c r="P97" s="17">
        <f>P96</f>
        <v>373</v>
      </c>
      <c r="Q97" s="58">
        <f>Q96</f>
        <v>0</v>
      </c>
      <c r="R97" s="58">
        <f>R96</f>
        <v>373</v>
      </c>
      <c r="U97" s="12">
        <f t="shared" si="18"/>
        <v>0</v>
      </c>
      <c r="Y97" s="94"/>
      <c r="AA97" s="159" t="s">
        <v>33</v>
      </c>
      <c r="AB97" s="159"/>
      <c r="AC97" s="159"/>
      <c r="AD97" s="159"/>
      <c r="AE97" s="159"/>
      <c r="AF97" s="159"/>
      <c r="AG97" s="159"/>
      <c r="AH97" s="159"/>
      <c r="AL97" s="120">
        <f>AL96</f>
        <v>373</v>
      </c>
      <c r="AN97" s="6"/>
      <c r="AO97" s="6"/>
      <c r="AP97" s="17">
        <f>AP96</f>
        <v>373</v>
      </c>
      <c r="AQ97" s="58">
        <f>AQ96</f>
        <v>0</v>
      </c>
      <c r="AR97" s="58">
        <f>AR96</f>
        <v>373</v>
      </c>
      <c r="AU97" s="12">
        <f t="shared" si="19"/>
        <v>0</v>
      </c>
      <c r="AV97" s="53"/>
      <c r="AW97" s="89"/>
      <c r="AX97" s="53"/>
      <c r="AY97" s="94"/>
      <c r="AZ97" s="94"/>
      <c r="BB97" s="138">
        <v>0</v>
      </c>
      <c r="BC97" s="141">
        <f>BC96</f>
        <v>0</v>
      </c>
    </row>
    <row r="98" spans="1:55" ht="12.75" customHeight="1">
      <c r="B98" s="164" t="s">
        <v>12</v>
      </c>
      <c r="C98" s="164"/>
      <c r="D98" s="164"/>
      <c r="E98" s="164"/>
      <c r="F98" s="164"/>
      <c r="G98" s="164"/>
      <c r="H98" s="164"/>
      <c r="I98" s="164"/>
      <c r="L98" s="57">
        <v>0</v>
      </c>
      <c r="N98" s="168">
        <v>0</v>
      </c>
      <c r="O98" s="168"/>
      <c r="P98" s="168"/>
      <c r="Q98" s="15">
        <v>0</v>
      </c>
      <c r="R98" s="15">
        <v>0</v>
      </c>
      <c r="U98" s="12">
        <f t="shared" si="18"/>
        <v>0</v>
      </c>
      <c r="Y98" s="94"/>
      <c r="AB98" s="164" t="s">
        <v>12</v>
      </c>
      <c r="AC98" s="164"/>
      <c r="AD98" s="164"/>
      <c r="AE98" s="164"/>
      <c r="AF98" s="164"/>
      <c r="AG98" s="164"/>
      <c r="AH98" s="164"/>
      <c r="AI98" s="164"/>
      <c r="AL98" s="121">
        <v>0</v>
      </c>
      <c r="AN98" s="168">
        <v>0</v>
      </c>
      <c r="AO98" s="168"/>
      <c r="AP98" s="168"/>
      <c r="AQ98" s="15">
        <v>0</v>
      </c>
      <c r="AR98" s="15">
        <v>0</v>
      </c>
      <c r="AU98" s="12">
        <f t="shared" si="19"/>
        <v>0</v>
      </c>
      <c r="AV98" s="53"/>
      <c r="AW98" s="89"/>
      <c r="AX98" s="53"/>
      <c r="AY98" s="94"/>
      <c r="AZ98" s="94"/>
      <c r="BB98" s="138">
        <v>0</v>
      </c>
      <c r="BC98" s="141">
        <v>0</v>
      </c>
    </row>
    <row r="99" spans="1:55" ht="12.75" customHeight="1">
      <c r="A99" s="159" t="s">
        <v>34</v>
      </c>
      <c r="B99" s="159"/>
      <c r="C99" s="159"/>
      <c r="D99" s="159"/>
      <c r="E99" s="159"/>
      <c r="F99" s="159"/>
      <c r="G99" s="159"/>
      <c r="H99" s="159"/>
      <c r="L99" s="56">
        <f>L97-L98</f>
        <v>373</v>
      </c>
      <c r="N99" s="56"/>
      <c r="O99" s="56">
        <f t="shared" ref="O99:P99" si="22">O97-O98</f>
        <v>0</v>
      </c>
      <c r="P99" s="6">
        <f t="shared" si="22"/>
        <v>373</v>
      </c>
      <c r="Q99" s="56">
        <f>Q97-Q98</f>
        <v>0</v>
      </c>
      <c r="R99" s="56">
        <f>R97-R98</f>
        <v>373</v>
      </c>
      <c r="U99" s="12">
        <f t="shared" si="18"/>
        <v>0</v>
      </c>
      <c r="Y99" s="94"/>
      <c r="AA99" s="159" t="s">
        <v>34</v>
      </c>
      <c r="AB99" s="159"/>
      <c r="AC99" s="159"/>
      <c r="AD99" s="159"/>
      <c r="AE99" s="159"/>
      <c r="AF99" s="159"/>
      <c r="AG99" s="159"/>
      <c r="AH99" s="159"/>
      <c r="AL99" s="120">
        <f>AL97-AL98</f>
        <v>373</v>
      </c>
      <c r="AN99" s="120"/>
      <c r="AO99" s="120">
        <f t="shared" ref="AO99:AP99" si="23">AO97-AO98</f>
        <v>0</v>
      </c>
      <c r="AP99" s="6">
        <f t="shared" si="23"/>
        <v>373</v>
      </c>
      <c r="AQ99" s="120">
        <f>AQ97-AQ98</f>
        <v>0</v>
      </c>
      <c r="AR99" s="120">
        <f>AR97-AR98</f>
        <v>373</v>
      </c>
      <c r="AU99" s="12">
        <f t="shared" si="19"/>
        <v>0</v>
      </c>
      <c r="AV99" s="53"/>
      <c r="AW99" s="89"/>
      <c r="AX99" s="53"/>
      <c r="AY99" s="94"/>
      <c r="AZ99" s="94"/>
      <c r="BB99" s="138">
        <v>0</v>
      </c>
      <c r="BC99" s="141">
        <v>0</v>
      </c>
    </row>
    <row r="100" spans="1:55">
      <c r="U100" s="12">
        <f t="shared" si="18"/>
        <v>0</v>
      </c>
      <c r="Y100" s="94"/>
      <c r="AP100" s="12"/>
      <c r="AQ100" s="12"/>
      <c r="AR100" s="12"/>
      <c r="AU100" s="12">
        <f t="shared" si="19"/>
        <v>0</v>
      </c>
      <c r="AV100" s="53"/>
      <c r="AW100" s="89"/>
      <c r="AX100" s="53"/>
      <c r="AY100" s="94"/>
      <c r="AZ100" s="94"/>
      <c r="BB100" s="138"/>
      <c r="BC100" s="141"/>
    </row>
    <row r="101" spans="1:55" s="1" customFormat="1" ht="12.75" customHeight="1">
      <c r="A101" s="149" t="s">
        <v>35</v>
      </c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2">
        <f t="shared" si="18"/>
        <v>0</v>
      </c>
      <c r="W101" s="87"/>
      <c r="Y101" s="86"/>
      <c r="AA101" s="149" t="s">
        <v>35</v>
      </c>
      <c r="AB101" s="149"/>
      <c r="AC101" s="149"/>
      <c r="AD101" s="149"/>
      <c r="AE101" s="149"/>
      <c r="AF101" s="149"/>
      <c r="AG101" s="149"/>
      <c r="AH101" s="149"/>
      <c r="AI101" s="149"/>
      <c r="AJ101" s="149"/>
      <c r="AK101" s="149"/>
      <c r="AL101" s="149"/>
      <c r="AM101" s="149"/>
      <c r="AN101" s="149"/>
      <c r="AO101" s="149"/>
      <c r="AP101" s="149"/>
      <c r="AQ101" s="149"/>
      <c r="AR101" s="149"/>
      <c r="AS101" s="149"/>
      <c r="AT101" s="149"/>
      <c r="AU101" s="12">
        <f t="shared" si="19"/>
        <v>0</v>
      </c>
      <c r="AW101" s="87"/>
      <c r="AY101" s="86"/>
      <c r="AZ101" s="86"/>
      <c r="BB101" s="140"/>
      <c r="BC101" s="143"/>
    </row>
    <row r="102" spans="1:55" s="1" customFormat="1" ht="13.15">
      <c r="C102" s="84" t="s">
        <v>333</v>
      </c>
      <c r="P102" s="13"/>
      <c r="Q102" s="13"/>
      <c r="R102" s="13"/>
      <c r="U102" s="12">
        <f t="shared" si="18"/>
        <v>0</v>
      </c>
      <c r="W102" s="87"/>
      <c r="Y102" s="86"/>
      <c r="AC102" s="84" t="s">
        <v>333</v>
      </c>
      <c r="AP102" s="13"/>
      <c r="AQ102" s="13"/>
      <c r="AR102" s="13"/>
      <c r="AU102" s="12">
        <f t="shared" si="19"/>
        <v>0</v>
      </c>
      <c r="AW102" s="87"/>
      <c r="AY102" s="86"/>
      <c r="AZ102" s="86"/>
      <c r="BB102" s="140"/>
      <c r="BC102" s="143"/>
    </row>
    <row r="103" spans="1:55">
      <c r="U103" s="12">
        <f t="shared" si="18"/>
        <v>0</v>
      </c>
      <c r="Y103" s="94"/>
      <c r="AP103" s="12"/>
      <c r="AQ103" s="12"/>
      <c r="AR103" s="12"/>
      <c r="AU103" s="12">
        <f t="shared" si="19"/>
        <v>0</v>
      </c>
      <c r="AV103" s="53"/>
      <c r="AW103" s="89"/>
      <c r="AX103" s="53"/>
      <c r="AY103" s="94"/>
      <c r="AZ103" s="94"/>
      <c r="BB103" s="138"/>
      <c r="BC103" s="141"/>
    </row>
    <row r="104" spans="1:55">
      <c r="L104" s="10"/>
      <c r="U104" s="12">
        <f t="shared" si="18"/>
        <v>0</v>
      </c>
      <c r="Y104" s="94"/>
      <c r="AP104" s="12"/>
      <c r="AQ104" s="12"/>
      <c r="AR104" s="12"/>
      <c r="AU104" s="12">
        <f t="shared" si="19"/>
        <v>0</v>
      </c>
      <c r="AV104" s="53"/>
      <c r="AW104" s="89"/>
      <c r="AX104" s="53"/>
      <c r="AY104" s="94"/>
      <c r="AZ104" s="94"/>
      <c r="BB104" s="138"/>
      <c r="BC104" s="141"/>
    </row>
    <row r="105" spans="1:55" ht="12.75" customHeight="1">
      <c r="A105" s="160">
        <v>187</v>
      </c>
      <c r="B105" s="160"/>
      <c r="C105" s="54" t="s">
        <v>36</v>
      </c>
      <c r="D105" s="161">
        <v>35489</v>
      </c>
      <c r="E105" s="161"/>
      <c r="F105" s="161"/>
      <c r="G105" s="158" t="s">
        <v>37</v>
      </c>
      <c r="H105" s="158"/>
      <c r="I105" s="158"/>
      <c r="K105" s="2">
        <v>0</v>
      </c>
      <c r="L105" s="9">
        <v>12439</v>
      </c>
      <c r="M105" s="2">
        <v>100</v>
      </c>
      <c r="N105" s="7"/>
      <c r="O105" s="7"/>
      <c r="P105" s="7">
        <v>0</v>
      </c>
      <c r="Q105" s="14">
        <v>0</v>
      </c>
      <c r="R105" s="14">
        <f>P105+Q105</f>
        <v>0</v>
      </c>
      <c r="U105" s="12">
        <f t="shared" si="18"/>
        <v>12439</v>
      </c>
      <c r="V105" s="97">
        <v>0</v>
      </c>
      <c r="W105" s="101" t="s">
        <v>334</v>
      </c>
      <c r="Y105" s="12">
        <v>12439</v>
      </c>
      <c r="AA105" s="160">
        <v>187</v>
      </c>
      <c r="AB105" s="160"/>
      <c r="AC105" s="118" t="s">
        <v>36</v>
      </c>
      <c r="AD105" s="161">
        <v>35489</v>
      </c>
      <c r="AE105" s="161"/>
      <c r="AF105" s="161"/>
      <c r="AG105" s="158" t="s">
        <v>37</v>
      </c>
      <c r="AH105" s="158"/>
      <c r="AI105" s="158"/>
      <c r="AK105" s="2">
        <v>0</v>
      </c>
      <c r="AL105" s="119">
        <v>12439</v>
      </c>
      <c r="AM105" s="2">
        <v>100</v>
      </c>
      <c r="AN105" s="7"/>
      <c r="AO105" s="7"/>
      <c r="AP105" s="7">
        <v>0</v>
      </c>
      <c r="AQ105" s="14">
        <v>0</v>
      </c>
      <c r="AR105" s="14">
        <f>AP105+AQ105</f>
        <v>0</v>
      </c>
      <c r="AU105" s="12">
        <f t="shared" si="19"/>
        <v>12439</v>
      </c>
      <c r="AV105" s="97">
        <v>0</v>
      </c>
      <c r="AW105" s="101" t="s">
        <v>334</v>
      </c>
      <c r="AX105" s="53"/>
      <c r="AY105" s="12">
        <v>12439</v>
      </c>
      <c r="AZ105" s="12"/>
      <c r="BB105" s="138">
        <v>0</v>
      </c>
      <c r="BC105" s="141">
        <v>0</v>
      </c>
    </row>
    <row r="106" spans="1:55" ht="12.75" customHeight="1">
      <c r="A106" s="160">
        <v>188</v>
      </c>
      <c r="B106" s="160"/>
      <c r="C106" s="54" t="s">
        <v>38</v>
      </c>
      <c r="D106" s="161">
        <v>35642</v>
      </c>
      <c r="E106" s="161"/>
      <c r="F106" s="161"/>
      <c r="G106" s="158" t="s">
        <v>24</v>
      </c>
      <c r="H106" s="158"/>
      <c r="I106" s="158"/>
      <c r="K106" s="2">
        <v>40</v>
      </c>
      <c r="L106" s="9">
        <v>26999</v>
      </c>
      <c r="M106" s="2">
        <v>100</v>
      </c>
      <c r="N106" s="7"/>
      <c r="O106" s="7"/>
      <c r="P106" s="7">
        <v>3610</v>
      </c>
      <c r="Q106" s="14">
        <f>Y106/X106</f>
        <v>1461.8125</v>
      </c>
      <c r="R106" s="14">
        <f t="shared" ref="R106:R114" si="24">P106+Q106</f>
        <v>5071.8125</v>
      </c>
      <c r="U106" s="12">
        <f t="shared" si="18"/>
        <v>21927.1875</v>
      </c>
      <c r="V106" s="97">
        <v>39</v>
      </c>
      <c r="W106" s="89">
        <f>2021-1997</f>
        <v>24</v>
      </c>
      <c r="X106" s="93">
        <f>K106-W106</f>
        <v>16</v>
      </c>
      <c r="Y106" s="12">
        <v>23389</v>
      </c>
      <c r="AA106" s="160">
        <v>188</v>
      </c>
      <c r="AB106" s="160"/>
      <c r="AC106" s="118" t="s">
        <v>38</v>
      </c>
      <c r="AD106" s="161">
        <v>35642</v>
      </c>
      <c r="AE106" s="161"/>
      <c r="AF106" s="161"/>
      <c r="AG106" s="158" t="s">
        <v>24</v>
      </c>
      <c r="AH106" s="158"/>
      <c r="AI106" s="158"/>
      <c r="AK106" s="124">
        <v>37.5</v>
      </c>
      <c r="AL106" s="119">
        <v>26999</v>
      </c>
      <c r="AM106" s="2">
        <v>100</v>
      </c>
      <c r="AN106" s="7"/>
      <c r="AO106" s="7"/>
      <c r="AP106" s="7">
        <v>3610</v>
      </c>
      <c r="AQ106" s="14">
        <f>AY106/AX106</f>
        <v>1732.5185185185185</v>
      </c>
      <c r="AR106" s="14">
        <f t="shared" ref="AR106:AR114" si="25">AP106+AQ106</f>
        <v>5342.5185185185182</v>
      </c>
      <c r="AU106" s="12">
        <f t="shared" si="19"/>
        <v>21656.481481481482</v>
      </c>
      <c r="AV106" s="97">
        <v>39</v>
      </c>
      <c r="AW106" s="89">
        <f>2021-1997</f>
        <v>24</v>
      </c>
      <c r="AX106" s="93">
        <f>AK106-AW106</f>
        <v>13.5</v>
      </c>
      <c r="AY106" s="12">
        <v>23389</v>
      </c>
      <c r="AZ106" s="12"/>
      <c r="BB106" s="138">
        <v>1461.8125</v>
      </c>
      <c r="BC106" s="141">
        <v>1732.5185185185185</v>
      </c>
    </row>
    <row r="107" spans="1:55" ht="12.75" customHeight="1">
      <c r="A107" s="160">
        <v>193</v>
      </c>
      <c r="B107" s="160"/>
      <c r="C107" s="54" t="s">
        <v>39</v>
      </c>
      <c r="D107" s="161">
        <v>37916</v>
      </c>
      <c r="E107" s="161"/>
      <c r="F107" s="161"/>
      <c r="G107" s="158" t="s">
        <v>37</v>
      </c>
      <c r="H107" s="158"/>
      <c r="I107" s="158"/>
      <c r="K107" s="2">
        <v>0</v>
      </c>
      <c r="L107" s="9">
        <v>73125</v>
      </c>
      <c r="M107" s="2">
        <v>100</v>
      </c>
      <c r="N107" s="7"/>
      <c r="O107" s="7"/>
      <c r="P107" s="7">
        <v>0</v>
      </c>
      <c r="Q107" s="14"/>
      <c r="R107" s="14">
        <f t="shared" si="24"/>
        <v>0</v>
      </c>
      <c r="U107" s="12">
        <f t="shared" si="18"/>
        <v>73125</v>
      </c>
      <c r="V107" s="97">
        <v>0</v>
      </c>
      <c r="W107" s="101" t="s">
        <v>334</v>
      </c>
      <c r="X107" s="93"/>
      <c r="Y107" s="12">
        <v>73125</v>
      </c>
      <c r="AA107" s="160">
        <v>193</v>
      </c>
      <c r="AB107" s="160"/>
      <c r="AC107" s="118" t="s">
        <v>39</v>
      </c>
      <c r="AD107" s="161">
        <v>37916</v>
      </c>
      <c r="AE107" s="161"/>
      <c r="AF107" s="161"/>
      <c r="AG107" s="158" t="s">
        <v>37</v>
      </c>
      <c r="AH107" s="158"/>
      <c r="AI107" s="158"/>
      <c r="AK107" s="2">
        <v>0</v>
      </c>
      <c r="AL107" s="119">
        <v>73125</v>
      </c>
      <c r="AM107" s="2">
        <v>100</v>
      </c>
      <c r="AN107" s="7"/>
      <c r="AO107" s="7"/>
      <c r="AP107" s="7">
        <v>0</v>
      </c>
      <c r="AQ107" s="14"/>
      <c r="AR107" s="14">
        <f t="shared" si="25"/>
        <v>0</v>
      </c>
      <c r="AU107" s="12">
        <f t="shared" si="19"/>
        <v>73125</v>
      </c>
      <c r="AV107" s="97">
        <v>0</v>
      </c>
      <c r="AW107" s="101" t="s">
        <v>334</v>
      </c>
      <c r="AX107" s="93"/>
      <c r="AY107" s="12">
        <v>73125</v>
      </c>
      <c r="AZ107" s="12"/>
      <c r="BB107" s="138"/>
      <c r="BC107" s="141"/>
    </row>
    <row r="108" spans="1:55" ht="12.75" customHeight="1">
      <c r="A108" s="160">
        <v>196</v>
      </c>
      <c r="B108" s="160"/>
      <c r="C108" s="54" t="s">
        <v>40</v>
      </c>
      <c r="D108" s="161">
        <v>38874</v>
      </c>
      <c r="E108" s="161"/>
      <c r="F108" s="161"/>
      <c r="G108" s="158" t="s">
        <v>37</v>
      </c>
      <c r="H108" s="158"/>
      <c r="I108" s="158"/>
      <c r="K108" s="2">
        <v>0</v>
      </c>
      <c r="L108" s="9">
        <v>1100</v>
      </c>
      <c r="M108" s="2">
        <v>100</v>
      </c>
      <c r="N108" s="7"/>
      <c r="O108" s="7"/>
      <c r="P108" s="7">
        <v>0</v>
      </c>
      <c r="Q108" s="14"/>
      <c r="R108" s="14">
        <f t="shared" si="24"/>
        <v>0</v>
      </c>
      <c r="U108" s="12">
        <f t="shared" si="18"/>
        <v>1100</v>
      </c>
      <c r="V108" s="97">
        <v>0</v>
      </c>
      <c r="W108" s="101" t="s">
        <v>334</v>
      </c>
      <c r="X108" s="93"/>
      <c r="Y108" s="12">
        <v>1100</v>
      </c>
      <c r="AA108" s="160">
        <v>196</v>
      </c>
      <c r="AB108" s="160"/>
      <c r="AC108" s="118" t="s">
        <v>40</v>
      </c>
      <c r="AD108" s="161">
        <v>38874</v>
      </c>
      <c r="AE108" s="161"/>
      <c r="AF108" s="161"/>
      <c r="AG108" s="158" t="s">
        <v>37</v>
      </c>
      <c r="AH108" s="158"/>
      <c r="AI108" s="158"/>
      <c r="AK108" s="2">
        <v>0</v>
      </c>
      <c r="AL108" s="119">
        <v>1100</v>
      </c>
      <c r="AM108" s="2">
        <v>100</v>
      </c>
      <c r="AN108" s="7"/>
      <c r="AO108" s="7"/>
      <c r="AP108" s="7">
        <v>0</v>
      </c>
      <c r="AQ108" s="14"/>
      <c r="AR108" s="14">
        <f t="shared" si="25"/>
        <v>0</v>
      </c>
      <c r="AU108" s="12">
        <f t="shared" si="19"/>
        <v>1100</v>
      </c>
      <c r="AV108" s="97">
        <v>0</v>
      </c>
      <c r="AW108" s="101" t="s">
        <v>334</v>
      </c>
      <c r="AX108" s="93"/>
      <c r="AY108" s="12">
        <v>1100</v>
      </c>
      <c r="AZ108" s="12"/>
      <c r="BB108" s="138"/>
      <c r="BC108" s="141"/>
    </row>
    <row r="109" spans="1:55" ht="12.75" customHeight="1">
      <c r="A109" s="160">
        <v>290</v>
      </c>
      <c r="B109" s="160"/>
      <c r="C109" s="54" t="s">
        <v>42</v>
      </c>
      <c r="D109" s="161">
        <v>40725</v>
      </c>
      <c r="E109" s="161"/>
      <c r="F109" s="161"/>
      <c r="G109" s="158" t="s">
        <v>37</v>
      </c>
      <c r="H109" s="158"/>
      <c r="I109" s="158"/>
      <c r="K109" s="2">
        <v>0</v>
      </c>
      <c r="L109" s="9">
        <v>873</v>
      </c>
      <c r="M109" s="2">
        <v>100</v>
      </c>
      <c r="N109" s="7"/>
      <c r="O109" s="7"/>
      <c r="P109" s="7">
        <v>0</v>
      </c>
      <c r="Q109" s="14"/>
      <c r="R109" s="14">
        <f t="shared" si="24"/>
        <v>0</v>
      </c>
      <c r="U109" s="12">
        <f t="shared" si="18"/>
        <v>873</v>
      </c>
      <c r="V109" s="97">
        <v>0</v>
      </c>
      <c r="W109" s="101" t="s">
        <v>334</v>
      </c>
      <c r="X109" s="93"/>
      <c r="Y109" s="12">
        <v>873</v>
      </c>
      <c r="AA109" s="160">
        <v>290</v>
      </c>
      <c r="AB109" s="160"/>
      <c r="AC109" s="118" t="s">
        <v>42</v>
      </c>
      <c r="AD109" s="161">
        <v>40725</v>
      </c>
      <c r="AE109" s="161"/>
      <c r="AF109" s="161"/>
      <c r="AG109" s="158" t="s">
        <v>37</v>
      </c>
      <c r="AH109" s="158"/>
      <c r="AI109" s="158"/>
      <c r="AK109" s="2">
        <v>0</v>
      </c>
      <c r="AL109" s="119">
        <v>873</v>
      </c>
      <c r="AM109" s="2">
        <v>100</v>
      </c>
      <c r="AN109" s="7"/>
      <c r="AO109" s="7"/>
      <c r="AP109" s="7">
        <v>0</v>
      </c>
      <c r="AQ109" s="14"/>
      <c r="AR109" s="14">
        <f t="shared" si="25"/>
        <v>0</v>
      </c>
      <c r="AU109" s="12">
        <f t="shared" si="19"/>
        <v>873</v>
      </c>
      <c r="AV109" s="97">
        <v>0</v>
      </c>
      <c r="AW109" s="101" t="s">
        <v>334</v>
      </c>
      <c r="AX109" s="93"/>
      <c r="AY109" s="12">
        <v>873</v>
      </c>
      <c r="AZ109" s="12"/>
      <c r="BB109" s="138"/>
      <c r="BC109" s="141"/>
    </row>
    <row r="110" spans="1:55" ht="20.25">
      <c r="A110" s="160">
        <v>319</v>
      </c>
      <c r="B110" s="160"/>
      <c r="C110" s="54" t="s">
        <v>43</v>
      </c>
      <c r="D110" s="161">
        <v>42369</v>
      </c>
      <c r="E110" s="161"/>
      <c r="F110" s="161"/>
      <c r="G110" s="8" t="s">
        <v>273</v>
      </c>
      <c r="H110" s="8"/>
      <c r="I110" s="8"/>
      <c r="K110" s="2">
        <v>40</v>
      </c>
      <c r="L110" s="9">
        <v>14794</v>
      </c>
      <c r="M110" s="2">
        <v>100</v>
      </c>
      <c r="N110" s="7"/>
      <c r="O110" s="7"/>
      <c r="P110" s="7">
        <v>2383</v>
      </c>
      <c r="Q110" s="14">
        <f t="shared" ref="Q110:Q114" si="26">Y110/X110</f>
        <v>365.02941176470586</v>
      </c>
      <c r="R110" s="14">
        <f t="shared" si="24"/>
        <v>2748.0294117647059</v>
      </c>
      <c r="U110" s="12">
        <f t="shared" si="18"/>
        <v>12045.970588235294</v>
      </c>
      <c r="V110" s="97">
        <v>30</v>
      </c>
      <c r="W110" s="89">
        <f>2021-2015</f>
        <v>6</v>
      </c>
      <c r="X110" s="93">
        <f t="shared" ref="X110:X114" si="27">K110-W110</f>
        <v>34</v>
      </c>
      <c r="Y110" s="12">
        <v>12411</v>
      </c>
      <c r="AA110" s="160">
        <v>319</v>
      </c>
      <c r="AB110" s="160"/>
      <c r="AC110" s="118" t="s">
        <v>43</v>
      </c>
      <c r="AD110" s="161">
        <v>42369</v>
      </c>
      <c r="AE110" s="161"/>
      <c r="AF110" s="161"/>
      <c r="AG110" s="8" t="s">
        <v>273</v>
      </c>
      <c r="AH110" s="8"/>
      <c r="AI110" s="8"/>
      <c r="AK110" s="124">
        <v>37.5</v>
      </c>
      <c r="AL110" s="119">
        <v>14794</v>
      </c>
      <c r="AM110" s="2">
        <v>100</v>
      </c>
      <c r="AN110" s="7"/>
      <c r="AO110" s="7"/>
      <c r="AP110" s="7">
        <v>2383</v>
      </c>
      <c r="AQ110" s="14">
        <f t="shared" ref="AQ110:AQ114" si="28">AY110/AX110</f>
        <v>394</v>
      </c>
      <c r="AR110" s="14">
        <f t="shared" si="25"/>
        <v>2777</v>
      </c>
      <c r="AU110" s="12">
        <f t="shared" si="19"/>
        <v>12017</v>
      </c>
      <c r="AV110" s="97">
        <v>30</v>
      </c>
      <c r="AW110" s="89">
        <f>2021-2015</f>
        <v>6</v>
      </c>
      <c r="AX110" s="93">
        <f t="shared" ref="AX110:AX114" si="29">AK110-AW110</f>
        <v>31.5</v>
      </c>
      <c r="AY110" s="12">
        <v>12411</v>
      </c>
      <c r="AZ110" s="12"/>
      <c r="BB110" s="138">
        <v>365.02941176470586</v>
      </c>
      <c r="BC110" s="141">
        <v>394</v>
      </c>
    </row>
    <row r="111" spans="1:55" ht="12.75" customHeight="1">
      <c r="A111" s="160">
        <v>336</v>
      </c>
      <c r="B111" s="160"/>
      <c r="C111" s="54" t="s">
        <v>44</v>
      </c>
      <c r="D111" s="161">
        <v>43252</v>
      </c>
      <c r="E111" s="161"/>
      <c r="F111" s="161"/>
      <c r="G111" s="158" t="s">
        <v>16</v>
      </c>
      <c r="H111" s="158"/>
      <c r="I111" s="158"/>
      <c r="K111" s="2">
        <v>40</v>
      </c>
      <c r="L111" s="9">
        <v>572584</v>
      </c>
      <c r="M111" s="2">
        <v>100</v>
      </c>
      <c r="N111" s="7"/>
      <c r="O111" s="7"/>
      <c r="P111" s="7">
        <v>37927</v>
      </c>
      <c r="Q111" s="14">
        <f t="shared" si="26"/>
        <v>14450.18918918919</v>
      </c>
      <c r="R111" s="14">
        <f t="shared" si="24"/>
        <v>52377.189189189186</v>
      </c>
      <c r="U111" s="12">
        <f t="shared" si="18"/>
        <v>520206.81081081083</v>
      </c>
      <c r="V111" s="97">
        <v>39</v>
      </c>
      <c r="W111" s="89">
        <f>2021-2018</f>
        <v>3</v>
      </c>
      <c r="X111" s="93">
        <f t="shared" si="27"/>
        <v>37</v>
      </c>
      <c r="Y111" s="12">
        <v>534657</v>
      </c>
      <c r="AA111" s="160">
        <v>336</v>
      </c>
      <c r="AB111" s="160"/>
      <c r="AC111" s="118" t="s">
        <v>44</v>
      </c>
      <c r="AD111" s="161">
        <v>43252</v>
      </c>
      <c r="AE111" s="161"/>
      <c r="AF111" s="161"/>
      <c r="AG111" s="158" t="s">
        <v>16</v>
      </c>
      <c r="AH111" s="158"/>
      <c r="AI111" s="158"/>
      <c r="AK111" s="124">
        <v>37.5</v>
      </c>
      <c r="AL111" s="119">
        <v>572584</v>
      </c>
      <c r="AM111" s="2">
        <v>100</v>
      </c>
      <c r="AN111" s="7"/>
      <c r="AO111" s="7"/>
      <c r="AP111" s="7">
        <v>37927</v>
      </c>
      <c r="AQ111" s="14">
        <f t="shared" si="28"/>
        <v>15497.304347826086</v>
      </c>
      <c r="AR111" s="14">
        <f t="shared" si="25"/>
        <v>53424.304347826088</v>
      </c>
      <c r="AU111" s="12">
        <f t="shared" si="19"/>
        <v>519159.69565217389</v>
      </c>
      <c r="AV111" s="97">
        <v>39</v>
      </c>
      <c r="AW111" s="89">
        <f>2021-2018</f>
        <v>3</v>
      </c>
      <c r="AX111" s="93">
        <f t="shared" si="29"/>
        <v>34.5</v>
      </c>
      <c r="AY111" s="12">
        <v>534657</v>
      </c>
      <c r="AZ111" s="12"/>
      <c r="BB111" s="138">
        <v>14450.18918918919</v>
      </c>
      <c r="BC111" s="141">
        <v>15497.304347826086</v>
      </c>
    </row>
    <row r="112" spans="1:55" ht="12.75" customHeight="1">
      <c r="A112" s="160">
        <v>337</v>
      </c>
      <c r="B112" s="160"/>
      <c r="C112" s="54" t="s">
        <v>45</v>
      </c>
      <c r="D112" s="161">
        <v>43434</v>
      </c>
      <c r="E112" s="161"/>
      <c r="F112" s="161"/>
      <c r="G112" s="158" t="s">
        <v>16</v>
      </c>
      <c r="H112" s="158"/>
      <c r="I112" s="158"/>
      <c r="K112" s="2">
        <v>40</v>
      </c>
      <c r="L112" s="9">
        <v>195815</v>
      </c>
      <c r="M112" s="2">
        <v>100</v>
      </c>
      <c r="N112" s="7"/>
      <c r="O112" s="7"/>
      <c r="P112" s="7">
        <v>10460</v>
      </c>
      <c r="Q112" s="14">
        <f t="shared" si="26"/>
        <v>5009.594594594595</v>
      </c>
      <c r="R112" s="14">
        <f t="shared" si="24"/>
        <v>15469.594594594595</v>
      </c>
      <c r="U112" s="12">
        <f t="shared" si="18"/>
        <v>180345.40540540541</v>
      </c>
      <c r="V112" s="97">
        <v>39</v>
      </c>
      <c r="W112" s="89">
        <v>3</v>
      </c>
      <c r="X112" s="93">
        <f t="shared" si="27"/>
        <v>37</v>
      </c>
      <c r="Y112" s="12">
        <v>185355</v>
      </c>
      <c r="AA112" s="160">
        <v>337</v>
      </c>
      <c r="AB112" s="160"/>
      <c r="AC112" s="118" t="s">
        <v>45</v>
      </c>
      <c r="AD112" s="161">
        <v>43434</v>
      </c>
      <c r="AE112" s="161"/>
      <c r="AF112" s="161"/>
      <c r="AG112" s="158" t="s">
        <v>16</v>
      </c>
      <c r="AH112" s="158"/>
      <c r="AI112" s="158"/>
      <c r="AK112" s="124">
        <v>37.5</v>
      </c>
      <c r="AL112" s="119">
        <v>195815</v>
      </c>
      <c r="AM112" s="2">
        <v>100</v>
      </c>
      <c r="AN112" s="7"/>
      <c r="AO112" s="7"/>
      <c r="AP112" s="7">
        <v>10460</v>
      </c>
      <c r="AQ112" s="14">
        <f t="shared" si="28"/>
        <v>5372.608695652174</v>
      </c>
      <c r="AR112" s="14">
        <f t="shared" si="25"/>
        <v>15832.608695652174</v>
      </c>
      <c r="AU112" s="12">
        <f t="shared" si="19"/>
        <v>179982.39130434784</v>
      </c>
      <c r="AV112" s="97">
        <v>39</v>
      </c>
      <c r="AW112" s="89">
        <v>3</v>
      </c>
      <c r="AX112" s="93">
        <f t="shared" si="29"/>
        <v>34.5</v>
      </c>
      <c r="AY112" s="12">
        <v>185355</v>
      </c>
      <c r="AZ112" s="12"/>
      <c r="BB112" s="138">
        <v>5009.594594594595</v>
      </c>
      <c r="BC112" s="141">
        <v>5372.608695652174</v>
      </c>
    </row>
    <row r="113" spans="1:55" s="10" customFormat="1" ht="12.75" customHeight="1">
      <c r="A113" s="66">
        <v>2</v>
      </c>
      <c r="B113" s="66"/>
      <c r="C113" s="60" t="s">
        <v>276</v>
      </c>
      <c r="D113" s="186">
        <v>43496</v>
      </c>
      <c r="E113" s="186"/>
      <c r="F113" s="186"/>
      <c r="G113" s="187" t="s">
        <v>16</v>
      </c>
      <c r="H113" s="187"/>
      <c r="I113" s="187"/>
      <c r="K113" s="62">
        <v>40</v>
      </c>
      <c r="L113" s="9">
        <f>37778+3750+3700+800+4094</f>
        <v>50122</v>
      </c>
      <c r="M113" s="62">
        <v>100</v>
      </c>
      <c r="N113" s="63"/>
      <c r="O113" s="63"/>
      <c r="P113" s="63">
        <v>1810</v>
      </c>
      <c r="Q113" s="14">
        <f t="shared" si="26"/>
        <v>1271.3684210526317</v>
      </c>
      <c r="R113" s="65">
        <f t="shared" si="24"/>
        <v>3081.3684210526317</v>
      </c>
      <c r="U113" s="12">
        <f t="shared" si="18"/>
        <v>47040.631578947367</v>
      </c>
      <c r="V113" s="99">
        <v>30</v>
      </c>
      <c r="W113" s="91">
        <v>2</v>
      </c>
      <c r="X113" s="93">
        <f t="shared" si="27"/>
        <v>38</v>
      </c>
      <c r="Y113" s="12">
        <v>48312</v>
      </c>
      <c r="Z113" s="90"/>
      <c r="AA113" s="117">
        <v>2</v>
      </c>
      <c r="AB113" s="117"/>
      <c r="AC113" s="118" t="s">
        <v>276</v>
      </c>
      <c r="AD113" s="157">
        <v>43496</v>
      </c>
      <c r="AE113" s="157"/>
      <c r="AF113" s="157"/>
      <c r="AG113" s="158" t="s">
        <v>16</v>
      </c>
      <c r="AH113" s="158"/>
      <c r="AI113" s="158"/>
      <c r="AJ113"/>
      <c r="AK113" s="124">
        <v>37.5</v>
      </c>
      <c r="AL113" s="119">
        <f>37778+3750+3700+800+4094</f>
        <v>50122</v>
      </c>
      <c r="AM113" s="2">
        <v>100</v>
      </c>
      <c r="AN113" s="7"/>
      <c r="AO113" s="7"/>
      <c r="AP113" s="7">
        <v>1810</v>
      </c>
      <c r="AQ113" s="14">
        <f t="shared" si="28"/>
        <v>1360.9014084507041</v>
      </c>
      <c r="AR113" s="14">
        <f t="shared" si="25"/>
        <v>3170.9014084507044</v>
      </c>
      <c r="AS113"/>
      <c r="AT113"/>
      <c r="AU113" s="12">
        <f t="shared" si="19"/>
        <v>46951.098591549293</v>
      </c>
      <c r="AV113" s="97">
        <v>30</v>
      </c>
      <c r="AW113" s="89">
        <v>2</v>
      </c>
      <c r="AX113" s="93">
        <f t="shared" si="29"/>
        <v>35.5</v>
      </c>
      <c r="AY113" s="12">
        <v>48312</v>
      </c>
      <c r="AZ113" s="12"/>
      <c r="BB113" s="139">
        <v>1271.3684210526317</v>
      </c>
      <c r="BC113" s="142">
        <v>1360.9014084507041</v>
      </c>
    </row>
    <row r="114" spans="1:55" s="10" customFormat="1" ht="12.75" customHeight="1">
      <c r="A114" s="66">
        <v>3</v>
      </c>
      <c r="B114" s="66"/>
      <c r="C114" s="60" t="s">
        <v>277</v>
      </c>
      <c r="D114" s="186">
        <v>43617</v>
      </c>
      <c r="E114" s="186"/>
      <c r="F114" s="186"/>
      <c r="G114" s="187" t="s">
        <v>16</v>
      </c>
      <c r="H114" s="187"/>
      <c r="I114" s="187"/>
      <c r="K114" s="62">
        <v>40</v>
      </c>
      <c r="L114" s="9">
        <v>5218</v>
      </c>
      <c r="M114" s="62">
        <v>100</v>
      </c>
      <c r="N114" s="63"/>
      <c r="O114" s="63"/>
      <c r="P114" s="63">
        <v>261</v>
      </c>
      <c r="Q114" s="14">
        <f t="shared" si="26"/>
        <v>130.44736842105263</v>
      </c>
      <c r="R114" s="65">
        <f t="shared" si="24"/>
        <v>391.4473684210526</v>
      </c>
      <c r="U114" s="12">
        <f t="shared" si="18"/>
        <v>4826.5526315789475</v>
      </c>
      <c r="V114" s="99">
        <v>30</v>
      </c>
      <c r="W114" s="91">
        <v>2</v>
      </c>
      <c r="X114" s="93">
        <f t="shared" si="27"/>
        <v>38</v>
      </c>
      <c r="Y114" s="12">
        <v>4957</v>
      </c>
      <c r="Z114" s="90"/>
      <c r="AA114" s="117">
        <v>3</v>
      </c>
      <c r="AB114" s="117"/>
      <c r="AC114" s="118" t="s">
        <v>277</v>
      </c>
      <c r="AD114" s="157">
        <v>43617</v>
      </c>
      <c r="AE114" s="157"/>
      <c r="AF114" s="157"/>
      <c r="AG114" s="158" t="s">
        <v>16</v>
      </c>
      <c r="AH114" s="158"/>
      <c r="AI114" s="158"/>
      <c r="AJ114"/>
      <c r="AK114" s="2">
        <v>40</v>
      </c>
      <c r="AL114" s="119">
        <v>5218</v>
      </c>
      <c r="AM114" s="2">
        <v>100</v>
      </c>
      <c r="AN114" s="7"/>
      <c r="AO114" s="7"/>
      <c r="AP114" s="7">
        <v>261</v>
      </c>
      <c r="AQ114" s="14">
        <f t="shared" si="28"/>
        <v>130.44736842105263</v>
      </c>
      <c r="AR114" s="14">
        <f t="shared" si="25"/>
        <v>391.4473684210526</v>
      </c>
      <c r="AS114"/>
      <c r="AT114"/>
      <c r="AU114" s="12">
        <f t="shared" si="19"/>
        <v>4826.5526315789475</v>
      </c>
      <c r="AV114" s="97">
        <v>30</v>
      </c>
      <c r="AW114" s="89">
        <v>2</v>
      </c>
      <c r="AX114" s="93">
        <f t="shared" si="29"/>
        <v>38</v>
      </c>
      <c r="AY114" s="12">
        <v>4957</v>
      </c>
      <c r="AZ114" s="12"/>
      <c r="BB114" s="139">
        <v>130.44736842105263</v>
      </c>
      <c r="BC114" s="142">
        <v>130.44736842105263</v>
      </c>
    </row>
    <row r="115" spans="1:55" s="10" customFormat="1" ht="12.75" customHeight="1">
      <c r="A115" s="189" t="s">
        <v>46</v>
      </c>
      <c r="B115" s="189"/>
      <c r="C115" s="189"/>
      <c r="D115" s="189"/>
      <c r="E115" s="189"/>
      <c r="F115" s="189"/>
      <c r="G115" s="189"/>
      <c r="H115" s="189"/>
      <c r="L115" s="19">
        <f>SUM(L105:L114)</f>
        <v>953069</v>
      </c>
      <c r="N115" s="67"/>
      <c r="O115" s="67"/>
      <c r="P115" s="67">
        <f>SUM(P105:P114)</f>
        <v>56451</v>
      </c>
      <c r="Q115" s="68">
        <f>SUM(Q105:Q114)</f>
        <v>22688.44148502218</v>
      </c>
      <c r="R115" s="68">
        <f>SUM(R105:R114)</f>
        <v>79139.441485022166</v>
      </c>
      <c r="U115" s="12">
        <f t="shared" si="18"/>
        <v>873929.55851497781</v>
      </c>
      <c r="V115" s="90"/>
      <c r="W115" s="91"/>
      <c r="X115" s="90"/>
      <c r="Y115" s="95"/>
      <c r="Z115" s="90"/>
      <c r="AA115" s="159" t="s">
        <v>46</v>
      </c>
      <c r="AB115" s="159"/>
      <c r="AC115" s="159"/>
      <c r="AD115" s="159"/>
      <c r="AE115" s="159"/>
      <c r="AF115" s="159"/>
      <c r="AG115" s="159"/>
      <c r="AH115" s="159"/>
      <c r="AI115"/>
      <c r="AJ115"/>
      <c r="AK115"/>
      <c r="AL115" s="120">
        <f>SUM(AL105:AL114)</f>
        <v>953069</v>
      </c>
      <c r="AM115"/>
      <c r="AN115" s="6"/>
      <c r="AO115" s="6"/>
      <c r="AP115" s="6">
        <f>SUM(AP105:AP114)</f>
        <v>56451</v>
      </c>
      <c r="AQ115" s="58">
        <f>SUM(AQ105:AQ114)</f>
        <v>24487.780338868539</v>
      </c>
      <c r="AR115" s="58">
        <f>SUM(AR105:AR114)</f>
        <v>80938.780338868542</v>
      </c>
      <c r="AS115"/>
      <c r="AT115"/>
      <c r="AU115" s="12">
        <f t="shared" si="19"/>
        <v>872130.2196611315</v>
      </c>
      <c r="AV115" s="53"/>
      <c r="AW115" s="89"/>
      <c r="AX115" s="53"/>
      <c r="AY115" s="95"/>
      <c r="AZ115" s="95"/>
      <c r="BB115" s="139">
        <f>SUM(BB105:BB114)</f>
        <v>22688.44148502218</v>
      </c>
      <c r="BC115" s="142">
        <f>SUM(BC105:BC114)</f>
        <v>24487.780338868539</v>
      </c>
    </row>
    <row r="116" spans="1:55" ht="12.75" customHeight="1">
      <c r="B116" s="159" t="s">
        <v>12</v>
      </c>
      <c r="C116" s="159"/>
      <c r="D116" s="159"/>
      <c r="E116" s="159"/>
      <c r="F116" s="159"/>
      <c r="G116" s="159"/>
      <c r="H116" s="159"/>
      <c r="I116" s="159"/>
      <c r="L116" s="57"/>
      <c r="N116" s="11"/>
      <c r="O116" s="11"/>
      <c r="P116" s="11"/>
      <c r="Q116" s="15"/>
      <c r="R116" s="15"/>
      <c r="U116" s="12">
        <f t="shared" si="18"/>
        <v>0</v>
      </c>
      <c r="Y116" s="94"/>
      <c r="AB116" s="159" t="s">
        <v>12</v>
      </c>
      <c r="AC116" s="159"/>
      <c r="AD116" s="159"/>
      <c r="AE116" s="159"/>
      <c r="AF116" s="159"/>
      <c r="AG116" s="159"/>
      <c r="AH116" s="159"/>
      <c r="AI116" s="159"/>
      <c r="AL116" s="121"/>
      <c r="AN116" s="11"/>
      <c r="AO116" s="11"/>
      <c r="AP116" s="11"/>
      <c r="AQ116" s="15"/>
      <c r="AR116" s="15"/>
      <c r="AU116" s="12">
        <f t="shared" si="19"/>
        <v>0</v>
      </c>
      <c r="AV116" s="53"/>
      <c r="AW116" s="89"/>
      <c r="AX116" s="53"/>
      <c r="AY116" s="94"/>
      <c r="AZ116" s="94"/>
      <c r="BB116" s="138"/>
      <c r="BC116" s="141"/>
    </row>
    <row r="117" spans="1:55" ht="12.75" customHeight="1">
      <c r="A117" s="159" t="s">
        <v>47</v>
      </c>
      <c r="B117" s="159"/>
      <c r="C117" s="159"/>
      <c r="D117" s="159"/>
      <c r="E117" s="159"/>
      <c r="F117" s="159"/>
      <c r="G117" s="159"/>
      <c r="H117" s="159"/>
      <c r="L117" s="56">
        <f>L115-L116</f>
        <v>953069</v>
      </c>
      <c r="N117" s="6"/>
      <c r="O117" s="6"/>
      <c r="P117" s="56">
        <f>P115-P116</f>
        <v>56451</v>
      </c>
      <c r="Q117" s="56">
        <f>Q115-Q116</f>
        <v>22688.44148502218</v>
      </c>
      <c r="R117" s="56">
        <f>R115-R116</f>
        <v>79139.441485022166</v>
      </c>
      <c r="U117" s="12">
        <f t="shared" si="18"/>
        <v>873929.55851497781</v>
      </c>
      <c r="Y117" s="94"/>
      <c r="AA117" s="159" t="s">
        <v>47</v>
      </c>
      <c r="AB117" s="159"/>
      <c r="AC117" s="159"/>
      <c r="AD117" s="159"/>
      <c r="AE117" s="159"/>
      <c r="AF117" s="159"/>
      <c r="AG117" s="159"/>
      <c r="AH117" s="159"/>
      <c r="AL117" s="120">
        <f>AL115-AL116</f>
        <v>953069</v>
      </c>
      <c r="AN117" s="6"/>
      <c r="AO117" s="6"/>
      <c r="AP117" s="120">
        <f>AP115-AP116</f>
        <v>56451</v>
      </c>
      <c r="AQ117" s="120">
        <f>AQ115-AQ116</f>
        <v>24487.780338868539</v>
      </c>
      <c r="AR117" s="120">
        <f>AR115-AR116</f>
        <v>80938.780338868542</v>
      </c>
      <c r="AU117" s="12">
        <f t="shared" si="19"/>
        <v>872130.2196611315</v>
      </c>
      <c r="AV117" s="53"/>
      <c r="AW117" s="89"/>
      <c r="AX117" s="53"/>
      <c r="AY117" s="94"/>
      <c r="AZ117" s="94"/>
      <c r="BB117" s="138">
        <v>22688.44148502218</v>
      </c>
      <c r="BC117" s="141">
        <v>24487.780338868539</v>
      </c>
    </row>
    <row r="118" spans="1:55">
      <c r="U118" s="12">
        <f t="shared" si="18"/>
        <v>0</v>
      </c>
      <c r="Y118" s="94"/>
      <c r="AP118" s="12"/>
      <c r="AQ118" s="12"/>
      <c r="AR118" s="12"/>
      <c r="AU118" s="12">
        <f t="shared" si="19"/>
        <v>0</v>
      </c>
      <c r="AV118" s="53"/>
      <c r="AW118" s="89"/>
      <c r="AX118" s="53"/>
      <c r="AY118" s="94"/>
      <c r="AZ118" s="94"/>
      <c r="BB118" s="138"/>
      <c r="BC118" s="141"/>
    </row>
    <row r="119" spans="1:55" s="1" customFormat="1" ht="12.75" customHeight="1">
      <c r="A119" s="149" t="s">
        <v>48</v>
      </c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49"/>
      <c r="M119" s="149"/>
      <c r="N119" s="149"/>
      <c r="O119" s="149"/>
      <c r="P119" s="149"/>
      <c r="Q119" s="149"/>
      <c r="R119" s="149"/>
      <c r="S119" s="149"/>
      <c r="T119" s="149"/>
      <c r="U119" s="12">
        <f t="shared" si="18"/>
        <v>0</v>
      </c>
      <c r="W119" s="87"/>
      <c r="Y119" s="86"/>
      <c r="AA119" s="149" t="s">
        <v>48</v>
      </c>
      <c r="AB119" s="149"/>
      <c r="AC119" s="149"/>
      <c r="AD119" s="149"/>
      <c r="AE119" s="149"/>
      <c r="AF119" s="149"/>
      <c r="AG119" s="149"/>
      <c r="AH119" s="149"/>
      <c r="AI119" s="149"/>
      <c r="AJ119" s="149"/>
      <c r="AK119" s="149"/>
      <c r="AL119" s="149"/>
      <c r="AM119" s="149"/>
      <c r="AN119" s="149"/>
      <c r="AO119" s="149"/>
      <c r="AP119" s="149"/>
      <c r="AQ119" s="149"/>
      <c r="AR119" s="149"/>
      <c r="AS119" s="149"/>
      <c r="AT119" s="149"/>
      <c r="AU119" s="12">
        <f t="shared" si="19"/>
        <v>0</v>
      </c>
      <c r="AW119" s="87"/>
      <c r="AY119" s="86"/>
      <c r="AZ119" s="86"/>
      <c r="BB119" s="140"/>
      <c r="BC119" s="143"/>
    </row>
    <row r="120" spans="1:55" s="1" customFormat="1" ht="13.15">
      <c r="C120" s="84" t="s">
        <v>335</v>
      </c>
      <c r="P120" s="13"/>
      <c r="Q120" s="13"/>
      <c r="R120" s="13"/>
      <c r="U120" s="12">
        <f t="shared" si="18"/>
        <v>0</v>
      </c>
      <c r="W120" s="87"/>
      <c r="Y120" s="86"/>
      <c r="AC120" s="84" t="s">
        <v>335</v>
      </c>
      <c r="AP120" s="13"/>
      <c r="AQ120" s="13"/>
      <c r="AR120" s="13"/>
      <c r="AU120" s="12">
        <f t="shared" si="19"/>
        <v>0</v>
      </c>
      <c r="AW120" s="87"/>
      <c r="AY120" s="86"/>
      <c r="AZ120" s="86"/>
      <c r="BB120" s="140"/>
      <c r="BC120" s="143"/>
    </row>
    <row r="121" spans="1:55">
      <c r="U121" s="12">
        <f t="shared" si="18"/>
        <v>0</v>
      </c>
      <c r="Y121" s="94"/>
      <c r="AP121" s="12"/>
      <c r="AQ121" s="12"/>
      <c r="AR121" s="12"/>
      <c r="AU121" s="12">
        <f t="shared" si="19"/>
        <v>0</v>
      </c>
      <c r="AV121" s="53"/>
      <c r="AW121" s="89"/>
      <c r="AX121" s="53"/>
      <c r="AY121" s="94"/>
      <c r="AZ121" s="94"/>
      <c r="BB121" s="138"/>
      <c r="BC121" s="141"/>
    </row>
    <row r="122" spans="1:55" ht="12.75" customHeight="1">
      <c r="A122" s="160">
        <v>1</v>
      </c>
      <c r="B122" s="160"/>
      <c r="C122" s="54" t="s">
        <v>49</v>
      </c>
      <c r="D122" s="161">
        <v>29221</v>
      </c>
      <c r="E122" s="161"/>
      <c r="F122" s="161"/>
      <c r="G122" s="158" t="s">
        <v>37</v>
      </c>
      <c r="H122" s="158"/>
      <c r="I122" s="158"/>
      <c r="K122" s="2">
        <v>0</v>
      </c>
      <c r="L122" s="55">
        <v>50</v>
      </c>
      <c r="M122" s="2">
        <v>100</v>
      </c>
      <c r="N122" s="165">
        <v>0</v>
      </c>
      <c r="O122" s="165"/>
      <c r="P122" s="165"/>
      <c r="Q122" s="14">
        <v>0</v>
      </c>
      <c r="R122" s="14">
        <v>0</v>
      </c>
      <c r="U122" s="12">
        <f t="shared" si="18"/>
        <v>50</v>
      </c>
      <c r="V122" s="101" t="s">
        <v>334</v>
      </c>
      <c r="W122" s="101" t="s">
        <v>334</v>
      </c>
      <c r="X122" s="101" t="s">
        <v>334</v>
      </c>
      <c r="Y122" s="101" t="s">
        <v>334</v>
      </c>
      <c r="AA122" s="160">
        <v>1</v>
      </c>
      <c r="AB122" s="160"/>
      <c r="AC122" s="118" t="s">
        <v>49</v>
      </c>
      <c r="AD122" s="161">
        <v>29221</v>
      </c>
      <c r="AE122" s="161"/>
      <c r="AF122" s="161"/>
      <c r="AG122" s="158" t="s">
        <v>37</v>
      </c>
      <c r="AH122" s="158"/>
      <c r="AI122" s="158"/>
      <c r="AK122" s="2">
        <v>0</v>
      </c>
      <c r="AL122" s="119">
        <v>50</v>
      </c>
      <c r="AM122" s="2">
        <v>100</v>
      </c>
      <c r="AN122" s="165">
        <v>0</v>
      </c>
      <c r="AO122" s="165"/>
      <c r="AP122" s="165"/>
      <c r="AQ122" s="14">
        <v>0</v>
      </c>
      <c r="AR122" s="14">
        <v>0</v>
      </c>
      <c r="AU122" s="12">
        <f t="shared" si="19"/>
        <v>50</v>
      </c>
      <c r="AV122" s="101" t="s">
        <v>334</v>
      </c>
      <c r="AW122" s="101" t="s">
        <v>334</v>
      </c>
      <c r="AX122" s="101" t="s">
        <v>334</v>
      </c>
      <c r="AY122" s="101" t="s">
        <v>334</v>
      </c>
      <c r="AZ122" s="101"/>
      <c r="BB122" s="138">
        <v>0</v>
      </c>
      <c r="BC122" s="141">
        <v>0</v>
      </c>
    </row>
    <row r="123" spans="1:55" ht="12.75" customHeight="1">
      <c r="A123" s="160">
        <v>3</v>
      </c>
      <c r="B123" s="160"/>
      <c r="C123" s="54" t="s">
        <v>50</v>
      </c>
      <c r="D123" s="161">
        <v>37389</v>
      </c>
      <c r="E123" s="161"/>
      <c r="F123" s="161"/>
      <c r="G123" s="158" t="s">
        <v>37</v>
      </c>
      <c r="H123" s="158"/>
      <c r="I123" s="158"/>
      <c r="K123" s="2">
        <v>0</v>
      </c>
      <c r="L123" s="55">
        <v>350</v>
      </c>
      <c r="M123" s="2">
        <v>100</v>
      </c>
      <c r="N123" s="165">
        <v>0</v>
      </c>
      <c r="O123" s="165"/>
      <c r="P123" s="165"/>
      <c r="Q123" s="14">
        <v>0</v>
      </c>
      <c r="R123" s="14">
        <v>0</v>
      </c>
      <c r="U123" s="12">
        <f t="shared" si="18"/>
        <v>350</v>
      </c>
      <c r="V123" s="101" t="s">
        <v>334</v>
      </c>
      <c r="W123" s="101" t="s">
        <v>334</v>
      </c>
      <c r="X123" s="101" t="s">
        <v>334</v>
      </c>
      <c r="Y123" s="101" t="s">
        <v>334</v>
      </c>
      <c r="AA123" s="160">
        <v>3</v>
      </c>
      <c r="AB123" s="160"/>
      <c r="AC123" s="118" t="s">
        <v>50</v>
      </c>
      <c r="AD123" s="161">
        <v>37389</v>
      </c>
      <c r="AE123" s="161"/>
      <c r="AF123" s="161"/>
      <c r="AG123" s="158" t="s">
        <v>37</v>
      </c>
      <c r="AH123" s="158"/>
      <c r="AI123" s="158"/>
      <c r="AK123" s="2">
        <v>0</v>
      </c>
      <c r="AL123" s="119">
        <v>350</v>
      </c>
      <c r="AM123" s="2">
        <v>100</v>
      </c>
      <c r="AN123" s="165">
        <v>0</v>
      </c>
      <c r="AO123" s="165"/>
      <c r="AP123" s="165"/>
      <c r="AQ123" s="14">
        <v>0</v>
      </c>
      <c r="AR123" s="14">
        <v>0</v>
      </c>
      <c r="AU123" s="12">
        <f t="shared" si="19"/>
        <v>350</v>
      </c>
      <c r="AV123" s="101" t="s">
        <v>334</v>
      </c>
      <c r="AW123" s="101" t="s">
        <v>334</v>
      </c>
      <c r="AX123" s="101" t="s">
        <v>334</v>
      </c>
      <c r="AY123" s="101" t="s">
        <v>334</v>
      </c>
      <c r="AZ123" s="101"/>
      <c r="BB123" s="138">
        <v>0</v>
      </c>
      <c r="BC123" s="141">
        <v>0</v>
      </c>
    </row>
    <row r="124" spans="1:55" ht="12.75" customHeight="1">
      <c r="A124" s="160">
        <v>4</v>
      </c>
      <c r="B124" s="160"/>
      <c r="C124" s="54" t="s">
        <v>51</v>
      </c>
      <c r="D124" s="161">
        <v>37495</v>
      </c>
      <c r="E124" s="161"/>
      <c r="F124" s="161"/>
      <c r="G124" s="158" t="s">
        <v>37</v>
      </c>
      <c r="H124" s="158"/>
      <c r="I124" s="158"/>
      <c r="K124" s="2">
        <v>0</v>
      </c>
      <c r="L124" s="55">
        <v>3900</v>
      </c>
      <c r="M124" s="2">
        <v>100</v>
      </c>
      <c r="N124" s="165">
        <v>0</v>
      </c>
      <c r="O124" s="165"/>
      <c r="P124" s="165"/>
      <c r="Q124" s="14">
        <v>0</v>
      </c>
      <c r="R124" s="14">
        <v>0</v>
      </c>
      <c r="U124" s="12">
        <f t="shared" si="18"/>
        <v>3900</v>
      </c>
      <c r="V124" s="101" t="s">
        <v>334</v>
      </c>
      <c r="W124" s="101" t="s">
        <v>334</v>
      </c>
      <c r="X124" s="101" t="s">
        <v>334</v>
      </c>
      <c r="Y124" s="101" t="s">
        <v>334</v>
      </c>
      <c r="AA124" s="160">
        <v>4</v>
      </c>
      <c r="AB124" s="160"/>
      <c r="AC124" s="118" t="s">
        <v>51</v>
      </c>
      <c r="AD124" s="161">
        <v>37495</v>
      </c>
      <c r="AE124" s="161"/>
      <c r="AF124" s="161"/>
      <c r="AG124" s="158" t="s">
        <v>37</v>
      </c>
      <c r="AH124" s="158"/>
      <c r="AI124" s="158"/>
      <c r="AK124" s="2">
        <v>0</v>
      </c>
      <c r="AL124" s="119">
        <v>3900</v>
      </c>
      <c r="AM124" s="2">
        <v>100</v>
      </c>
      <c r="AN124" s="165">
        <v>0</v>
      </c>
      <c r="AO124" s="165"/>
      <c r="AP124" s="165"/>
      <c r="AQ124" s="14">
        <v>0</v>
      </c>
      <c r="AR124" s="14">
        <v>0</v>
      </c>
      <c r="AU124" s="12">
        <f t="shared" si="19"/>
        <v>3900</v>
      </c>
      <c r="AV124" s="101" t="s">
        <v>334</v>
      </c>
      <c r="AW124" s="101" t="s">
        <v>334</v>
      </c>
      <c r="AX124" s="101" t="s">
        <v>334</v>
      </c>
      <c r="AY124" s="101" t="s">
        <v>334</v>
      </c>
      <c r="AZ124" s="101"/>
      <c r="BB124" s="138">
        <v>0</v>
      </c>
      <c r="BC124" s="141">
        <v>0</v>
      </c>
    </row>
    <row r="125" spans="1:55" ht="12.75" customHeight="1">
      <c r="A125" s="160">
        <v>5</v>
      </c>
      <c r="B125" s="160"/>
      <c r="C125" s="54" t="s">
        <v>52</v>
      </c>
      <c r="D125" s="161">
        <v>37546</v>
      </c>
      <c r="E125" s="161"/>
      <c r="F125" s="161"/>
      <c r="G125" s="158" t="s">
        <v>37</v>
      </c>
      <c r="H125" s="158"/>
      <c r="I125" s="158"/>
      <c r="K125" s="2">
        <v>0</v>
      </c>
      <c r="L125" s="55">
        <v>57900</v>
      </c>
      <c r="M125" s="2">
        <v>100</v>
      </c>
      <c r="N125" s="165">
        <v>0</v>
      </c>
      <c r="O125" s="165"/>
      <c r="P125" s="165"/>
      <c r="Q125" s="14">
        <v>0</v>
      </c>
      <c r="R125" s="14">
        <v>0</v>
      </c>
      <c r="U125" s="12">
        <f t="shared" si="18"/>
        <v>57900</v>
      </c>
      <c r="V125" s="101" t="s">
        <v>334</v>
      </c>
      <c r="W125" s="101" t="s">
        <v>334</v>
      </c>
      <c r="X125" s="101" t="s">
        <v>334</v>
      </c>
      <c r="Y125" s="101" t="s">
        <v>334</v>
      </c>
      <c r="AA125" s="160">
        <v>5</v>
      </c>
      <c r="AB125" s="160"/>
      <c r="AC125" s="118" t="s">
        <v>52</v>
      </c>
      <c r="AD125" s="161">
        <v>37546</v>
      </c>
      <c r="AE125" s="161"/>
      <c r="AF125" s="161"/>
      <c r="AG125" s="158" t="s">
        <v>37</v>
      </c>
      <c r="AH125" s="158"/>
      <c r="AI125" s="158"/>
      <c r="AK125" s="2">
        <v>0</v>
      </c>
      <c r="AL125" s="119">
        <v>57900</v>
      </c>
      <c r="AM125" s="2">
        <v>100</v>
      </c>
      <c r="AN125" s="165">
        <v>0</v>
      </c>
      <c r="AO125" s="165"/>
      <c r="AP125" s="165"/>
      <c r="AQ125" s="14">
        <v>0</v>
      </c>
      <c r="AR125" s="14">
        <v>0</v>
      </c>
      <c r="AU125" s="12">
        <f t="shared" si="19"/>
        <v>57900</v>
      </c>
      <c r="AV125" s="101" t="s">
        <v>334</v>
      </c>
      <c r="AW125" s="101" t="s">
        <v>334</v>
      </c>
      <c r="AX125" s="101" t="s">
        <v>334</v>
      </c>
      <c r="AY125" s="101" t="s">
        <v>334</v>
      </c>
      <c r="AZ125" s="101"/>
      <c r="BB125" s="138">
        <v>0</v>
      </c>
      <c r="BC125" s="141">
        <v>0</v>
      </c>
    </row>
    <row r="126" spans="1:55" ht="12.75" customHeight="1">
      <c r="A126" s="160">
        <v>6</v>
      </c>
      <c r="B126" s="160"/>
      <c r="C126" s="54" t="s">
        <v>53</v>
      </c>
      <c r="D126" s="161">
        <v>39691</v>
      </c>
      <c r="E126" s="161"/>
      <c r="F126" s="161"/>
      <c r="G126" s="158" t="s">
        <v>37</v>
      </c>
      <c r="H126" s="158"/>
      <c r="I126" s="158"/>
      <c r="K126" s="2">
        <v>0</v>
      </c>
      <c r="L126" s="55">
        <v>40048</v>
      </c>
      <c r="M126" s="2">
        <v>100</v>
      </c>
      <c r="N126" s="165">
        <v>0</v>
      </c>
      <c r="O126" s="165"/>
      <c r="P126" s="165"/>
      <c r="Q126" s="14">
        <v>0</v>
      </c>
      <c r="R126" s="14">
        <v>0</v>
      </c>
      <c r="U126" s="12">
        <f t="shared" si="18"/>
        <v>40048</v>
      </c>
      <c r="V126" s="101" t="s">
        <v>334</v>
      </c>
      <c r="W126" s="101" t="s">
        <v>334</v>
      </c>
      <c r="X126" s="101" t="s">
        <v>334</v>
      </c>
      <c r="Y126" s="101" t="s">
        <v>334</v>
      </c>
      <c r="AA126" s="160">
        <v>6</v>
      </c>
      <c r="AB126" s="160"/>
      <c r="AC126" s="118" t="s">
        <v>53</v>
      </c>
      <c r="AD126" s="161">
        <v>39691</v>
      </c>
      <c r="AE126" s="161"/>
      <c r="AF126" s="161"/>
      <c r="AG126" s="158" t="s">
        <v>37</v>
      </c>
      <c r="AH126" s="158"/>
      <c r="AI126" s="158"/>
      <c r="AK126" s="2">
        <v>0</v>
      </c>
      <c r="AL126" s="119">
        <v>40048</v>
      </c>
      <c r="AM126" s="2">
        <v>100</v>
      </c>
      <c r="AN126" s="165">
        <v>0</v>
      </c>
      <c r="AO126" s="165"/>
      <c r="AP126" s="165"/>
      <c r="AQ126" s="14">
        <v>0</v>
      </c>
      <c r="AR126" s="14">
        <v>0</v>
      </c>
      <c r="AU126" s="12">
        <f t="shared" si="19"/>
        <v>40048</v>
      </c>
      <c r="AV126" s="101" t="s">
        <v>334</v>
      </c>
      <c r="AW126" s="101" t="s">
        <v>334</v>
      </c>
      <c r="AX126" s="101" t="s">
        <v>334</v>
      </c>
      <c r="AY126" s="101" t="s">
        <v>334</v>
      </c>
      <c r="AZ126" s="101"/>
      <c r="BB126" s="138">
        <v>0</v>
      </c>
      <c r="BC126" s="141">
        <v>0</v>
      </c>
    </row>
    <row r="127" spans="1:55" ht="12.75" customHeight="1">
      <c r="A127" s="160">
        <v>335</v>
      </c>
      <c r="B127" s="160"/>
      <c r="C127" s="54" t="s">
        <v>54</v>
      </c>
      <c r="D127" s="161">
        <v>43181</v>
      </c>
      <c r="E127" s="161"/>
      <c r="F127" s="161"/>
      <c r="G127" s="158" t="s">
        <v>37</v>
      </c>
      <c r="H127" s="158"/>
      <c r="I127" s="158"/>
      <c r="K127" s="2">
        <v>0</v>
      </c>
      <c r="L127" s="55">
        <v>125000</v>
      </c>
      <c r="M127" s="2">
        <v>100</v>
      </c>
      <c r="N127" s="165">
        <v>0</v>
      </c>
      <c r="O127" s="165"/>
      <c r="P127" s="165"/>
      <c r="Q127" s="14">
        <v>0</v>
      </c>
      <c r="R127" s="14">
        <v>0</v>
      </c>
      <c r="U127" s="12">
        <f t="shared" si="18"/>
        <v>125000</v>
      </c>
      <c r="V127" s="101" t="s">
        <v>334</v>
      </c>
      <c r="W127" s="101" t="s">
        <v>334</v>
      </c>
      <c r="X127" s="101" t="s">
        <v>334</v>
      </c>
      <c r="Y127" s="101" t="s">
        <v>334</v>
      </c>
      <c r="AA127" s="160">
        <v>335</v>
      </c>
      <c r="AB127" s="160"/>
      <c r="AC127" s="118" t="s">
        <v>54</v>
      </c>
      <c r="AD127" s="161">
        <v>43181</v>
      </c>
      <c r="AE127" s="161"/>
      <c r="AF127" s="161"/>
      <c r="AG127" s="158" t="s">
        <v>37</v>
      </c>
      <c r="AH127" s="158"/>
      <c r="AI127" s="158"/>
      <c r="AK127" s="2">
        <v>0</v>
      </c>
      <c r="AL127" s="119">
        <v>125000</v>
      </c>
      <c r="AM127" s="2">
        <v>100</v>
      </c>
      <c r="AN127" s="165">
        <v>0</v>
      </c>
      <c r="AO127" s="165"/>
      <c r="AP127" s="165"/>
      <c r="AQ127" s="14">
        <v>0</v>
      </c>
      <c r="AR127" s="14">
        <v>0</v>
      </c>
      <c r="AU127" s="12">
        <f t="shared" si="19"/>
        <v>125000</v>
      </c>
      <c r="AV127" s="101" t="s">
        <v>334</v>
      </c>
      <c r="AW127" s="101" t="s">
        <v>334</v>
      </c>
      <c r="AX127" s="101" t="s">
        <v>334</v>
      </c>
      <c r="AY127" s="101" t="s">
        <v>334</v>
      </c>
      <c r="AZ127" s="101"/>
      <c r="BB127" s="138">
        <v>0</v>
      </c>
      <c r="BC127" s="141">
        <v>0</v>
      </c>
    </row>
    <row r="128" spans="1:55">
      <c r="U128" s="12">
        <f t="shared" si="18"/>
        <v>0</v>
      </c>
      <c r="Y128" s="94"/>
      <c r="AP128" s="12"/>
      <c r="AQ128" s="12"/>
      <c r="AR128" s="12"/>
      <c r="AU128" s="12">
        <f t="shared" si="19"/>
        <v>0</v>
      </c>
      <c r="AV128" s="53"/>
      <c r="AW128" s="89"/>
      <c r="AX128" s="53"/>
      <c r="AY128" s="94"/>
      <c r="AZ128" s="94"/>
      <c r="BB128" s="138"/>
      <c r="BC128" s="141"/>
    </row>
    <row r="129" spans="1:55" ht="12.75" customHeight="1">
      <c r="A129" s="159" t="s">
        <v>55</v>
      </c>
      <c r="B129" s="159"/>
      <c r="C129" s="159"/>
      <c r="D129" s="159"/>
      <c r="E129" s="159"/>
      <c r="F129" s="159"/>
      <c r="G129" s="159"/>
      <c r="H129" s="159"/>
      <c r="L129" s="56">
        <f>SUM(L122:L128)</f>
        <v>227248</v>
      </c>
      <c r="N129" s="166">
        <v>0</v>
      </c>
      <c r="O129" s="166"/>
      <c r="P129" s="166"/>
      <c r="Q129" s="58">
        <v>0</v>
      </c>
      <c r="R129" s="58">
        <v>0</v>
      </c>
      <c r="U129" s="12">
        <f t="shared" si="18"/>
        <v>227248</v>
      </c>
      <c r="Y129" s="94"/>
      <c r="AA129" s="159" t="s">
        <v>55</v>
      </c>
      <c r="AB129" s="159"/>
      <c r="AC129" s="159"/>
      <c r="AD129" s="159"/>
      <c r="AE129" s="159"/>
      <c r="AF129" s="159"/>
      <c r="AG129" s="159"/>
      <c r="AH129" s="159"/>
      <c r="AL129" s="120">
        <f>SUM(AL122:AL128)</f>
        <v>227248</v>
      </c>
      <c r="AN129" s="166">
        <v>0</v>
      </c>
      <c r="AO129" s="166"/>
      <c r="AP129" s="166"/>
      <c r="AQ129" s="58">
        <v>0</v>
      </c>
      <c r="AR129" s="58">
        <v>0</v>
      </c>
      <c r="AU129" s="12">
        <f t="shared" si="19"/>
        <v>227248</v>
      </c>
      <c r="AV129" s="53"/>
      <c r="AW129" s="89"/>
      <c r="AX129" s="53"/>
      <c r="AY129" s="94"/>
      <c r="AZ129" s="94"/>
      <c r="BB129" s="138">
        <v>0</v>
      </c>
      <c r="BC129" s="141">
        <f>SUM(BC122:BC127)</f>
        <v>0</v>
      </c>
    </row>
    <row r="130" spans="1:55" ht="12.75" customHeight="1">
      <c r="B130" s="159" t="s">
        <v>12</v>
      </c>
      <c r="C130" s="159"/>
      <c r="D130" s="159"/>
      <c r="E130" s="159"/>
      <c r="F130" s="159"/>
      <c r="G130" s="159"/>
      <c r="H130" s="159"/>
      <c r="I130" s="159"/>
      <c r="L130" s="57">
        <v>0</v>
      </c>
      <c r="N130" s="167">
        <v>0</v>
      </c>
      <c r="O130" s="167"/>
      <c r="P130" s="167"/>
      <c r="Q130" s="15">
        <v>0</v>
      </c>
      <c r="R130" s="15">
        <v>0</v>
      </c>
      <c r="U130" s="12">
        <f t="shared" si="18"/>
        <v>0</v>
      </c>
      <c r="Y130" s="94"/>
      <c r="AB130" s="159" t="s">
        <v>12</v>
      </c>
      <c r="AC130" s="159"/>
      <c r="AD130" s="159"/>
      <c r="AE130" s="159"/>
      <c r="AF130" s="159"/>
      <c r="AG130" s="159"/>
      <c r="AH130" s="159"/>
      <c r="AI130" s="159"/>
      <c r="AL130" s="121">
        <v>0</v>
      </c>
      <c r="AN130" s="167">
        <v>0</v>
      </c>
      <c r="AO130" s="167"/>
      <c r="AP130" s="167"/>
      <c r="AQ130" s="15">
        <v>0</v>
      </c>
      <c r="AR130" s="15">
        <v>0</v>
      </c>
      <c r="AU130" s="12">
        <f t="shared" si="19"/>
        <v>0</v>
      </c>
      <c r="AV130" s="53"/>
      <c r="AW130" s="89"/>
      <c r="AX130" s="53"/>
      <c r="AY130" s="94"/>
      <c r="AZ130" s="94"/>
      <c r="BB130" s="138">
        <v>0</v>
      </c>
      <c r="BC130" s="141">
        <v>0</v>
      </c>
    </row>
    <row r="131" spans="1:55" ht="12.75" customHeight="1">
      <c r="A131" s="159" t="s">
        <v>56</v>
      </c>
      <c r="B131" s="159"/>
      <c r="C131" s="159"/>
      <c r="D131" s="159"/>
      <c r="E131" s="159"/>
      <c r="F131" s="159"/>
      <c r="G131" s="159"/>
      <c r="H131" s="159"/>
      <c r="L131" s="56">
        <f>L129-L130</f>
        <v>227248</v>
      </c>
      <c r="N131" s="166">
        <v>0</v>
      </c>
      <c r="O131" s="166"/>
      <c r="P131" s="166"/>
      <c r="Q131" s="58">
        <v>0</v>
      </c>
      <c r="R131" s="58">
        <v>0</v>
      </c>
      <c r="U131" s="12">
        <f t="shared" si="18"/>
        <v>227248</v>
      </c>
      <c r="Y131" s="94"/>
      <c r="AA131" s="159" t="s">
        <v>56</v>
      </c>
      <c r="AB131" s="159"/>
      <c r="AC131" s="159"/>
      <c r="AD131" s="159"/>
      <c r="AE131" s="159"/>
      <c r="AF131" s="159"/>
      <c r="AG131" s="159"/>
      <c r="AH131" s="159"/>
      <c r="AL131" s="120">
        <f>AL129-AL130</f>
        <v>227248</v>
      </c>
      <c r="AN131" s="166">
        <v>0</v>
      </c>
      <c r="AO131" s="166"/>
      <c r="AP131" s="166"/>
      <c r="AQ131" s="58">
        <v>0</v>
      </c>
      <c r="AR131" s="58">
        <v>0</v>
      </c>
      <c r="AU131" s="12">
        <f t="shared" si="19"/>
        <v>227248</v>
      </c>
      <c r="AV131" s="53"/>
      <c r="AW131" s="89"/>
      <c r="AX131" s="53"/>
      <c r="AY131" s="94"/>
      <c r="AZ131" s="94"/>
      <c r="BB131" s="138">
        <v>0</v>
      </c>
      <c r="BC131" s="141">
        <v>0</v>
      </c>
    </row>
    <row r="132" spans="1:55">
      <c r="U132" s="12">
        <f t="shared" si="18"/>
        <v>0</v>
      </c>
      <c r="Y132" s="94"/>
      <c r="AP132" s="12"/>
      <c r="AQ132" s="12"/>
      <c r="AR132" s="12"/>
      <c r="AU132" s="12">
        <f t="shared" si="19"/>
        <v>0</v>
      </c>
      <c r="AV132" s="53"/>
      <c r="AW132" s="89"/>
      <c r="AX132" s="53"/>
      <c r="AY132" s="94"/>
      <c r="AZ132" s="94"/>
      <c r="BB132" s="138"/>
      <c r="BC132" s="141"/>
    </row>
    <row r="133" spans="1:55" s="1" customFormat="1" ht="12.75" customHeight="1">
      <c r="A133" s="149" t="s">
        <v>57</v>
      </c>
      <c r="B133" s="149"/>
      <c r="C133" s="149"/>
      <c r="D133" s="149"/>
      <c r="E133" s="149"/>
      <c r="F133" s="149"/>
      <c r="G133" s="149"/>
      <c r="H133" s="149"/>
      <c r="I133" s="149"/>
      <c r="J133" s="149"/>
      <c r="K133" s="149"/>
      <c r="L133" s="149"/>
      <c r="M133" s="149"/>
      <c r="N133" s="149"/>
      <c r="O133" s="149"/>
      <c r="P133" s="149"/>
      <c r="Q133" s="149"/>
      <c r="R133" s="149"/>
      <c r="S133" s="149"/>
      <c r="T133" s="149"/>
      <c r="U133" s="12">
        <f t="shared" si="18"/>
        <v>0</v>
      </c>
      <c r="W133" s="87"/>
      <c r="Y133" s="86"/>
      <c r="AA133" s="149" t="s">
        <v>57</v>
      </c>
      <c r="AB133" s="149"/>
      <c r="AC133" s="149"/>
      <c r="AD133" s="149"/>
      <c r="AE133" s="149"/>
      <c r="AF133" s="149"/>
      <c r="AG133" s="149"/>
      <c r="AH133" s="149"/>
      <c r="AI133" s="149"/>
      <c r="AJ133" s="149"/>
      <c r="AK133" s="149"/>
      <c r="AL133" s="149"/>
      <c r="AM133" s="149"/>
      <c r="AN133" s="149"/>
      <c r="AO133" s="149"/>
      <c r="AP133" s="149"/>
      <c r="AQ133" s="149"/>
      <c r="AR133" s="149"/>
      <c r="AS133" s="149"/>
      <c r="AT133" s="149"/>
      <c r="AU133" s="12">
        <f t="shared" si="19"/>
        <v>0</v>
      </c>
      <c r="AW133" s="87"/>
      <c r="AY133" s="86"/>
      <c r="AZ133" s="86"/>
      <c r="BB133" s="140"/>
      <c r="BC133" s="143"/>
    </row>
    <row r="134" spans="1:55" s="1" customFormat="1" ht="13.15">
      <c r="C134" s="84" t="s">
        <v>336</v>
      </c>
      <c r="P134" s="13"/>
      <c r="Q134" s="13"/>
      <c r="R134" s="13"/>
      <c r="U134" s="12">
        <f t="shared" si="18"/>
        <v>0</v>
      </c>
      <c r="W134" s="87"/>
      <c r="Y134" s="86"/>
      <c r="AC134" s="84" t="s">
        <v>336</v>
      </c>
      <c r="AP134" s="13"/>
      <c r="AQ134" s="13"/>
      <c r="AR134" s="13"/>
      <c r="AU134" s="12">
        <f t="shared" si="19"/>
        <v>0</v>
      </c>
      <c r="AW134" s="87"/>
      <c r="AY134" s="86"/>
      <c r="AZ134" s="86"/>
      <c r="BB134" s="140"/>
      <c r="BC134" s="143"/>
    </row>
    <row r="135" spans="1:55">
      <c r="U135" s="12">
        <f t="shared" si="18"/>
        <v>0</v>
      </c>
      <c r="Y135" s="94"/>
      <c r="AP135" s="12"/>
      <c r="AQ135" s="12"/>
      <c r="AR135" s="12"/>
      <c r="AU135" s="12">
        <f t="shared" si="19"/>
        <v>0</v>
      </c>
      <c r="AV135" s="53"/>
      <c r="AW135" s="89"/>
      <c r="AX135" s="53"/>
      <c r="AY135" s="94"/>
      <c r="AZ135" s="94"/>
      <c r="BB135" s="138"/>
      <c r="BC135" s="141"/>
    </row>
    <row r="136" spans="1:55" ht="12.75" customHeight="1">
      <c r="A136" s="160">
        <v>105</v>
      </c>
      <c r="B136" s="160"/>
      <c r="C136" s="54" t="s">
        <v>58</v>
      </c>
      <c r="D136" s="161">
        <v>38169</v>
      </c>
      <c r="E136" s="161"/>
      <c r="F136" s="161"/>
      <c r="G136" s="158" t="s">
        <v>16</v>
      </c>
      <c r="H136" s="158"/>
      <c r="I136" s="158"/>
      <c r="K136" s="2">
        <v>50</v>
      </c>
      <c r="L136" s="55">
        <v>66743</v>
      </c>
      <c r="M136" s="2">
        <v>100</v>
      </c>
      <c r="N136" s="7"/>
      <c r="O136" s="7"/>
      <c r="P136" s="14">
        <v>36713</v>
      </c>
      <c r="Q136" s="14">
        <f>Y136/X136</f>
        <v>910</v>
      </c>
      <c r="R136" s="14">
        <f>P136+Q136</f>
        <v>37623</v>
      </c>
      <c r="U136" s="12">
        <f>L136-R136</f>
        <v>29120</v>
      </c>
      <c r="V136" s="97">
        <v>30</v>
      </c>
      <c r="W136" s="89">
        <f>2021-2004</f>
        <v>17</v>
      </c>
      <c r="X136" s="93">
        <f>K136-W136</f>
        <v>33</v>
      </c>
      <c r="Y136" s="94">
        <v>30030</v>
      </c>
      <c r="AA136" s="160">
        <v>105</v>
      </c>
      <c r="AB136" s="160"/>
      <c r="AC136" s="118" t="s">
        <v>58</v>
      </c>
      <c r="AD136" s="161">
        <v>38169</v>
      </c>
      <c r="AE136" s="161"/>
      <c r="AF136" s="161"/>
      <c r="AG136" s="158" t="s">
        <v>16</v>
      </c>
      <c r="AH136" s="158"/>
      <c r="AI136" s="158"/>
      <c r="AK136" s="124">
        <v>40</v>
      </c>
      <c r="AL136" s="119">
        <v>66743</v>
      </c>
      <c r="AM136" s="2">
        <v>100</v>
      </c>
      <c r="AN136" s="7"/>
      <c r="AO136" s="7"/>
      <c r="AP136" s="14">
        <v>36713</v>
      </c>
      <c r="AQ136" s="14">
        <f>AY136/AX136</f>
        <v>1305.6521739130435</v>
      </c>
      <c r="AR136" s="14">
        <f>AP136+AQ136</f>
        <v>38018.65217391304</v>
      </c>
      <c r="AU136" s="12">
        <f>AL136-AR136</f>
        <v>28724.34782608696</v>
      </c>
      <c r="AV136" s="97">
        <v>30</v>
      </c>
      <c r="AW136" s="89">
        <f>2021-2004</f>
        <v>17</v>
      </c>
      <c r="AX136" s="93">
        <f>AK136-AW136</f>
        <v>23</v>
      </c>
      <c r="AY136" s="94">
        <v>30030</v>
      </c>
      <c r="AZ136" s="94"/>
      <c r="BB136" s="138">
        <v>910</v>
      </c>
      <c r="BC136" s="141">
        <v>1305.6521739130435</v>
      </c>
    </row>
    <row r="137" spans="1:55" ht="12.75" customHeight="1">
      <c r="A137" s="160">
        <v>106</v>
      </c>
      <c r="B137" s="160"/>
      <c r="C137" s="54" t="s">
        <v>58</v>
      </c>
      <c r="D137" s="161">
        <v>38534</v>
      </c>
      <c r="E137" s="161"/>
      <c r="F137" s="161"/>
      <c r="G137" s="158" t="s">
        <v>16</v>
      </c>
      <c r="H137" s="158"/>
      <c r="I137" s="158"/>
      <c r="K137" s="2">
        <v>50</v>
      </c>
      <c r="L137" s="55">
        <v>46594</v>
      </c>
      <c r="M137" s="2">
        <v>100</v>
      </c>
      <c r="N137" s="7"/>
      <c r="O137" s="7"/>
      <c r="P137" s="14">
        <v>24072</v>
      </c>
      <c r="Q137" s="14">
        <f t="shared" ref="Q137:Q152" si="30">Y137/X137</f>
        <v>662.41176470588232</v>
      </c>
      <c r="R137" s="14">
        <f t="shared" ref="R137:R151" si="31">P137+Q137</f>
        <v>24734.411764705881</v>
      </c>
      <c r="U137" s="12">
        <f t="shared" si="18"/>
        <v>21859.588235294119</v>
      </c>
      <c r="V137" s="97">
        <v>30</v>
      </c>
      <c r="W137" s="89">
        <v>16</v>
      </c>
      <c r="X137" s="93">
        <f t="shared" ref="X137:X153" si="32">K137-W137</f>
        <v>34</v>
      </c>
      <c r="Y137" s="94">
        <v>22522</v>
      </c>
      <c r="AA137" s="160">
        <v>106</v>
      </c>
      <c r="AB137" s="160"/>
      <c r="AC137" s="118" t="s">
        <v>58</v>
      </c>
      <c r="AD137" s="161">
        <v>38534</v>
      </c>
      <c r="AE137" s="161"/>
      <c r="AF137" s="161"/>
      <c r="AG137" s="158" t="s">
        <v>16</v>
      </c>
      <c r="AH137" s="158"/>
      <c r="AI137" s="158"/>
      <c r="AK137" s="124">
        <v>40</v>
      </c>
      <c r="AL137" s="119">
        <v>46594</v>
      </c>
      <c r="AM137" s="2">
        <v>100</v>
      </c>
      <c r="AN137" s="7"/>
      <c r="AO137" s="7"/>
      <c r="AP137" s="14">
        <v>24072</v>
      </c>
      <c r="AQ137" s="14">
        <f t="shared" ref="AQ137:AQ152" si="33">AY137/AX137</f>
        <v>938.41666666666663</v>
      </c>
      <c r="AR137" s="14">
        <f t="shared" ref="AR137:AR151" si="34">AP137+AQ137</f>
        <v>25010.416666666668</v>
      </c>
      <c r="AU137" s="12">
        <f t="shared" si="19"/>
        <v>21583.583333333332</v>
      </c>
      <c r="AV137" s="97">
        <v>30</v>
      </c>
      <c r="AW137" s="89">
        <v>16</v>
      </c>
      <c r="AX137" s="93">
        <f t="shared" ref="AX137:AX153" si="35">AK137-AW137</f>
        <v>24</v>
      </c>
      <c r="AY137" s="94">
        <v>22522</v>
      </c>
      <c r="AZ137" s="94"/>
      <c r="BB137" s="138">
        <v>662.41176470588232</v>
      </c>
      <c r="BC137" s="141">
        <v>938.41666666666663</v>
      </c>
    </row>
    <row r="138" spans="1:55" ht="12.75" customHeight="1">
      <c r="A138" s="160">
        <v>107</v>
      </c>
      <c r="B138" s="160"/>
      <c r="C138" s="54" t="s">
        <v>58</v>
      </c>
      <c r="D138" s="161">
        <v>38899</v>
      </c>
      <c r="E138" s="161"/>
      <c r="F138" s="161"/>
      <c r="G138" s="158" t="s">
        <v>16</v>
      </c>
      <c r="H138" s="158"/>
      <c r="I138" s="158"/>
      <c r="K138" s="2">
        <v>50</v>
      </c>
      <c r="L138" s="55">
        <v>67133</v>
      </c>
      <c r="M138" s="2">
        <v>100</v>
      </c>
      <c r="N138" s="7"/>
      <c r="O138" s="7"/>
      <c r="P138" s="14">
        <v>32451</v>
      </c>
      <c r="Q138" s="14">
        <f t="shared" si="30"/>
        <v>990.91428571428571</v>
      </c>
      <c r="R138" s="14">
        <f t="shared" si="31"/>
        <v>33441.914285714287</v>
      </c>
      <c r="U138" s="12">
        <f t="shared" si="18"/>
        <v>33691.085714285713</v>
      </c>
      <c r="V138" s="97">
        <v>30</v>
      </c>
      <c r="W138" s="89">
        <v>15</v>
      </c>
      <c r="X138" s="93">
        <f t="shared" si="32"/>
        <v>35</v>
      </c>
      <c r="Y138" s="94">
        <v>34682</v>
      </c>
      <c r="AA138" s="160">
        <v>107</v>
      </c>
      <c r="AB138" s="160"/>
      <c r="AC138" s="118" t="s">
        <v>58</v>
      </c>
      <c r="AD138" s="161">
        <v>38899</v>
      </c>
      <c r="AE138" s="161"/>
      <c r="AF138" s="161"/>
      <c r="AG138" s="158" t="s">
        <v>16</v>
      </c>
      <c r="AH138" s="158"/>
      <c r="AI138" s="158"/>
      <c r="AK138" s="124">
        <v>40</v>
      </c>
      <c r="AL138" s="119">
        <v>67133</v>
      </c>
      <c r="AM138" s="2">
        <v>100</v>
      </c>
      <c r="AN138" s="7"/>
      <c r="AO138" s="7"/>
      <c r="AP138" s="14">
        <v>32451</v>
      </c>
      <c r="AQ138" s="14">
        <f t="shared" si="33"/>
        <v>1387.28</v>
      </c>
      <c r="AR138" s="14">
        <f t="shared" si="34"/>
        <v>33838.28</v>
      </c>
      <c r="AU138" s="12">
        <f t="shared" si="19"/>
        <v>33294.720000000001</v>
      </c>
      <c r="AV138" s="97">
        <v>30</v>
      </c>
      <c r="AW138" s="89">
        <v>15</v>
      </c>
      <c r="AX138" s="93">
        <f t="shared" si="35"/>
        <v>25</v>
      </c>
      <c r="AY138" s="94">
        <v>34682</v>
      </c>
      <c r="AZ138" s="94"/>
      <c r="BB138" s="138">
        <v>990.91428571428571</v>
      </c>
      <c r="BC138" s="141">
        <v>1387.28</v>
      </c>
    </row>
    <row r="139" spans="1:55" ht="12.75" customHeight="1">
      <c r="A139" s="160">
        <v>108</v>
      </c>
      <c r="B139" s="160"/>
      <c r="C139" s="54" t="s">
        <v>58</v>
      </c>
      <c r="D139" s="161">
        <v>39264</v>
      </c>
      <c r="E139" s="161"/>
      <c r="F139" s="161"/>
      <c r="G139" s="158" t="s">
        <v>16</v>
      </c>
      <c r="H139" s="158"/>
      <c r="I139" s="158"/>
      <c r="K139" s="2">
        <v>50</v>
      </c>
      <c r="L139" s="55">
        <v>48446</v>
      </c>
      <c r="M139" s="2">
        <v>100</v>
      </c>
      <c r="N139" s="7"/>
      <c r="O139" s="7"/>
      <c r="P139" s="14">
        <v>21803</v>
      </c>
      <c r="Q139" s="14">
        <f t="shared" si="30"/>
        <v>740.08333333333337</v>
      </c>
      <c r="R139" s="14">
        <f t="shared" si="31"/>
        <v>22543.083333333332</v>
      </c>
      <c r="U139" s="12">
        <f t="shared" si="18"/>
        <v>25902.916666666668</v>
      </c>
      <c r="V139" s="97">
        <v>30</v>
      </c>
      <c r="W139" s="89">
        <v>14</v>
      </c>
      <c r="X139" s="93">
        <f t="shared" si="32"/>
        <v>36</v>
      </c>
      <c r="Y139" s="94">
        <v>26643</v>
      </c>
      <c r="AA139" s="160">
        <v>108</v>
      </c>
      <c r="AB139" s="160"/>
      <c r="AC139" s="118" t="s">
        <v>58</v>
      </c>
      <c r="AD139" s="161">
        <v>39264</v>
      </c>
      <c r="AE139" s="161"/>
      <c r="AF139" s="161"/>
      <c r="AG139" s="158" t="s">
        <v>16</v>
      </c>
      <c r="AH139" s="158"/>
      <c r="AI139" s="158"/>
      <c r="AK139" s="124">
        <v>40</v>
      </c>
      <c r="AL139" s="119">
        <v>48446</v>
      </c>
      <c r="AM139" s="2">
        <v>100</v>
      </c>
      <c r="AN139" s="7"/>
      <c r="AO139" s="7"/>
      <c r="AP139" s="14">
        <v>21803</v>
      </c>
      <c r="AQ139" s="14">
        <f t="shared" si="33"/>
        <v>1024.7307692307693</v>
      </c>
      <c r="AR139" s="14">
        <f t="shared" si="34"/>
        <v>22827.73076923077</v>
      </c>
      <c r="AU139" s="12">
        <f t="shared" si="19"/>
        <v>25618.26923076923</v>
      </c>
      <c r="AV139" s="97">
        <v>30</v>
      </c>
      <c r="AW139" s="89">
        <v>14</v>
      </c>
      <c r="AX139" s="93">
        <f t="shared" si="35"/>
        <v>26</v>
      </c>
      <c r="AY139" s="94">
        <v>26643</v>
      </c>
      <c r="AZ139" s="94"/>
      <c r="BB139" s="138">
        <v>740.08333333333337</v>
      </c>
      <c r="BC139" s="141">
        <v>1024.7307692307693</v>
      </c>
    </row>
    <row r="140" spans="1:55" ht="12.75" customHeight="1">
      <c r="A140" s="160">
        <v>109</v>
      </c>
      <c r="B140" s="160"/>
      <c r="C140" s="54" t="s">
        <v>58</v>
      </c>
      <c r="D140" s="161">
        <v>39630</v>
      </c>
      <c r="E140" s="161"/>
      <c r="F140" s="161"/>
      <c r="G140" s="158" t="s">
        <v>16</v>
      </c>
      <c r="H140" s="158"/>
      <c r="I140" s="158"/>
      <c r="K140" s="2">
        <v>50</v>
      </c>
      <c r="L140" s="55">
        <v>37253</v>
      </c>
      <c r="M140" s="2">
        <v>100</v>
      </c>
      <c r="N140" s="7"/>
      <c r="O140" s="7"/>
      <c r="P140" s="14">
        <v>15525</v>
      </c>
      <c r="Q140" s="14">
        <f t="shared" si="30"/>
        <v>587.24324324324323</v>
      </c>
      <c r="R140" s="14">
        <f t="shared" si="31"/>
        <v>16112.243243243243</v>
      </c>
      <c r="U140" s="12">
        <f t="shared" si="18"/>
        <v>21140.756756756757</v>
      </c>
      <c r="V140" s="97">
        <v>30</v>
      </c>
      <c r="W140" s="89">
        <v>13</v>
      </c>
      <c r="X140" s="93">
        <f t="shared" si="32"/>
        <v>37</v>
      </c>
      <c r="Y140" s="94">
        <v>21728</v>
      </c>
      <c r="AA140" s="160">
        <v>109</v>
      </c>
      <c r="AB140" s="160"/>
      <c r="AC140" s="118" t="s">
        <v>58</v>
      </c>
      <c r="AD140" s="161">
        <v>39630</v>
      </c>
      <c r="AE140" s="161"/>
      <c r="AF140" s="161"/>
      <c r="AG140" s="158" t="s">
        <v>16</v>
      </c>
      <c r="AH140" s="158"/>
      <c r="AI140" s="158"/>
      <c r="AK140" s="124">
        <v>40</v>
      </c>
      <c r="AL140" s="119">
        <v>37253</v>
      </c>
      <c r="AM140" s="2">
        <v>100</v>
      </c>
      <c r="AN140" s="7"/>
      <c r="AO140" s="7"/>
      <c r="AP140" s="14">
        <v>15525</v>
      </c>
      <c r="AQ140" s="14">
        <f t="shared" si="33"/>
        <v>804.74074074074076</v>
      </c>
      <c r="AR140" s="14">
        <f t="shared" si="34"/>
        <v>16329.740740740741</v>
      </c>
      <c r="AU140" s="12">
        <f t="shared" si="19"/>
        <v>20923.259259259259</v>
      </c>
      <c r="AV140" s="97">
        <v>30</v>
      </c>
      <c r="AW140" s="89">
        <v>13</v>
      </c>
      <c r="AX140" s="93">
        <f t="shared" si="35"/>
        <v>27</v>
      </c>
      <c r="AY140" s="94">
        <v>21728</v>
      </c>
      <c r="AZ140" s="94"/>
      <c r="BB140" s="138">
        <v>587.24324324324323</v>
      </c>
      <c r="BC140" s="141">
        <v>804.74074074074076</v>
      </c>
    </row>
    <row r="141" spans="1:55" ht="12.75" customHeight="1">
      <c r="A141" s="160">
        <v>110</v>
      </c>
      <c r="B141" s="160"/>
      <c r="C141" s="54" t="s">
        <v>58</v>
      </c>
      <c r="D141" s="161">
        <v>39995</v>
      </c>
      <c r="E141" s="161"/>
      <c r="F141" s="161"/>
      <c r="G141" s="158" t="s">
        <v>16</v>
      </c>
      <c r="H141" s="158"/>
      <c r="I141" s="158"/>
      <c r="K141" s="2">
        <v>50</v>
      </c>
      <c r="L141" s="55">
        <v>18053</v>
      </c>
      <c r="M141" s="2">
        <v>100</v>
      </c>
      <c r="N141" s="7"/>
      <c r="O141" s="7"/>
      <c r="P141" s="14">
        <v>6923</v>
      </c>
      <c r="Q141" s="14">
        <f t="shared" si="30"/>
        <v>292.89473684210526</v>
      </c>
      <c r="R141" s="14">
        <f t="shared" si="31"/>
        <v>7215.894736842105</v>
      </c>
      <c r="U141" s="12">
        <f t="shared" si="18"/>
        <v>10837.105263157895</v>
      </c>
      <c r="V141" s="97">
        <v>30</v>
      </c>
      <c r="W141" s="89">
        <v>12</v>
      </c>
      <c r="X141" s="93">
        <f t="shared" si="32"/>
        <v>38</v>
      </c>
      <c r="Y141" s="94">
        <v>11130</v>
      </c>
      <c r="AA141" s="160">
        <v>110</v>
      </c>
      <c r="AB141" s="160"/>
      <c r="AC141" s="118" t="s">
        <v>58</v>
      </c>
      <c r="AD141" s="161">
        <v>39995</v>
      </c>
      <c r="AE141" s="161"/>
      <c r="AF141" s="161"/>
      <c r="AG141" s="158" t="s">
        <v>16</v>
      </c>
      <c r="AH141" s="158"/>
      <c r="AI141" s="158"/>
      <c r="AK141" s="124">
        <v>40</v>
      </c>
      <c r="AL141" s="119">
        <v>18053</v>
      </c>
      <c r="AM141" s="2">
        <v>100</v>
      </c>
      <c r="AN141" s="7"/>
      <c r="AO141" s="7"/>
      <c r="AP141" s="14">
        <v>6923</v>
      </c>
      <c r="AQ141" s="14">
        <f t="shared" si="33"/>
        <v>397.5</v>
      </c>
      <c r="AR141" s="14">
        <f t="shared" si="34"/>
        <v>7320.5</v>
      </c>
      <c r="AU141" s="12">
        <f t="shared" si="19"/>
        <v>10732.5</v>
      </c>
      <c r="AV141" s="97">
        <v>30</v>
      </c>
      <c r="AW141" s="89">
        <v>12</v>
      </c>
      <c r="AX141" s="93">
        <f t="shared" si="35"/>
        <v>28</v>
      </c>
      <c r="AY141" s="94">
        <v>11130</v>
      </c>
      <c r="AZ141" s="94"/>
      <c r="BB141" s="138">
        <v>292.89473684210526</v>
      </c>
      <c r="BC141" s="141">
        <v>397.5</v>
      </c>
    </row>
    <row r="142" spans="1:55" ht="12.75" customHeight="1">
      <c r="A142" s="160">
        <v>111</v>
      </c>
      <c r="B142" s="160"/>
      <c r="C142" s="54" t="s">
        <v>58</v>
      </c>
      <c r="D142" s="161">
        <v>40360</v>
      </c>
      <c r="E142" s="161"/>
      <c r="F142" s="161"/>
      <c r="G142" s="158" t="s">
        <v>16</v>
      </c>
      <c r="H142" s="158"/>
      <c r="I142" s="158"/>
      <c r="K142" s="2">
        <v>50</v>
      </c>
      <c r="L142" s="55">
        <v>19981</v>
      </c>
      <c r="M142" s="2">
        <v>100</v>
      </c>
      <c r="N142" s="7"/>
      <c r="O142" s="7"/>
      <c r="P142" s="14">
        <v>6993</v>
      </c>
      <c r="Q142" s="14">
        <f t="shared" si="30"/>
        <v>333.02564102564105</v>
      </c>
      <c r="R142" s="14">
        <f t="shared" si="31"/>
        <v>7326.0256410256407</v>
      </c>
      <c r="U142" s="12">
        <f t="shared" si="18"/>
        <v>12654.974358974359</v>
      </c>
      <c r="V142" s="97">
        <v>30</v>
      </c>
      <c r="W142" s="89">
        <v>11</v>
      </c>
      <c r="X142" s="93">
        <f t="shared" si="32"/>
        <v>39</v>
      </c>
      <c r="Y142" s="94">
        <v>12988</v>
      </c>
      <c r="AA142" s="160">
        <v>111</v>
      </c>
      <c r="AB142" s="160"/>
      <c r="AC142" s="118" t="s">
        <v>58</v>
      </c>
      <c r="AD142" s="161">
        <v>40360</v>
      </c>
      <c r="AE142" s="161"/>
      <c r="AF142" s="161"/>
      <c r="AG142" s="158" t="s">
        <v>16</v>
      </c>
      <c r="AH142" s="158"/>
      <c r="AI142" s="158"/>
      <c r="AK142" s="124">
        <v>40</v>
      </c>
      <c r="AL142" s="119">
        <v>19981</v>
      </c>
      <c r="AM142" s="2">
        <v>100</v>
      </c>
      <c r="AN142" s="7"/>
      <c r="AO142" s="7"/>
      <c r="AP142" s="14">
        <v>6993</v>
      </c>
      <c r="AQ142" s="14">
        <f t="shared" si="33"/>
        <v>447.86206896551727</v>
      </c>
      <c r="AR142" s="14">
        <f t="shared" si="34"/>
        <v>7440.8620689655172</v>
      </c>
      <c r="AU142" s="12">
        <f t="shared" si="19"/>
        <v>12540.137931034482</v>
      </c>
      <c r="AV142" s="97">
        <v>30</v>
      </c>
      <c r="AW142" s="89">
        <v>11</v>
      </c>
      <c r="AX142" s="93">
        <f t="shared" si="35"/>
        <v>29</v>
      </c>
      <c r="AY142" s="94">
        <v>12988</v>
      </c>
      <c r="AZ142" s="94"/>
      <c r="BB142" s="138">
        <v>333.02564102564105</v>
      </c>
      <c r="BC142" s="141">
        <v>447.86206896551727</v>
      </c>
    </row>
    <row r="143" spans="1:55" ht="12.75" customHeight="1">
      <c r="A143" s="160">
        <v>112</v>
      </c>
      <c r="B143" s="160"/>
      <c r="C143" s="54" t="s">
        <v>58</v>
      </c>
      <c r="D143" s="161">
        <v>40725</v>
      </c>
      <c r="E143" s="161"/>
      <c r="F143" s="161"/>
      <c r="G143" s="158" t="s">
        <v>16</v>
      </c>
      <c r="H143" s="158"/>
      <c r="I143" s="158"/>
      <c r="K143" s="2">
        <v>50</v>
      </c>
      <c r="L143" s="55">
        <v>25679</v>
      </c>
      <c r="M143" s="2">
        <v>100</v>
      </c>
      <c r="N143" s="7"/>
      <c r="O143" s="7"/>
      <c r="P143" s="14">
        <v>8132</v>
      </c>
      <c r="Q143" s="14">
        <f t="shared" si="30"/>
        <v>438.67500000000001</v>
      </c>
      <c r="R143" s="14">
        <f t="shared" si="31"/>
        <v>8570.6749999999993</v>
      </c>
      <c r="U143" s="12">
        <f t="shared" si="18"/>
        <v>17108.325000000001</v>
      </c>
      <c r="V143" s="97">
        <v>30</v>
      </c>
      <c r="W143" s="89">
        <v>10</v>
      </c>
      <c r="X143" s="93">
        <f t="shared" si="32"/>
        <v>40</v>
      </c>
      <c r="Y143" s="94">
        <v>17547</v>
      </c>
      <c r="AA143" s="160">
        <v>112</v>
      </c>
      <c r="AB143" s="160"/>
      <c r="AC143" s="118" t="s">
        <v>58</v>
      </c>
      <c r="AD143" s="161">
        <v>40725</v>
      </c>
      <c r="AE143" s="161"/>
      <c r="AF143" s="161"/>
      <c r="AG143" s="158" t="s">
        <v>16</v>
      </c>
      <c r="AH143" s="158"/>
      <c r="AI143" s="158"/>
      <c r="AK143" s="124">
        <v>40</v>
      </c>
      <c r="AL143" s="119">
        <v>25679</v>
      </c>
      <c r="AM143" s="2">
        <v>100</v>
      </c>
      <c r="AN143" s="7"/>
      <c r="AO143" s="7"/>
      <c r="AP143" s="14">
        <v>8132</v>
      </c>
      <c r="AQ143" s="14">
        <f t="shared" si="33"/>
        <v>584.9</v>
      </c>
      <c r="AR143" s="14">
        <f t="shared" si="34"/>
        <v>8716.9</v>
      </c>
      <c r="AU143" s="12">
        <f t="shared" si="19"/>
        <v>16962.099999999999</v>
      </c>
      <c r="AV143" s="97">
        <v>30</v>
      </c>
      <c r="AW143" s="89">
        <v>10</v>
      </c>
      <c r="AX143" s="93">
        <f t="shared" si="35"/>
        <v>30</v>
      </c>
      <c r="AY143" s="94">
        <v>17547</v>
      </c>
      <c r="AZ143" s="94"/>
      <c r="BB143" s="138">
        <v>438.67500000000001</v>
      </c>
      <c r="BC143" s="141">
        <v>584.9</v>
      </c>
    </row>
    <row r="144" spans="1:55" ht="12.75" customHeight="1">
      <c r="A144" s="160">
        <v>297</v>
      </c>
      <c r="B144" s="160"/>
      <c r="C144" s="54" t="s">
        <v>58</v>
      </c>
      <c r="D144" s="161">
        <v>41090</v>
      </c>
      <c r="E144" s="161"/>
      <c r="F144" s="161"/>
      <c r="G144" s="158" t="s">
        <v>16</v>
      </c>
      <c r="H144" s="158"/>
      <c r="I144" s="158"/>
      <c r="K144" s="2">
        <v>50</v>
      </c>
      <c r="L144" s="55">
        <v>17671</v>
      </c>
      <c r="M144" s="2">
        <v>100</v>
      </c>
      <c r="N144" s="7"/>
      <c r="O144" s="7"/>
      <c r="P144" s="14">
        <v>5007</v>
      </c>
      <c r="Q144" s="14">
        <f t="shared" si="30"/>
        <v>308.8780487804878</v>
      </c>
      <c r="R144" s="14">
        <f t="shared" si="31"/>
        <v>5315.8780487804879</v>
      </c>
      <c r="U144" s="12">
        <f t="shared" si="18"/>
        <v>12355.121951219513</v>
      </c>
      <c r="V144" s="97">
        <v>30</v>
      </c>
      <c r="W144" s="89">
        <v>9</v>
      </c>
      <c r="X144" s="93">
        <f t="shared" si="32"/>
        <v>41</v>
      </c>
      <c r="Y144" s="94">
        <v>12664</v>
      </c>
      <c r="AA144" s="160">
        <v>297</v>
      </c>
      <c r="AB144" s="160"/>
      <c r="AC144" s="118" t="s">
        <v>58</v>
      </c>
      <c r="AD144" s="161">
        <v>41090</v>
      </c>
      <c r="AE144" s="161"/>
      <c r="AF144" s="161"/>
      <c r="AG144" s="158" t="s">
        <v>16</v>
      </c>
      <c r="AH144" s="158"/>
      <c r="AI144" s="158"/>
      <c r="AK144" s="124">
        <v>40</v>
      </c>
      <c r="AL144" s="119">
        <v>17671</v>
      </c>
      <c r="AM144" s="2">
        <v>100</v>
      </c>
      <c r="AN144" s="7"/>
      <c r="AO144" s="7"/>
      <c r="AP144" s="14">
        <v>5007</v>
      </c>
      <c r="AQ144" s="14">
        <f t="shared" si="33"/>
        <v>408.51612903225805</v>
      </c>
      <c r="AR144" s="14">
        <f t="shared" si="34"/>
        <v>5415.5161290322576</v>
      </c>
      <c r="AU144" s="12">
        <f t="shared" si="19"/>
        <v>12255.483870967742</v>
      </c>
      <c r="AV144" s="97">
        <v>30</v>
      </c>
      <c r="AW144" s="89">
        <v>9</v>
      </c>
      <c r="AX144" s="93">
        <f t="shared" si="35"/>
        <v>31</v>
      </c>
      <c r="AY144" s="94">
        <v>12664</v>
      </c>
      <c r="AZ144" s="94"/>
      <c r="BB144" s="138">
        <v>308.8780487804878</v>
      </c>
      <c r="BC144" s="141">
        <v>408.51612903225805</v>
      </c>
    </row>
    <row r="145" spans="1:55" ht="12.75" customHeight="1">
      <c r="A145" s="160">
        <v>303</v>
      </c>
      <c r="B145" s="160"/>
      <c r="C145" s="54" t="s">
        <v>58</v>
      </c>
      <c r="D145" s="161">
        <v>41638</v>
      </c>
      <c r="E145" s="161"/>
      <c r="F145" s="161"/>
      <c r="G145" s="158" t="s">
        <v>16</v>
      </c>
      <c r="H145" s="158"/>
      <c r="I145" s="158"/>
      <c r="K145" s="2">
        <v>50</v>
      </c>
      <c r="L145" s="55">
        <v>17499</v>
      </c>
      <c r="M145" s="2">
        <v>100</v>
      </c>
      <c r="N145" s="7"/>
      <c r="O145" s="7"/>
      <c r="P145" s="14">
        <v>4081</v>
      </c>
      <c r="Q145" s="14">
        <f t="shared" si="30"/>
        <v>319.47619047619048</v>
      </c>
      <c r="R145" s="14">
        <f t="shared" si="31"/>
        <v>4400.4761904761908</v>
      </c>
      <c r="U145" s="12">
        <f t="shared" si="18"/>
        <v>13098.523809523809</v>
      </c>
      <c r="V145" s="97">
        <v>30</v>
      </c>
      <c r="W145" s="89">
        <v>8</v>
      </c>
      <c r="X145" s="93">
        <f t="shared" si="32"/>
        <v>42</v>
      </c>
      <c r="Y145" s="94">
        <v>13418</v>
      </c>
      <c r="AA145" s="160">
        <v>303</v>
      </c>
      <c r="AB145" s="160"/>
      <c r="AC145" s="118" t="s">
        <v>58</v>
      </c>
      <c r="AD145" s="161">
        <v>41638</v>
      </c>
      <c r="AE145" s="161"/>
      <c r="AF145" s="161"/>
      <c r="AG145" s="158" t="s">
        <v>16</v>
      </c>
      <c r="AH145" s="158"/>
      <c r="AI145" s="158"/>
      <c r="AK145" s="124">
        <v>40</v>
      </c>
      <c r="AL145" s="119">
        <v>17499</v>
      </c>
      <c r="AM145" s="2">
        <v>100</v>
      </c>
      <c r="AN145" s="7"/>
      <c r="AO145" s="7"/>
      <c r="AP145" s="14">
        <v>4081</v>
      </c>
      <c r="AQ145" s="14">
        <f t="shared" si="33"/>
        <v>419.3125</v>
      </c>
      <c r="AR145" s="14">
        <f t="shared" si="34"/>
        <v>4500.3125</v>
      </c>
      <c r="AU145" s="12">
        <f t="shared" si="19"/>
        <v>12998.6875</v>
      </c>
      <c r="AV145" s="97">
        <v>30</v>
      </c>
      <c r="AW145" s="89">
        <v>8</v>
      </c>
      <c r="AX145" s="93">
        <f t="shared" si="35"/>
        <v>32</v>
      </c>
      <c r="AY145" s="94">
        <v>13418</v>
      </c>
      <c r="AZ145" s="94"/>
      <c r="BB145" s="138">
        <v>319.47619047619048</v>
      </c>
      <c r="BC145" s="141">
        <v>419.3125</v>
      </c>
    </row>
    <row r="146" spans="1:55" ht="12.75" customHeight="1">
      <c r="A146" s="160">
        <v>310</v>
      </c>
      <c r="B146" s="160"/>
      <c r="C146" s="54" t="s">
        <v>58</v>
      </c>
      <c r="D146" s="161">
        <v>42004</v>
      </c>
      <c r="E146" s="161"/>
      <c r="F146" s="161"/>
      <c r="G146" s="158" t="s">
        <v>16</v>
      </c>
      <c r="H146" s="158"/>
      <c r="I146" s="158"/>
      <c r="K146" s="2">
        <v>50</v>
      </c>
      <c r="L146" s="55">
        <v>53025</v>
      </c>
      <c r="M146" s="2">
        <v>100</v>
      </c>
      <c r="N146" s="7"/>
      <c r="O146" s="7"/>
      <c r="P146" s="14">
        <v>10608</v>
      </c>
      <c r="Q146" s="14">
        <f t="shared" si="30"/>
        <v>986.44186046511629</v>
      </c>
      <c r="R146" s="14">
        <f t="shared" si="31"/>
        <v>11594.441860465116</v>
      </c>
      <c r="U146" s="12">
        <f t="shared" si="18"/>
        <v>41430.558139534885</v>
      </c>
      <c r="V146" s="97">
        <v>30</v>
      </c>
      <c r="W146" s="89">
        <v>7</v>
      </c>
      <c r="X146" s="93">
        <f t="shared" si="32"/>
        <v>43</v>
      </c>
      <c r="Y146" s="94">
        <v>42417</v>
      </c>
      <c r="AA146" s="160">
        <v>310</v>
      </c>
      <c r="AB146" s="160"/>
      <c r="AC146" s="118" t="s">
        <v>58</v>
      </c>
      <c r="AD146" s="161">
        <v>42004</v>
      </c>
      <c r="AE146" s="161"/>
      <c r="AF146" s="161"/>
      <c r="AG146" s="158" t="s">
        <v>16</v>
      </c>
      <c r="AH146" s="158"/>
      <c r="AI146" s="158"/>
      <c r="AK146" s="124">
        <v>40</v>
      </c>
      <c r="AL146" s="119">
        <v>53025</v>
      </c>
      <c r="AM146" s="2">
        <v>100</v>
      </c>
      <c r="AN146" s="7"/>
      <c r="AO146" s="7"/>
      <c r="AP146" s="14">
        <v>10608</v>
      </c>
      <c r="AQ146" s="14">
        <f t="shared" si="33"/>
        <v>1285.3636363636363</v>
      </c>
      <c r="AR146" s="14">
        <f t="shared" si="34"/>
        <v>11893.363636363636</v>
      </c>
      <c r="AU146" s="12">
        <f t="shared" si="19"/>
        <v>41131.636363636368</v>
      </c>
      <c r="AV146" s="97">
        <v>30</v>
      </c>
      <c r="AW146" s="89">
        <v>7</v>
      </c>
      <c r="AX146" s="93">
        <f t="shared" si="35"/>
        <v>33</v>
      </c>
      <c r="AY146" s="94">
        <v>42417</v>
      </c>
      <c r="AZ146" s="94"/>
      <c r="BB146" s="138">
        <v>986.44186046511629</v>
      </c>
      <c r="BC146" s="141">
        <v>1285.3636363636363</v>
      </c>
    </row>
    <row r="147" spans="1:55" ht="12.75" customHeight="1">
      <c r="A147" s="160">
        <v>317</v>
      </c>
      <c r="B147" s="160"/>
      <c r="C147" s="54" t="s">
        <v>58</v>
      </c>
      <c r="D147" s="161">
        <v>42369</v>
      </c>
      <c r="E147" s="161"/>
      <c r="F147" s="161"/>
      <c r="G147" s="158" t="s">
        <v>16</v>
      </c>
      <c r="H147" s="158"/>
      <c r="I147" s="158"/>
      <c r="K147" s="2">
        <v>50</v>
      </c>
      <c r="L147" s="55">
        <v>43562</v>
      </c>
      <c r="M147" s="2">
        <v>100</v>
      </c>
      <c r="N147" s="7"/>
      <c r="O147" s="7"/>
      <c r="P147" s="14">
        <v>7260</v>
      </c>
      <c r="Q147" s="14">
        <f t="shared" si="30"/>
        <v>825.0454545454545</v>
      </c>
      <c r="R147" s="14">
        <f t="shared" si="31"/>
        <v>8085.045454545454</v>
      </c>
      <c r="U147" s="12">
        <f t="shared" si="18"/>
        <v>35476.954545454544</v>
      </c>
      <c r="V147" s="97">
        <v>30</v>
      </c>
      <c r="W147" s="89">
        <v>6</v>
      </c>
      <c r="X147" s="93">
        <f t="shared" si="32"/>
        <v>44</v>
      </c>
      <c r="Y147" s="94">
        <v>36302</v>
      </c>
      <c r="AA147" s="160">
        <v>317</v>
      </c>
      <c r="AB147" s="160"/>
      <c r="AC147" s="118" t="s">
        <v>58</v>
      </c>
      <c r="AD147" s="161">
        <v>42369</v>
      </c>
      <c r="AE147" s="161"/>
      <c r="AF147" s="161"/>
      <c r="AG147" s="158" t="s">
        <v>16</v>
      </c>
      <c r="AH147" s="158"/>
      <c r="AI147" s="158"/>
      <c r="AK147" s="124">
        <v>40</v>
      </c>
      <c r="AL147" s="119">
        <v>43562</v>
      </c>
      <c r="AM147" s="2">
        <v>100</v>
      </c>
      <c r="AN147" s="7"/>
      <c r="AO147" s="7"/>
      <c r="AP147" s="14">
        <v>7260</v>
      </c>
      <c r="AQ147" s="14">
        <f t="shared" si="33"/>
        <v>1067.7058823529412</v>
      </c>
      <c r="AR147" s="14">
        <f t="shared" si="34"/>
        <v>8327.7058823529405</v>
      </c>
      <c r="AU147" s="12">
        <f t="shared" si="19"/>
        <v>35234.294117647063</v>
      </c>
      <c r="AV147" s="97">
        <v>30</v>
      </c>
      <c r="AW147" s="89">
        <v>6</v>
      </c>
      <c r="AX147" s="93">
        <f t="shared" si="35"/>
        <v>34</v>
      </c>
      <c r="AY147" s="94">
        <v>36302</v>
      </c>
      <c r="AZ147" s="94"/>
      <c r="BB147" s="138">
        <v>825.0454545454545</v>
      </c>
      <c r="BC147" s="141">
        <v>1067.7058823529412</v>
      </c>
    </row>
    <row r="148" spans="1:55" ht="12.75" customHeight="1">
      <c r="A148" s="160">
        <v>326</v>
      </c>
      <c r="B148" s="160"/>
      <c r="C148" s="54" t="s">
        <v>58</v>
      </c>
      <c r="D148" s="161">
        <v>42735</v>
      </c>
      <c r="E148" s="161"/>
      <c r="F148" s="161"/>
      <c r="G148" s="158" t="s">
        <v>16</v>
      </c>
      <c r="H148" s="158"/>
      <c r="I148" s="158"/>
      <c r="K148" s="2">
        <v>50</v>
      </c>
      <c r="L148" s="55">
        <v>35028</v>
      </c>
      <c r="M148" s="2">
        <v>100</v>
      </c>
      <c r="N148" s="7"/>
      <c r="O148" s="7"/>
      <c r="P148" s="14">
        <v>4672</v>
      </c>
      <c r="Q148" s="14">
        <f t="shared" si="30"/>
        <v>674.57777777777778</v>
      </c>
      <c r="R148" s="14">
        <f t="shared" si="31"/>
        <v>5346.5777777777776</v>
      </c>
      <c r="U148" s="12">
        <f t="shared" ref="U148:U211" si="36">L148-R148</f>
        <v>29681.422222222223</v>
      </c>
      <c r="V148" s="97">
        <v>30</v>
      </c>
      <c r="W148" s="89">
        <v>5</v>
      </c>
      <c r="X148" s="93">
        <f t="shared" si="32"/>
        <v>45</v>
      </c>
      <c r="Y148" s="94">
        <v>30356</v>
      </c>
      <c r="AA148" s="160">
        <v>326</v>
      </c>
      <c r="AB148" s="160"/>
      <c r="AC148" s="118" t="s">
        <v>58</v>
      </c>
      <c r="AD148" s="161">
        <v>42735</v>
      </c>
      <c r="AE148" s="161"/>
      <c r="AF148" s="161"/>
      <c r="AG148" s="158" t="s">
        <v>16</v>
      </c>
      <c r="AH148" s="158"/>
      <c r="AI148" s="158"/>
      <c r="AK148" s="124">
        <v>40</v>
      </c>
      <c r="AL148" s="119">
        <v>35028</v>
      </c>
      <c r="AM148" s="2">
        <v>100</v>
      </c>
      <c r="AN148" s="7"/>
      <c r="AO148" s="7"/>
      <c r="AP148" s="14">
        <v>4672</v>
      </c>
      <c r="AQ148" s="14">
        <f t="shared" si="33"/>
        <v>867.31428571428569</v>
      </c>
      <c r="AR148" s="14">
        <f t="shared" si="34"/>
        <v>5539.3142857142857</v>
      </c>
      <c r="AU148" s="12">
        <f t="shared" ref="AU148:AU211" si="37">AL148-AR148</f>
        <v>29488.685714285715</v>
      </c>
      <c r="AV148" s="97">
        <v>30</v>
      </c>
      <c r="AW148" s="89">
        <v>5</v>
      </c>
      <c r="AX148" s="93">
        <f t="shared" si="35"/>
        <v>35</v>
      </c>
      <c r="AY148" s="94">
        <v>30356</v>
      </c>
      <c r="AZ148" s="94"/>
      <c r="BB148" s="138">
        <v>674.57777777777778</v>
      </c>
      <c r="BC148" s="141">
        <v>867.31428571428569</v>
      </c>
    </row>
    <row r="149" spans="1:55" ht="12.75" customHeight="1">
      <c r="A149" s="160">
        <v>328</v>
      </c>
      <c r="B149" s="160"/>
      <c r="C149" s="54" t="s">
        <v>58</v>
      </c>
      <c r="D149" s="161">
        <v>42735</v>
      </c>
      <c r="E149" s="161"/>
      <c r="F149" s="161"/>
      <c r="G149" s="158" t="s">
        <v>16</v>
      </c>
      <c r="H149" s="158"/>
      <c r="I149" s="158"/>
      <c r="K149" s="2">
        <v>50</v>
      </c>
      <c r="L149" s="55">
        <v>4940</v>
      </c>
      <c r="M149" s="2">
        <v>100</v>
      </c>
      <c r="N149" s="7"/>
      <c r="O149" s="7"/>
      <c r="P149" s="14">
        <v>660</v>
      </c>
      <c r="Q149" s="14">
        <f t="shared" si="30"/>
        <v>95.111111111111114</v>
      </c>
      <c r="R149" s="14">
        <f t="shared" si="31"/>
        <v>755.11111111111109</v>
      </c>
      <c r="U149" s="12">
        <f t="shared" si="36"/>
        <v>4184.8888888888887</v>
      </c>
      <c r="V149" s="97">
        <v>30</v>
      </c>
      <c r="W149" s="89">
        <v>5</v>
      </c>
      <c r="X149" s="93">
        <f t="shared" si="32"/>
        <v>45</v>
      </c>
      <c r="Y149" s="94">
        <v>4280</v>
      </c>
      <c r="AA149" s="160">
        <v>328</v>
      </c>
      <c r="AB149" s="160"/>
      <c r="AC149" s="118" t="s">
        <v>58</v>
      </c>
      <c r="AD149" s="161">
        <v>42735</v>
      </c>
      <c r="AE149" s="161"/>
      <c r="AF149" s="161"/>
      <c r="AG149" s="158" t="s">
        <v>16</v>
      </c>
      <c r="AH149" s="158"/>
      <c r="AI149" s="158"/>
      <c r="AK149" s="124">
        <v>40</v>
      </c>
      <c r="AL149" s="119">
        <v>4940</v>
      </c>
      <c r="AM149" s="2">
        <v>100</v>
      </c>
      <c r="AN149" s="7"/>
      <c r="AO149" s="7"/>
      <c r="AP149" s="14">
        <v>660</v>
      </c>
      <c r="AQ149" s="14">
        <f t="shared" si="33"/>
        <v>122.28571428571429</v>
      </c>
      <c r="AR149" s="14">
        <f t="shared" si="34"/>
        <v>782.28571428571433</v>
      </c>
      <c r="AU149" s="12">
        <f t="shared" si="37"/>
        <v>4157.7142857142853</v>
      </c>
      <c r="AV149" s="97">
        <v>30</v>
      </c>
      <c r="AW149" s="89">
        <v>5</v>
      </c>
      <c r="AX149" s="93">
        <f t="shared" si="35"/>
        <v>35</v>
      </c>
      <c r="AY149" s="94">
        <v>4280</v>
      </c>
      <c r="AZ149" s="94"/>
      <c r="BB149" s="138">
        <v>95.111111111111114</v>
      </c>
      <c r="BC149" s="141">
        <v>122.28571428571429</v>
      </c>
    </row>
    <row r="150" spans="1:55" ht="12.75" customHeight="1">
      <c r="A150" s="160">
        <v>332</v>
      </c>
      <c r="B150" s="160"/>
      <c r="C150" s="54" t="s">
        <v>58</v>
      </c>
      <c r="D150" s="161">
        <v>43100</v>
      </c>
      <c r="E150" s="161"/>
      <c r="F150" s="161"/>
      <c r="G150" s="158" t="s">
        <v>16</v>
      </c>
      <c r="H150" s="158"/>
      <c r="I150" s="158"/>
      <c r="K150" s="2">
        <v>50</v>
      </c>
      <c r="L150" s="55">
        <v>63490</v>
      </c>
      <c r="M150" s="2">
        <v>100</v>
      </c>
      <c r="N150" s="7"/>
      <c r="O150" s="7"/>
      <c r="P150" s="14">
        <v>6348</v>
      </c>
      <c r="Q150" s="14">
        <f t="shared" si="30"/>
        <v>1242.2173913043478</v>
      </c>
      <c r="R150" s="14">
        <f t="shared" si="31"/>
        <v>7590.217391304348</v>
      </c>
      <c r="U150" s="12">
        <f t="shared" si="36"/>
        <v>55899.782608695648</v>
      </c>
      <c r="V150" s="97">
        <v>30</v>
      </c>
      <c r="W150" s="89">
        <v>4</v>
      </c>
      <c r="X150" s="93">
        <f t="shared" si="32"/>
        <v>46</v>
      </c>
      <c r="Y150" s="94">
        <v>57142</v>
      </c>
      <c r="AA150" s="160">
        <v>332</v>
      </c>
      <c r="AB150" s="160"/>
      <c r="AC150" s="118" t="s">
        <v>58</v>
      </c>
      <c r="AD150" s="161">
        <v>43100</v>
      </c>
      <c r="AE150" s="161"/>
      <c r="AF150" s="161"/>
      <c r="AG150" s="158" t="s">
        <v>16</v>
      </c>
      <c r="AH150" s="158"/>
      <c r="AI150" s="158"/>
      <c r="AK150" s="124">
        <v>40</v>
      </c>
      <c r="AL150" s="119">
        <v>63490</v>
      </c>
      <c r="AM150" s="2">
        <v>100</v>
      </c>
      <c r="AN150" s="7"/>
      <c r="AO150" s="7"/>
      <c r="AP150" s="14">
        <v>6348</v>
      </c>
      <c r="AQ150" s="14">
        <f t="shared" si="33"/>
        <v>1587.2777777777778</v>
      </c>
      <c r="AR150" s="14">
        <f t="shared" si="34"/>
        <v>7935.2777777777774</v>
      </c>
      <c r="AU150" s="12">
        <f t="shared" si="37"/>
        <v>55554.722222222219</v>
      </c>
      <c r="AV150" s="97">
        <v>30</v>
      </c>
      <c r="AW150" s="89">
        <v>4</v>
      </c>
      <c r="AX150" s="93">
        <f t="shared" si="35"/>
        <v>36</v>
      </c>
      <c r="AY150" s="94">
        <v>57142</v>
      </c>
      <c r="AZ150" s="94"/>
      <c r="BB150" s="138">
        <v>1242.2173913043478</v>
      </c>
      <c r="BC150" s="141">
        <v>1587.2777777777778</v>
      </c>
    </row>
    <row r="151" spans="1:55" ht="12.75" customHeight="1">
      <c r="A151" s="160">
        <v>340</v>
      </c>
      <c r="B151" s="160"/>
      <c r="C151" s="54" t="s">
        <v>58</v>
      </c>
      <c r="D151" s="161">
        <v>43465</v>
      </c>
      <c r="E151" s="161"/>
      <c r="F151" s="161"/>
      <c r="G151" s="158" t="s">
        <v>16</v>
      </c>
      <c r="H151" s="158"/>
      <c r="I151" s="158"/>
      <c r="K151" s="2">
        <v>50</v>
      </c>
      <c r="L151" s="55">
        <v>50816</v>
      </c>
      <c r="M151" s="2">
        <v>100</v>
      </c>
      <c r="N151" s="7"/>
      <c r="O151" s="7"/>
      <c r="P151" s="14">
        <v>3388</v>
      </c>
      <c r="Q151" s="14">
        <f t="shared" si="30"/>
        <v>1009.1063829787234</v>
      </c>
      <c r="R151" s="14">
        <f t="shared" si="31"/>
        <v>4397.1063829787236</v>
      </c>
      <c r="U151" s="12">
        <f t="shared" si="36"/>
        <v>46418.893617021276</v>
      </c>
      <c r="V151" s="97">
        <v>30</v>
      </c>
      <c r="W151" s="89">
        <v>3</v>
      </c>
      <c r="X151" s="93">
        <f t="shared" si="32"/>
        <v>47</v>
      </c>
      <c r="Y151" s="94">
        <v>47428</v>
      </c>
      <c r="AA151" s="160">
        <v>340</v>
      </c>
      <c r="AB151" s="160"/>
      <c r="AC151" s="118" t="s">
        <v>58</v>
      </c>
      <c r="AD151" s="161">
        <v>43465</v>
      </c>
      <c r="AE151" s="161"/>
      <c r="AF151" s="161"/>
      <c r="AG151" s="158" t="s">
        <v>16</v>
      </c>
      <c r="AH151" s="158"/>
      <c r="AI151" s="158"/>
      <c r="AK151" s="124">
        <v>40</v>
      </c>
      <c r="AL151" s="119">
        <v>50816</v>
      </c>
      <c r="AM151" s="2">
        <v>100</v>
      </c>
      <c r="AN151" s="7"/>
      <c r="AO151" s="7"/>
      <c r="AP151" s="14">
        <v>3388</v>
      </c>
      <c r="AQ151" s="14">
        <f t="shared" si="33"/>
        <v>1281.8378378378379</v>
      </c>
      <c r="AR151" s="14">
        <f t="shared" si="34"/>
        <v>4669.8378378378384</v>
      </c>
      <c r="AU151" s="12">
        <f t="shared" si="37"/>
        <v>46146.16216216216</v>
      </c>
      <c r="AV151" s="97">
        <v>30</v>
      </c>
      <c r="AW151" s="89">
        <v>3</v>
      </c>
      <c r="AX151" s="93">
        <f t="shared" si="35"/>
        <v>37</v>
      </c>
      <c r="AY151" s="94">
        <v>47428</v>
      </c>
      <c r="AZ151" s="94"/>
      <c r="BB151" s="138">
        <v>1009.1063829787234</v>
      </c>
      <c r="BC151" s="141">
        <v>1281.8378378378379</v>
      </c>
    </row>
    <row r="152" spans="1:55" s="10" customFormat="1" ht="12.75" customHeight="1">
      <c r="A152" s="66">
        <v>4</v>
      </c>
      <c r="B152" s="66"/>
      <c r="C152" s="60" t="s">
        <v>58</v>
      </c>
      <c r="D152" s="188">
        <v>43830</v>
      </c>
      <c r="E152" s="188"/>
      <c r="F152" s="188"/>
      <c r="G152" s="187" t="s">
        <v>16</v>
      </c>
      <c r="H152" s="187"/>
      <c r="I152" s="187"/>
      <c r="K152" s="62">
        <v>50</v>
      </c>
      <c r="L152" s="9">
        <v>27674</v>
      </c>
      <c r="M152" s="62">
        <v>100</v>
      </c>
      <c r="N152" s="63"/>
      <c r="O152" s="63"/>
      <c r="P152" s="65">
        <v>922</v>
      </c>
      <c r="Q152" s="14">
        <f t="shared" si="30"/>
        <v>557.33333333333337</v>
      </c>
      <c r="R152" s="65">
        <f>P152+Q152</f>
        <v>1479.3333333333335</v>
      </c>
      <c r="U152" s="12">
        <f t="shared" si="36"/>
        <v>26194.666666666668</v>
      </c>
      <c r="V152" s="99">
        <v>30</v>
      </c>
      <c r="W152" s="91">
        <v>2</v>
      </c>
      <c r="X152" s="93">
        <f t="shared" si="32"/>
        <v>48</v>
      </c>
      <c r="Y152" s="95">
        <v>26752</v>
      </c>
      <c r="Z152" s="90"/>
      <c r="AA152" s="117">
        <v>4</v>
      </c>
      <c r="AB152" s="117"/>
      <c r="AC152" s="118" t="s">
        <v>58</v>
      </c>
      <c r="AD152" s="161">
        <v>43830</v>
      </c>
      <c r="AE152" s="161"/>
      <c r="AF152" s="161"/>
      <c r="AG152" s="158" t="s">
        <v>16</v>
      </c>
      <c r="AH152" s="158"/>
      <c r="AI152" s="158"/>
      <c r="AJ152"/>
      <c r="AK152" s="124">
        <v>40</v>
      </c>
      <c r="AL152" s="119">
        <v>27674</v>
      </c>
      <c r="AM152" s="2">
        <v>100</v>
      </c>
      <c r="AN152" s="7"/>
      <c r="AO152" s="7"/>
      <c r="AP152" s="14">
        <v>922</v>
      </c>
      <c r="AQ152" s="14">
        <f t="shared" si="33"/>
        <v>704</v>
      </c>
      <c r="AR152" s="14">
        <f>AP152+AQ152</f>
        <v>1626</v>
      </c>
      <c r="AS152"/>
      <c r="AT152"/>
      <c r="AU152" s="12">
        <f t="shared" si="37"/>
        <v>26048</v>
      </c>
      <c r="AV152" s="97">
        <v>30</v>
      </c>
      <c r="AW152" s="89">
        <v>2</v>
      </c>
      <c r="AX152" s="93">
        <f t="shared" si="35"/>
        <v>38</v>
      </c>
      <c r="AY152" s="95">
        <v>26752</v>
      </c>
      <c r="AZ152" s="95"/>
      <c r="BB152" s="139">
        <v>557.33333333333337</v>
      </c>
      <c r="BC152" s="142">
        <v>704</v>
      </c>
    </row>
    <row r="153" spans="1:55" s="10" customFormat="1" ht="12.75" customHeight="1">
      <c r="A153" s="80">
        <v>5</v>
      </c>
      <c r="B153" s="80"/>
      <c r="C153" s="81" t="s">
        <v>58</v>
      </c>
      <c r="D153" s="188">
        <v>44196</v>
      </c>
      <c r="E153" s="188"/>
      <c r="F153" s="188"/>
      <c r="G153" s="187" t="s">
        <v>16</v>
      </c>
      <c r="H153" s="187"/>
      <c r="I153" s="187"/>
      <c r="K153" s="62">
        <v>50</v>
      </c>
      <c r="L153" s="9">
        <v>94145</v>
      </c>
      <c r="M153" s="62">
        <v>100</v>
      </c>
      <c r="N153" s="63"/>
      <c r="O153" s="63"/>
      <c r="P153" s="65">
        <v>0</v>
      </c>
      <c r="Q153" s="14">
        <f>Y153/X153</f>
        <v>1882.9</v>
      </c>
      <c r="R153" s="65">
        <f>P153+Q153</f>
        <v>1882.9</v>
      </c>
      <c r="U153" s="52">
        <f t="shared" ref="U153" si="38">L153-R153</f>
        <v>92262.1</v>
      </c>
      <c r="V153" s="99">
        <v>30</v>
      </c>
      <c r="W153" s="91">
        <v>0</v>
      </c>
      <c r="X153" s="93">
        <f t="shared" si="32"/>
        <v>50</v>
      </c>
      <c r="Y153" s="95">
        <v>94145</v>
      </c>
      <c r="Z153" s="90"/>
      <c r="AA153" s="117">
        <v>5</v>
      </c>
      <c r="AB153" s="117"/>
      <c r="AC153" s="118" t="s">
        <v>58</v>
      </c>
      <c r="AD153" s="161">
        <v>44196</v>
      </c>
      <c r="AE153" s="161"/>
      <c r="AF153" s="161"/>
      <c r="AG153" s="158" t="s">
        <v>16</v>
      </c>
      <c r="AH153" s="158"/>
      <c r="AI153" s="158"/>
      <c r="AJ153"/>
      <c r="AK153" s="124">
        <v>40</v>
      </c>
      <c r="AL153" s="119">
        <v>94145</v>
      </c>
      <c r="AM153" s="2">
        <v>100</v>
      </c>
      <c r="AN153" s="7"/>
      <c r="AO153" s="7"/>
      <c r="AP153" s="14">
        <v>0</v>
      </c>
      <c r="AQ153" s="14">
        <f>AY153/AX153</f>
        <v>2353.625</v>
      </c>
      <c r="AR153" s="14">
        <f>AP153+AQ153</f>
        <v>2353.625</v>
      </c>
      <c r="AS153"/>
      <c r="AT153"/>
      <c r="AU153" s="12">
        <f t="shared" si="37"/>
        <v>91791.375</v>
      </c>
      <c r="AV153" s="97">
        <v>30</v>
      </c>
      <c r="AW153" s="89">
        <v>0</v>
      </c>
      <c r="AX153" s="93">
        <f t="shared" si="35"/>
        <v>40</v>
      </c>
      <c r="AY153" s="95">
        <v>94145</v>
      </c>
      <c r="AZ153" s="95"/>
      <c r="BB153" s="139">
        <v>1882.9</v>
      </c>
      <c r="BC153" s="142">
        <v>2353.625</v>
      </c>
    </row>
    <row r="154" spans="1:55">
      <c r="L154" s="55"/>
      <c r="P154" s="12">
        <v>0</v>
      </c>
      <c r="U154" s="12">
        <f t="shared" si="36"/>
        <v>0</v>
      </c>
      <c r="Y154" s="94"/>
      <c r="AL154" s="119"/>
      <c r="AP154" s="12">
        <v>0</v>
      </c>
      <c r="AQ154" s="12"/>
      <c r="AR154" s="12"/>
      <c r="AU154" s="12">
        <f t="shared" si="37"/>
        <v>0</v>
      </c>
      <c r="AV154" s="53"/>
      <c r="AW154" s="89"/>
      <c r="AX154" s="53"/>
      <c r="AY154" s="94"/>
      <c r="AZ154" s="94"/>
      <c r="BB154" s="138"/>
      <c r="BC154" s="141"/>
    </row>
    <row r="155" spans="1:55" ht="12.75" customHeight="1">
      <c r="A155" s="159" t="s">
        <v>59</v>
      </c>
      <c r="B155" s="159"/>
      <c r="C155" s="159"/>
      <c r="D155" s="159"/>
      <c r="E155" s="159"/>
      <c r="F155" s="159"/>
      <c r="G155" s="159"/>
      <c r="H155" s="159"/>
      <c r="L155" s="56">
        <f>SUM(L136:L154)</f>
        <v>737732</v>
      </c>
      <c r="N155" s="56"/>
      <c r="O155" s="56">
        <f t="shared" ref="O155" si="39">SUM(O136:O154)</f>
        <v>0</v>
      </c>
      <c r="P155" s="56">
        <f>SUM(P136:P154)</f>
        <v>195558</v>
      </c>
      <c r="Q155" s="56">
        <f>SUM(Q136:Q154)</f>
        <v>12856.335555637033</v>
      </c>
      <c r="R155" s="56">
        <f>SUM(R136:R154)</f>
        <v>208414.33555563705</v>
      </c>
      <c r="U155" s="12">
        <f t="shared" si="36"/>
        <v>529317.66444436298</v>
      </c>
      <c r="Y155" s="94"/>
      <c r="AA155" s="159" t="s">
        <v>59</v>
      </c>
      <c r="AB155" s="159"/>
      <c r="AC155" s="159"/>
      <c r="AD155" s="159"/>
      <c r="AE155" s="159"/>
      <c r="AF155" s="159"/>
      <c r="AG155" s="159"/>
      <c r="AH155" s="159"/>
      <c r="AL155" s="120">
        <f>SUM(AL136:AL154)</f>
        <v>737732</v>
      </c>
      <c r="AN155" s="120"/>
      <c r="AO155" s="120">
        <f t="shared" ref="AO155" si="40">SUM(AO136:AO154)</f>
        <v>0</v>
      </c>
      <c r="AP155" s="120">
        <f>SUM(AP136:AP154)</f>
        <v>195558</v>
      </c>
      <c r="AQ155" s="120">
        <f>SUM(AQ136:AQ154)</f>
        <v>16988.321182881184</v>
      </c>
      <c r="AR155" s="120">
        <f>SUM(AR136:AR154)</f>
        <v>212546.32118288122</v>
      </c>
      <c r="AU155" s="12">
        <f t="shared" si="37"/>
        <v>525185.67881711875</v>
      </c>
      <c r="AV155" s="53"/>
      <c r="AW155" s="89"/>
      <c r="AX155" s="53"/>
      <c r="AY155" s="94"/>
      <c r="AZ155" s="94"/>
      <c r="BB155" s="138">
        <f>SUM(BB136:BB154)</f>
        <v>12856.335555637033</v>
      </c>
      <c r="BC155" s="141">
        <f>SUM(BC136:BC153)</f>
        <v>16988.321182881184</v>
      </c>
    </row>
    <row r="156" spans="1:55" ht="12.75" customHeight="1">
      <c r="B156" s="159" t="s">
        <v>12</v>
      </c>
      <c r="C156" s="159"/>
      <c r="D156" s="159"/>
      <c r="E156" s="159"/>
      <c r="F156" s="159"/>
      <c r="G156" s="159"/>
      <c r="H156" s="159"/>
      <c r="I156" s="159"/>
      <c r="L156" s="57">
        <v>0</v>
      </c>
      <c r="N156" s="11"/>
      <c r="O156" s="11"/>
      <c r="P156" s="11"/>
      <c r="Q156" s="15">
        <v>0</v>
      </c>
      <c r="R156" s="15">
        <v>0</v>
      </c>
      <c r="U156" s="12">
        <f t="shared" si="36"/>
        <v>0</v>
      </c>
      <c r="Y156" s="94"/>
      <c r="AB156" s="159" t="s">
        <v>12</v>
      </c>
      <c r="AC156" s="159"/>
      <c r="AD156" s="159"/>
      <c r="AE156" s="159"/>
      <c r="AF156" s="159"/>
      <c r="AG156" s="159"/>
      <c r="AH156" s="159"/>
      <c r="AI156" s="159"/>
      <c r="AL156" s="121">
        <v>0</v>
      </c>
      <c r="AN156" s="11"/>
      <c r="AO156" s="11"/>
      <c r="AP156" s="11"/>
      <c r="AQ156" s="15">
        <v>0</v>
      </c>
      <c r="AR156" s="15">
        <v>0</v>
      </c>
      <c r="AU156" s="12">
        <f t="shared" si="37"/>
        <v>0</v>
      </c>
      <c r="AV156" s="53"/>
      <c r="AW156" s="89"/>
      <c r="AX156" s="53"/>
      <c r="AY156" s="94"/>
      <c r="AZ156" s="94"/>
      <c r="BB156" s="138">
        <v>0</v>
      </c>
      <c r="BC156" s="141">
        <v>0</v>
      </c>
    </row>
    <row r="157" spans="1:55" ht="12.75" customHeight="1">
      <c r="A157" s="159" t="s">
        <v>60</v>
      </c>
      <c r="B157" s="159"/>
      <c r="C157" s="159"/>
      <c r="D157" s="159"/>
      <c r="E157" s="159"/>
      <c r="F157" s="159"/>
      <c r="G157" s="159"/>
      <c r="H157" s="159"/>
      <c r="L157" s="56">
        <f>L155</f>
        <v>737732</v>
      </c>
      <c r="N157" s="6"/>
      <c r="O157" s="6"/>
      <c r="P157" s="6">
        <f>P155-P156</f>
        <v>195558</v>
      </c>
      <c r="Q157" s="6">
        <f>Q155-Q156</f>
        <v>12856.335555637033</v>
      </c>
      <c r="R157" s="6">
        <f t="shared" ref="R157" si="41">R155-R156</f>
        <v>208414.33555563705</v>
      </c>
      <c r="U157" s="12">
        <f t="shared" si="36"/>
        <v>529317.66444436298</v>
      </c>
      <c r="Y157" s="94"/>
      <c r="AA157" s="159" t="s">
        <v>60</v>
      </c>
      <c r="AB157" s="159"/>
      <c r="AC157" s="159"/>
      <c r="AD157" s="159"/>
      <c r="AE157" s="159"/>
      <c r="AF157" s="159"/>
      <c r="AG157" s="159"/>
      <c r="AH157" s="159"/>
      <c r="AL157" s="120">
        <f>AL155</f>
        <v>737732</v>
      </c>
      <c r="AN157" s="6"/>
      <c r="AO157" s="6"/>
      <c r="AP157" s="6">
        <f>AP155-AP156</f>
        <v>195558</v>
      </c>
      <c r="AQ157" s="6">
        <f>AQ155-AQ156</f>
        <v>16988.321182881184</v>
      </c>
      <c r="AR157" s="6">
        <f t="shared" ref="AR157" si="42">AR155-AR156</f>
        <v>212546.32118288122</v>
      </c>
      <c r="AU157" s="12">
        <f t="shared" si="37"/>
        <v>525185.67881711875</v>
      </c>
      <c r="AV157" s="53"/>
      <c r="AW157" s="89"/>
      <c r="AX157" s="53"/>
      <c r="AY157" s="94"/>
      <c r="AZ157" s="94"/>
      <c r="BB157" s="138">
        <v>12856.335555637033</v>
      </c>
      <c r="BC157" s="141">
        <v>16988.321182881184</v>
      </c>
    </row>
    <row r="158" spans="1:55">
      <c r="U158" s="12">
        <f t="shared" si="36"/>
        <v>0</v>
      </c>
      <c r="Y158" s="94"/>
      <c r="AP158" s="12"/>
      <c r="AQ158" s="12"/>
      <c r="AR158" s="12"/>
      <c r="AU158" s="12">
        <f t="shared" si="37"/>
        <v>0</v>
      </c>
      <c r="AV158" s="53"/>
      <c r="AW158" s="89"/>
      <c r="AX158" s="53"/>
      <c r="AY158" s="94"/>
      <c r="AZ158" s="94"/>
      <c r="BB158" s="138"/>
      <c r="BC158" s="141"/>
    </row>
    <row r="159" spans="1:55" s="1" customFormat="1" ht="12.75" customHeight="1">
      <c r="A159" s="149" t="s">
        <v>61</v>
      </c>
      <c r="B159" s="149"/>
      <c r="C159" s="149"/>
      <c r="D159" s="149"/>
      <c r="E159" s="149"/>
      <c r="F159" s="149"/>
      <c r="G159" s="149"/>
      <c r="H159" s="149"/>
      <c r="I159" s="149"/>
      <c r="J159" s="149"/>
      <c r="K159" s="149"/>
      <c r="L159" s="149"/>
      <c r="M159" s="149"/>
      <c r="N159" s="149"/>
      <c r="O159" s="149"/>
      <c r="P159" s="149"/>
      <c r="Q159" s="149"/>
      <c r="R159" s="149"/>
      <c r="S159" s="149"/>
      <c r="T159" s="149"/>
      <c r="U159" s="12">
        <f t="shared" si="36"/>
        <v>0</v>
      </c>
      <c r="W159" s="87"/>
      <c r="Y159" s="86"/>
      <c r="AA159" s="149" t="s">
        <v>61</v>
      </c>
      <c r="AB159" s="149"/>
      <c r="AC159" s="149"/>
      <c r="AD159" s="149"/>
      <c r="AE159" s="149"/>
      <c r="AF159" s="149"/>
      <c r="AG159" s="149"/>
      <c r="AH159" s="149"/>
      <c r="AI159" s="149"/>
      <c r="AJ159" s="149"/>
      <c r="AK159" s="149"/>
      <c r="AL159" s="149"/>
      <c r="AM159" s="149"/>
      <c r="AN159" s="149"/>
      <c r="AO159" s="149"/>
      <c r="AP159" s="149"/>
      <c r="AQ159" s="149"/>
      <c r="AR159" s="149"/>
      <c r="AS159" s="149"/>
      <c r="AT159" s="149"/>
      <c r="AU159" s="12">
        <f t="shared" si="37"/>
        <v>0</v>
      </c>
      <c r="AW159" s="87"/>
      <c r="AY159" s="86"/>
      <c r="AZ159" s="86"/>
      <c r="BB159" s="140"/>
      <c r="BC159" s="143"/>
    </row>
    <row r="160" spans="1:55" s="1" customFormat="1" ht="13.15">
      <c r="C160" s="84" t="s">
        <v>327</v>
      </c>
      <c r="H160" s="84" t="s">
        <v>337</v>
      </c>
      <c r="P160" s="13"/>
      <c r="Q160" s="13"/>
      <c r="R160" s="13"/>
      <c r="U160" s="12">
        <f t="shared" si="36"/>
        <v>0</v>
      </c>
      <c r="W160" s="87"/>
      <c r="Y160" s="86"/>
      <c r="AC160" s="84" t="s">
        <v>327</v>
      </c>
      <c r="AH160" s="84" t="s">
        <v>337</v>
      </c>
      <c r="AP160" s="13"/>
      <c r="AQ160" s="13"/>
      <c r="AR160" s="13"/>
      <c r="AU160" s="12">
        <f t="shared" si="37"/>
        <v>0</v>
      </c>
      <c r="AW160" s="87"/>
      <c r="AY160" s="86"/>
      <c r="AZ160" s="86"/>
      <c r="BB160" s="140"/>
      <c r="BC160" s="143"/>
    </row>
    <row r="161" spans="1:55">
      <c r="U161" s="12">
        <f t="shared" si="36"/>
        <v>0</v>
      </c>
      <c r="Y161" s="94"/>
      <c r="AP161" s="12"/>
      <c r="AQ161" s="12"/>
      <c r="AR161" s="12"/>
      <c r="AU161" s="12">
        <f t="shared" si="37"/>
        <v>0</v>
      </c>
      <c r="AV161" s="53"/>
      <c r="AW161" s="89"/>
      <c r="AX161" s="53"/>
      <c r="AY161" s="94"/>
      <c r="AZ161" s="94"/>
      <c r="BB161" s="138"/>
      <c r="BC161" s="141"/>
    </row>
    <row r="162" spans="1:55" ht="12.75" customHeight="1">
      <c r="A162" s="160">
        <v>203</v>
      </c>
      <c r="B162" s="160"/>
      <c r="C162" s="54" t="s">
        <v>62</v>
      </c>
      <c r="D162" s="161">
        <v>35399</v>
      </c>
      <c r="E162" s="161"/>
      <c r="F162" s="161"/>
      <c r="G162" s="158" t="s">
        <v>32</v>
      </c>
      <c r="H162" s="158"/>
      <c r="I162" s="158"/>
      <c r="K162" s="2">
        <v>5</v>
      </c>
      <c r="L162" s="55">
        <v>477</v>
      </c>
      <c r="M162" s="2">
        <v>100</v>
      </c>
      <c r="N162" s="14"/>
      <c r="O162" s="14">
        <v>477</v>
      </c>
      <c r="P162" s="14">
        <v>477</v>
      </c>
      <c r="Q162" s="14">
        <v>0</v>
      </c>
      <c r="R162" s="14">
        <f>P162+Q162</f>
        <v>477</v>
      </c>
      <c r="U162" s="12">
        <f t="shared" si="36"/>
        <v>0</v>
      </c>
      <c r="Y162" s="94"/>
      <c r="AA162" s="160">
        <v>203</v>
      </c>
      <c r="AB162" s="160"/>
      <c r="AC162" s="118" t="s">
        <v>62</v>
      </c>
      <c r="AD162" s="161">
        <v>35399</v>
      </c>
      <c r="AE162" s="161"/>
      <c r="AF162" s="161"/>
      <c r="AG162" s="158" t="s">
        <v>32</v>
      </c>
      <c r="AH162" s="158"/>
      <c r="AI162" s="158"/>
      <c r="AK162" s="2">
        <v>5</v>
      </c>
      <c r="AL162" s="119">
        <v>477</v>
      </c>
      <c r="AM162" s="2">
        <v>100</v>
      </c>
      <c r="AN162" s="14"/>
      <c r="AO162" s="14">
        <v>477</v>
      </c>
      <c r="AP162" s="14">
        <v>477</v>
      </c>
      <c r="AQ162" s="14">
        <v>0</v>
      </c>
      <c r="AR162" s="14">
        <f>AP162+AQ162</f>
        <v>477</v>
      </c>
      <c r="AU162" s="12">
        <f t="shared" si="37"/>
        <v>0</v>
      </c>
      <c r="AV162" s="53"/>
      <c r="AW162" s="89"/>
      <c r="AX162" s="53"/>
      <c r="AY162" s="94"/>
      <c r="AZ162" s="94"/>
      <c r="BB162" s="138">
        <v>0</v>
      </c>
      <c r="BC162" s="141">
        <v>0</v>
      </c>
    </row>
    <row r="163" spans="1:55" ht="12.75" customHeight="1">
      <c r="A163" s="160">
        <v>204</v>
      </c>
      <c r="B163" s="160"/>
      <c r="C163" s="54" t="s">
        <v>63</v>
      </c>
      <c r="D163" s="161">
        <v>34599</v>
      </c>
      <c r="E163" s="161"/>
      <c r="F163" s="161"/>
      <c r="G163" s="158" t="s">
        <v>32</v>
      </c>
      <c r="H163" s="158"/>
      <c r="I163" s="158"/>
      <c r="K163" s="2">
        <v>7</v>
      </c>
      <c r="L163" s="55">
        <v>344</v>
      </c>
      <c r="M163" s="2">
        <v>100</v>
      </c>
      <c r="N163" s="14"/>
      <c r="O163" s="14">
        <v>344</v>
      </c>
      <c r="P163" s="14">
        <v>344</v>
      </c>
      <c r="Q163" s="14">
        <v>0</v>
      </c>
      <c r="R163" s="14">
        <f t="shared" ref="R163:R214" si="43">P163+Q163</f>
        <v>344</v>
      </c>
      <c r="U163" s="12">
        <f t="shared" si="36"/>
        <v>0</v>
      </c>
      <c r="Y163" s="94"/>
      <c r="AA163" s="160">
        <v>204</v>
      </c>
      <c r="AB163" s="160"/>
      <c r="AC163" s="118" t="s">
        <v>63</v>
      </c>
      <c r="AD163" s="161">
        <v>34599</v>
      </c>
      <c r="AE163" s="161"/>
      <c r="AF163" s="161"/>
      <c r="AG163" s="158" t="s">
        <v>32</v>
      </c>
      <c r="AH163" s="158"/>
      <c r="AI163" s="158"/>
      <c r="AK163" s="2">
        <v>7</v>
      </c>
      <c r="AL163" s="119">
        <v>344</v>
      </c>
      <c r="AM163" s="2">
        <v>100</v>
      </c>
      <c r="AN163" s="14"/>
      <c r="AO163" s="14">
        <v>344</v>
      </c>
      <c r="AP163" s="14">
        <v>344</v>
      </c>
      <c r="AQ163" s="14">
        <v>0</v>
      </c>
      <c r="AR163" s="14">
        <f t="shared" ref="AR163:AR216" si="44">AP163+AQ163</f>
        <v>344</v>
      </c>
      <c r="AU163" s="12">
        <f t="shared" si="37"/>
        <v>0</v>
      </c>
      <c r="AV163" s="53"/>
      <c r="AW163" s="89"/>
      <c r="AX163" s="53"/>
      <c r="AY163" s="94"/>
      <c r="AZ163" s="94"/>
      <c r="BB163" s="138">
        <v>0</v>
      </c>
      <c r="BC163" s="141">
        <v>0</v>
      </c>
    </row>
    <row r="164" spans="1:55" ht="30.4">
      <c r="A164" s="160">
        <v>205</v>
      </c>
      <c r="B164" s="160"/>
      <c r="C164" s="54" t="s">
        <v>64</v>
      </c>
      <c r="D164" s="161">
        <v>34699</v>
      </c>
      <c r="E164" s="161"/>
      <c r="F164" s="161"/>
      <c r="G164" s="158" t="s">
        <v>32</v>
      </c>
      <c r="H164" s="158"/>
      <c r="I164" s="158"/>
      <c r="K164" s="2">
        <v>5</v>
      </c>
      <c r="L164" s="55">
        <v>495</v>
      </c>
      <c r="M164" s="2">
        <v>100</v>
      </c>
      <c r="N164" s="14"/>
      <c r="O164" s="14">
        <v>495</v>
      </c>
      <c r="P164" s="14">
        <v>495</v>
      </c>
      <c r="Q164" s="14">
        <v>0</v>
      </c>
      <c r="R164" s="14">
        <f t="shared" si="43"/>
        <v>495</v>
      </c>
      <c r="U164" s="12">
        <f t="shared" si="36"/>
        <v>0</v>
      </c>
      <c r="Y164" s="94"/>
      <c r="AA164" s="160">
        <v>205</v>
      </c>
      <c r="AB164" s="160"/>
      <c r="AC164" s="118" t="s">
        <v>64</v>
      </c>
      <c r="AD164" s="161">
        <v>34699</v>
      </c>
      <c r="AE164" s="161"/>
      <c r="AF164" s="161"/>
      <c r="AG164" s="158" t="s">
        <v>32</v>
      </c>
      <c r="AH164" s="158"/>
      <c r="AI164" s="158"/>
      <c r="AK164" s="2">
        <v>5</v>
      </c>
      <c r="AL164" s="119">
        <v>495</v>
      </c>
      <c r="AM164" s="2">
        <v>100</v>
      </c>
      <c r="AN164" s="14"/>
      <c r="AO164" s="14">
        <v>495</v>
      </c>
      <c r="AP164" s="14">
        <v>495</v>
      </c>
      <c r="AQ164" s="14">
        <v>0</v>
      </c>
      <c r="AR164" s="14">
        <f t="shared" si="44"/>
        <v>495</v>
      </c>
      <c r="AU164" s="12">
        <f t="shared" si="37"/>
        <v>0</v>
      </c>
      <c r="AV164" s="53"/>
      <c r="AW164" s="89"/>
      <c r="AX164" s="53"/>
      <c r="AY164" s="94"/>
      <c r="AZ164" s="94"/>
      <c r="BB164" s="138">
        <v>0</v>
      </c>
      <c r="BC164" s="141">
        <v>0</v>
      </c>
    </row>
    <row r="165" spans="1:55" ht="30.4">
      <c r="A165" s="160">
        <v>206</v>
      </c>
      <c r="B165" s="160"/>
      <c r="C165" s="54" t="s">
        <v>65</v>
      </c>
      <c r="D165" s="161">
        <v>34911</v>
      </c>
      <c r="E165" s="161"/>
      <c r="F165" s="161"/>
      <c r="G165" s="158" t="s">
        <v>32</v>
      </c>
      <c r="H165" s="158"/>
      <c r="I165" s="158"/>
      <c r="K165" s="2">
        <v>5</v>
      </c>
      <c r="L165" s="55">
        <v>829</v>
      </c>
      <c r="M165" s="2">
        <v>100</v>
      </c>
      <c r="N165" s="14"/>
      <c r="O165" s="14">
        <v>829</v>
      </c>
      <c r="P165" s="14">
        <v>829</v>
      </c>
      <c r="Q165" s="14">
        <v>0</v>
      </c>
      <c r="R165" s="14">
        <f t="shared" si="43"/>
        <v>829</v>
      </c>
      <c r="U165" s="12">
        <f t="shared" si="36"/>
        <v>0</v>
      </c>
      <c r="Y165" s="94"/>
      <c r="AA165" s="160">
        <v>206</v>
      </c>
      <c r="AB165" s="160"/>
      <c r="AC165" s="118" t="s">
        <v>65</v>
      </c>
      <c r="AD165" s="161">
        <v>34911</v>
      </c>
      <c r="AE165" s="161"/>
      <c r="AF165" s="161"/>
      <c r="AG165" s="158" t="s">
        <v>32</v>
      </c>
      <c r="AH165" s="158"/>
      <c r="AI165" s="158"/>
      <c r="AK165" s="2">
        <v>5</v>
      </c>
      <c r="AL165" s="119">
        <v>829</v>
      </c>
      <c r="AM165" s="2">
        <v>100</v>
      </c>
      <c r="AN165" s="14"/>
      <c r="AO165" s="14">
        <v>829</v>
      </c>
      <c r="AP165" s="14">
        <v>829</v>
      </c>
      <c r="AQ165" s="14">
        <v>0</v>
      </c>
      <c r="AR165" s="14">
        <f t="shared" si="44"/>
        <v>829</v>
      </c>
      <c r="AU165" s="12">
        <f t="shared" si="37"/>
        <v>0</v>
      </c>
      <c r="AV165" s="53"/>
      <c r="AW165" s="89"/>
      <c r="AX165" s="53"/>
      <c r="AY165" s="94"/>
      <c r="AZ165" s="94"/>
      <c r="BB165" s="138">
        <v>0</v>
      </c>
      <c r="BC165" s="141">
        <v>0</v>
      </c>
    </row>
    <row r="166" spans="1:55" ht="12.75" customHeight="1">
      <c r="A166" s="160">
        <v>207</v>
      </c>
      <c r="B166" s="160"/>
      <c r="C166" s="54" t="s">
        <v>66</v>
      </c>
      <c r="D166" s="161">
        <v>35061</v>
      </c>
      <c r="E166" s="161"/>
      <c r="F166" s="161"/>
      <c r="G166" s="158" t="s">
        <v>16</v>
      </c>
      <c r="H166" s="158"/>
      <c r="I166" s="158"/>
      <c r="K166" s="2">
        <v>7</v>
      </c>
      <c r="L166" s="55">
        <v>2099</v>
      </c>
      <c r="M166" s="2">
        <v>100</v>
      </c>
      <c r="N166" s="14"/>
      <c r="O166" s="14">
        <v>2099</v>
      </c>
      <c r="P166" s="14">
        <v>2099</v>
      </c>
      <c r="Q166" s="14">
        <v>0</v>
      </c>
      <c r="R166" s="14">
        <f t="shared" si="43"/>
        <v>2099</v>
      </c>
      <c r="U166" s="12">
        <f t="shared" si="36"/>
        <v>0</v>
      </c>
      <c r="Y166" s="94"/>
      <c r="AA166" s="160">
        <v>207</v>
      </c>
      <c r="AB166" s="160"/>
      <c r="AC166" s="118" t="s">
        <v>66</v>
      </c>
      <c r="AD166" s="161">
        <v>35061</v>
      </c>
      <c r="AE166" s="161"/>
      <c r="AF166" s="161"/>
      <c r="AG166" s="158" t="s">
        <v>16</v>
      </c>
      <c r="AH166" s="158"/>
      <c r="AI166" s="158"/>
      <c r="AK166" s="2">
        <v>7</v>
      </c>
      <c r="AL166" s="119">
        <v>2099</v>
      </c>
      <c r="AM166" s="2">
        <v>100</v>
      </c>
      <c r="AN166" s="14"/>
      <c r="AO166" s="14">
        <v>2099</v>
      </c>
      <c r="AP166" s="14">
        <v>2099</v>
      </c>
      <c r="AQ166" s="14">
        <v>0</v>
      </c>
      <c r="AR166" s="14">
        <f t="shared" si="44"/>
        <v>2099</v>
      </c>
      <c r="AU166" s="12">
        <f t="shared" si="37"/>
        <v>0</v>
      </c>
      <c r="AV166" s="53"/>
      <c r="AW166" s="89"/>
      <c r="AX166" s="53"/>
      <c r="AY166" s="94"/>
      <c r="AZ166" s="94"/>
      <c r="BB166" s="138">
        <v>0</v>
      </c>
      <c r="BC166" s="141">
        <v>0</v>
      </c>
    </row>
    <row r="167" spans="1:55" ht="12.75" customHeight="1">
      <c r="A167" s="160">
        <v>208</v>
      </c>
      <c r="B167" s="160"/>
      <c r="C167" s="54" t="s">
        <v>67</v>
      </c>
      <c r="D167" s="161">
        <v>35061</v>
      </c>
      <c r="E167" s="161"/>
      <c r="F167" s="161"/>
      <c r="G167" s="158" t="s">
        <v>32</v>
      </c>
      <c r="H167" s="158"/>
      <c r="I167" s="158"/>
      <c r="K167" s="2">
        <v>5</v>
      </c>
      <c r="L167" s="55">
        <v>156</v>
      </c>
      <c r="M167" s="2">
        <v>100</v>
      </c>
      <c r="N167" s="14"/>
      <c r="O167" s="14">
        <v>156</v>
      </c>
      <c r="P167" s="14">
        <v>156</v>
      </c>
      <c r="Q167" s="14">
        <v>0</v>
      </c>
      <c r="R167" s="14">
        <f t="shared" si="43"/>
        <v>156</v>
      </c>
      <c r="U167" s="12">
        <f t="shared" si="36"/>
        <v>0</v>
      </c>
      <c r="Y167" s="94"/>
      <c r="AA167" s="160">
        <v>208</v>
      </c>
      <c r="AB167" s="160"/>
      <c r="AC167" s="118" t="s">
        <v>67</v>
      </c>
      <c r="AD167" s="161">
        <v>35061</v>
      </c>
      <c r="AE167" s="161"/>
      <c r="AF167" s="161"/>
      <c r="AG167" s="158" t="s">
        <v>32</v>
      </c>
      <c r="AH167" s="158"/>
      <c r="AI167" s="158"/>
      <c r="AK167" s="2">
        <v>5</v>
      </c>
      <c r="AL167" s="119">
        <v>156</v>
      </c>
      <c r="AM167" s="2">
        <v>100</v>
      </c>
      <c r="AN167" s="14"/>
      <c r="AO167" s="14">
        <v>156</v>
      </c>
      <c r="AP167" s="14">
        <v>156</v>
      </c>
      <c r="AQ167" s="14">
        <v>0</v>
      </c>
      <c r="AR167" s="14">
        <f t="shared" si="44"/>
        <v>156</v>
      </c>
      <c r="AU167" s="12">
        <f t="shared" si="37"/>
        <v>0</v>
      </c>
      <c r="AV167" s="53"/>
      <c r="AW167" s="89"/>
      <c r="AX167" s="53"/>
      <c r="AY167" s="94"/>
      <c r="AZ167" s="94"/>
      <c r="BB167" s="138">
        <v>0</v>
      </c>
      <c r="BC167" s="141">
        <v>0</v>
      </c>
    </row>
    <row r="168" spans="1:55" ht="12.75" customHeight="1">
      <c r="A168" s="160">
        <v>209</v>
      </c>
      <c r="B168" s="160"/>
      <c r="C168" s="54" t="s">
        <v>68</v>
      </c>
      <c r="D168" s="161">
        <v>35399</v>
      </c>
      <c r="E168" s="161"/>
      <c r="F168" s="161"/>
      <c r="G168" s="158" t="s">
        <v>32</v>
      </c>
      <c r="H168" s="158"/>
      <c r="I168" s="158"/>
      <c r="K168" s="2">
        <v>5</v>
      </c>
      <c r="L168" s="55">
        <v>150</v>
      </c>
      <c r="M168" s="2">
        <v>100</v>
      </c>
      <c r="N168" s="14"/>
      <c r="O168" s="14">
        <v>150</v>
      </c>
      <c r="P168" s="14">
        <v>150</v>
      </c>
      <c r="Q168" s="14">
        <v>0</v>
      </c>
      <c r="R168" s="14">
        <f t="shared" si="43"/>
        <v>150</v>
      </c>
      <c r="U168" s="12">
        <f t="shared" si="36"/>
        <v>0</v>
      </c>
      <c r="Y168" s="94"/>
      <c r="AA168" s="160">
        <v>209</v>
      </c>
      <c r="AB168" s="160"/>
      <c r="AC168" s="118" t="s">
        <v>68</v>
      </c>
      <c r="AD168" s="161">
        <v>35399</v>
      </c>
      <c r="AE168" s="161"/>
      <c r="AF168" s="161"/>
      <c r="AG168" s="158" t="s">
        <v>32</v>
      </c>
      <c r="AH168" s="158"/>
      <c r="AI168" s="158"/>
      <c r="AK168" s="2">
        <v>5</v>
      </c>
      <c r="AL168" s="119">
        <v>150</v>
      </c>
      <c r="AM168" s="2">
        <v>100</v>
      </c>
      <c r="AN168" s="14"/>
      <c r="AO168" s="14">
        <v>150</v>
      </c>
      <c r="AP168" s="14">
        <v>150</v>
      </c>
      <c r="AQ168" s="14">
        <v>0</v>
      </c>
      <c r="AR168" s="14">
        <f t="shared" si="44"/>
        <v>150</v>
      </c>
      <c r="AU168" s="12">
        <f t="shared" si="37"/>
        <v>0</v>
      </c>
      <c r="AV168" s="53"/>
      <c r="AW168" s="89"/>
      <c r="AX168" s="53"/>
      <c r="AY168" s="94"/>
      <c r="AZ168" s="94"/>
      <c r="BB168" s="138">
        <v>0</v>
      </c>
      <c r="BC168" s="141">
        <v>0</v>
      </c>
    </row>
    <row r="169" spans="1:55" ht="12.75" customHeight="1">
      <c r="A169" s="160">
        <v>210</v>
      </c>
      <c r="B169" s="160"/>
      <c r="C169" s="54" t="s">
        <v>69</v>
      </c>
      <c r="D169" s="161">
        <v>35581</v>
      </c>
      <c r="E169" s="161"/>
      <c r="F169" s="161"/>
      <c r="G169" s="158" t="s">
        <v>32</v>
      </c>
      <c r="H169" s="158"/>
      <c r="I169" s="158"/>
      <c r="K169" s="2">
        <v>5</v>
      </c>
      <c r="L169" s="55">
        <v>190</v>
      </c>
      <c r="M169" s="2">
        <v>100</v>
      </c>
      <c r="N169" s="14"/>
      <c r="O169" s="14">
        <v>190</v>
      </c>
      <c r="P169" s="14">
        <v>190</v>
      </c>
      <c r="Q169" s="14">
        <v>0</v>
      </c>
      <c r="R169" s="14">
        <f t="shared" si="43"/>
        <v>190</v>
      </c>
      <c r="U169" s="12">
        <f t="shared" si="36"/>
        <v>0</v>
      </c>
      <c r="Y169" s="94"/>
      <c r="AA169" s="160">
        <v>210</v>
      </c>
      <c r="AB169" s="160"/>
      <c r="AC169" s="118" t="s">
        <v>69</v>
      </c>
      <c r="AD169" s="161">
        <v>35581</v>
      </c>
      <c r="AE169" s="161"/>
      <c r="AF169" s="161"/>
      <c r="AG169" s="158" t="s">
        <v>32</v>
      </c>
      <c r="AH169" s="158"/>
      <c r="AI169" s="158"/>
      <c r="AK169" s="2">
        <v>5</v>
      </c>
      <c r="AL169" s="119">
        <v>190</v>
      </c>
      <c r="AM169" s="2">
        <v>100</v>
      </c>
      <c r="AN169" s="14"/>
      <c r="AO169" s="14">
        <v>190</v>
      </c>
      <c r="AP169" s="14">
        <v>190</v>
      </c>
      <c r="AQ169" s="14">
        <v>0</v>
      </c>
      <c r="AR169" s="14">
        <f t="shared" si="44"/>
        <v>190</v>
      </c>
      <c r="AU169" s="12">
        <f t="shared" si="37"/>
        <v>0</v>
      </c>
      <c r="AV169" s="53"/>
      <c r="AW169" s="89"/>
      <c r="AX169" s="53"/>
      <c r="AY169" s="94"/>
      <c r="AZ169" s="94"/>
      <c r="BB169" s="138">
        <v>0</v>
      </c>
      <c r="BC169" s="141">
        <v>0</v>
      </c>
    </row>
    <row r="170" spans="1:55" ht="12.75" customHeight="1">
      <c r="A170" s="160">
        <v>211</v>
      </c>
      <c r="B170" s="160"/>
      <c r="C170" s="54" t="s">
        <v>70</v>
      </c>
      <c r="D170" s="161">
        <v>36135</v>
      </c>
      <c r="E170" s="161"/>
      <c r="F170" s="161"/>
      <c r="G170" s="158" t="s">
        <v>32</v>
      </c>
      <c r="H170" s="158"/>
      <c r="I170" s="158"/>
      <c r="K170" s="2">
        <v>5</v>
      </c>
      <c r="L170" s="55">
        <v>1019</v>
      </c>
      <c r="M170" s="2">
        <v>100</v>
      </c>
      <c r="N170" s="14"/>
      <c r="O170" s="14">
        <v>1019</v>
      </c>
      <c r="P170" s="14">
        <v>1019</v>
      </c>
      <c r="Q170" s="14">
        <v>0</v>
      </c>
      <c r="R170" s="14">
        <f t="shared" si="43"/>
        <v>1019</v>
      </c>
      <c r="U170" s="12">
        <f t="shared" si="36"/>
        <v>0</v>
      </c>
      <c r="Y170" s="94"/>
      <c r="AA170" s="160">
        <v>211</v>
      </c>
      <c r="AB170" s="160"/>
      <c r="AC170" s="118" t="s">
        <v>70</v>
      </c>
      <c r="AD170" s="161">
        <v>36135</v>
      </c>
      <c r="AE170" s="161"/>
      <c r="AF170" s="161"/>
      <c r="AG170" s="158" t="s">
        <v>32</v>
      </c>
      <c r="AH170" s="158"/>
      <c r="AI170" s="158"/>
      <c r="AK170" s="2">
        <v>5</v>
      </c>
      <c r="AL170" s="119">
        <v>1019</v>
      </c>
      <c r="AM170" s="2">
        <v>100</v>
      </c>
      <c r="AN170" s="14"/>
      <c r="AO170" s="14">
        <v>1019</v>
      </c>
      <c r="AP170" s="14">
        <v>1019</v>
      </c>
      <c r="AQ170" s="14">
        <v>0</v>
      </c>
      <c r="AR170" s="14">
        <f t="shared" si="44"/>
        <v>1019</v>
      </c>
      <c r="AU170" s="12">
        <f t="shared" si="37"/>
        <v>0</v>
      </c>
      <c r="AV170" s="53"/>
      <c r="AW170" s="89"/>
      <c r="AX170" s="53"/>
      <c r="AY170" s="94"/>
      <c r="AZ170" s="94"/>
      <c r="BB170" s="138">
        <v>0</v>
      </c>
      <c r="BC170" s="141">
        <v>0</v>
      </c>
    </row>
    <row r="171" spans="1:55" ht="12.75" customHeight="1">
      <c r="A171" s="160">
        <v>212</v>
      </c>
      <c r="B171" s="160"/>
      <c r="C171" s="54" t="s">
        <v>71</v>
      </c>
      <c r="D171" s="161">
        <v>35821</v>
      </c>
      <c r="E171" s="161"/>
      <c r="F171" s="161"/>
      <c r="G171" s="158" t="s">
        <v>32</v>
      </c>
      <c r="H171" s="158"/>
      <c r="I171" s="158"/>
      <c r="K171" s="2">
        <v>5</v>
      </c>
      <c r="L171" s="55">
        <v>198</v>
      </c>
      <c r="M171" s="2">
        <v>100</v>
      </c>
      <c r="N171" s="14"/>
      <c r="O171" s="14">
        <v>198</v>
      </c>
      <c r="P171" s="14">
        <v>198</v>
      </c>
      <c r="Q171" s="14">
        <v>0</v>
      </c>
      <c r="R171" s="14">
        <f t="shared" si="43"/>
        <v>198</v>
      </c>
      <c r="U171" s="12">
        <f t="shared" si="36"/>
        <v>0</v>
      </c>
      <c r="Y171" s="94"/>
      <c r="AA171" s="160">
        <v>212</v>
      </c>
      <c r="AB171" s="160"/>
      <c r="AC171" s="118" t="s">
        <v>71</v>
      </c>
      <c r="AD171" s="161">
        <v>35821</v>
      </c>
      <c r="AE171" s="161"/>
      <c r="AF171" s="161"/>
      <c r="AG171" s="158" t="s">
        <v>32</v>
      </c>
      <c r="AH171" s="158"/>
      <c r="AI171" s="158"/>
      <c r="AK171" s="2">
        <v>5</v>
      </c>
      <c r="AL171" s="119">
        <v>198</v>
      </c>
      <c r="AM171" s="2">
        <v>100</v>
      </c>
      <c r="AN171" s="14"/>
      <c r="AO171" s="14">
        <v>198</v>
      </c>
      <c r="AP171" s="14">
        <v>198</v>
      </c>
      <c r="AQ171" s="14">
        <v>0</v>
      </c>
      <c r="AR171" s="14">
        <f t="shared" si="44"/>
        <v>198</v>
      </c>
      <c r="AU171" s="12">
        <f t="shared" si="37"/>
        <v>0</v>
      </c>
      <c r="AV171" s="53"/>
      <c r="AW171" s="89"/>
      <c r="AX171" s="53"/>
      <c r="AY171" s="94"/>
      <c r="AZ171" s="94"/>
      <c r="BB171" s="138">
        <v>0</v>
      </c>
      <c r="BC171" s="141">
        <v>0</v>
      </c>
    </row>
    <row r="172" spans="1:55" ht="12.75" customHeight="1">
      <c r="A172" s="160">
        <v>213</v>
      </c>
      <c r="B172" s="160"/>
      <c r="C172" s="54" t="s">
        <v>72</v>
      </c>
      <c r="D172" s="161">
        <v>35909</v>
      </c>
      <c r="E172" s="161"/>
      <c r="F172" s="161"/>
      <c r="G172" s="158" t="s">
        <v>32</v>
      </c>
      <c r="H172" s="158"/>
      <c r="I172" s="158"/>
      <c r="K172" s="2">
        <v>5</v>
      </c>
      <c r="L172" s="55">
        <v>163</v>
      </c>
      <c r="M172" s="2">
        <v>100</v>
      </c>
      <c r="N172" s="14"/>
      <c r="O172" s="14">
        <v>163</v>
      </c>
      <c r="P172" s="14">
        <v>163</v>
      </c>
      <c r="Q172" s="14">
        <v>0</v>
      </c>
      <c r="R172" s="14">
        <f t="shared" si="43"/>
        <v>163</v>
      </c>
      <c r="U172" s="12">
        <f t="shared" si="36"/>
        <v>0</v>
      </c>
      <c r="Y172" s="94"/>
      <c r="AA172" s="160">
        <v>213</v>
      </c>
      <c r="AB172" s="160"/>
      <c r="AC172" s="118" t="s">
        <v>72</v>
      </c>
      <c r="AD172" s="161">
        <v>35909</v>
      </c>
      <c r="AE172" s="161"/>
      <c r="AF172" s="161"/>
      <c r="AG172" s="158" t="s">
        <v>32</v>
      </c>
      <c r="AH172" s="158"/>
      <c r="AI172" s="158"/>
      <c r="AK172" s="2">
        <v>5</v>
      </c>
      <c r="AL172" s="119">
        <v>163</v>
      </c>
      <c r="AM172" s="2">
        <v>100</v>
      </c>
      <c r="AN172" s="14"/>
      <c r="AO172" s="14">
        <v>163</v>
      </c>
      <c r="AP172" s="14">
        <v>163</v>
      </c>
      <c r="AQ172" s="14">
        <v>0</v>
      </c>
      <c r="AR172" s="14">
        <f t="shared" si="44"/>
        <v>163</v>
      </c>
      <c r="AU172" s="12">
        <f t="shared" si="37"/>
        <v>0</v>
      </c>
      <c r="AV172" s="53"/>
      <c r="AW172" s="89"/>
      <c r="AX172" s="53"/>
      <c r="AY172" s="94"/>
      <c r="AZ172" s="94"/>
      <c r="BB172" s="138">
        <v>0</v>
      </c>
      <c r="BC172" s="141">
        <v>0</v>
      </c>
    </row>
    <row r="173" spans="1:55" ht="12.75" customHeight="1">
      <c r="A173" s="160">
        <v>216</v>
      </c>
      <c r="B173" s="160"/>
      <c r="C173" s="54" t="s">
        <v>73</v>
      </c>
      <c r="D173" s="161">
        <v>36861</v>
      </c>
      <c r="E173" s="161"/>
      <c r="F173" s="161"/>
      <c r="G173" s="158" t="s">
        <v>32</v>
      </c>
      <c r="H173" s="158"/>
      <c r="I173" s="158"/>
      <c r="K173" s="2">
        <v>5</v>
      </c>
      <c r="L173" s="55">
        <v>127</v>
      </c>
      <c r="M173" s="2">
        <v>100</v>
      </c>
      <c r="N173" s="14"/>
      <c r="O173" s="14">
        <v>127</v>
      </c>
      <c r="P173" s="14">
        <v>127</v>
      </c>
      <c r="Q173" s="14">
        <v>0</v>
      </c>
      <c r="R173" s="14">
        <f t="shared" si="43"/>
        <v>127</v>
      </c>
      <c r="U173" s="12">
        <f t="shared" si="36"/>
        <v>0</v>
      </c>
      <c r="Y173" s="94"/>
      <c r="AA173" s="160">
        <v>216</v>
      </c>
      <c r="AB173" s="160"/>
      <c r="AC173" s="118" t="s">
        <v>73</v>
      </c>
      <c r="AD173" s="161">
        <v>36861</v>
      </c>
      <c r="AE173" s="161"/>
      <c r="AF173" s="161"/>
      <c r="AG173" s="158" t="s">
        <v>32</v>
      </c>
      <c r="AH173" s="158"/>
      <c r="AI173" s="158"/>
      <c r="AK173" s="2">
        <v>5</v>
      </c>
      <c r="AL173" s="119">
        <v>127</v>
      </c>
      <c r="AM173" s="2">
        <v>100</v>
      </c>
      <c r="AN173" s="14"/>
      <c r="AO173" s="14">
        <v>127</v>
      </c>
      <c r="AP173" s="14">
        <v>127</v>
      </c>
      <c r="AQ173" s="14">
        <v>0</v>
      </c>
      <c r="AR173" s="14">
        <f t="shared" si="44"/>
        <v>127</v>
      </c>
      <c r="AU173" s="12">
        <f t="shared" si="37"/>
        <v>0</v>
      </c>
      <c r="AV173" s="53"/>
      <c r="AW173" s="89"/>
      <c r="AX173" s="53"/>
      <c r="AY173" s="94"/>
      <c r="AZ173" s="94"/>
      <c r="BB173" s="138">
        <v>0</v>
      </c>
      <c r="BC173" s="141">
        <v>0</v>
      </c>
    </row>
    <row r="174" spans="1:55" ht="12.75" customHeight="1">
      <c r="A174" s="160">
        <v>217</v>
      </c>
      <c r="B174" s="160"/>
      <c r="C174" s="54" t="s">
        <v>74</v>
      </c>
      <c r="D174" s="161">
        <v>36868</v>
      </c>
      <c r="E174" s="161"/>
      <c r="F174" s="161"/>
      <c r="G174" s="158" t="s">
        <v>32</v>
      </c>
      <c r="H174" s="158"/>
      <c r="I174" s="158"/>
      <c r="K174" s="2">
        <v>5</v>
      </c>
      <c r="L174" s="55">
        <v>1155</v>
      </c>
      <c r="M174" s="2">
        <v>100</v>
      </c>
      <c r="N174" s="14"/>
      <c r="O174" s="14">
        <v>1155</v>
      </c>
      <c r="P174" s="14">
        <v>1155</v>
      </c>
      <c r="Q174" s="14">
        <v>0</v>
      </c>
      <c r="R174" s="14">
        <f t="shared" si="43"/>
        <v>1155</v>
      </c>
      <c r="U174" s="12">
        <f t="shared" si="36"/>
        <v>0</v>
      </c>
      <c r="Y174" s="94"/>
      <c r="AA174" s="160">
        <v>217</v>
      </c>
      <c r="AB174" s="160"/>
      <c r="AC174" s="118" t="s">
        <v>74</v>
      </c>
      <c r="AD174" s="161">
        <v>36868</v>
      </c>
      <c r="AE174" s="161"/>
      <c r="AF174" s="161"/>
      <c r="AG174" s="158" t="s">
        <v>32</v>
      </c>
      <c r="AH174" s="158"/>
      <c r="AI174" s="158"/>
      <c r="AK174" s="2">
        <v>5</v>
      </c>
      <c r="AL174" s="119">
        <v>1155</v>
      </c>
      <c r="AM174" s="2">
        <v>100</v>
      </c>
      <c r="AN174" s="14"/>
      <c r="AO174" s="14">
        <v>1155</v>
      </c>
      <c r="AP174" s="14">
        <v>1155</v>
      </c>
      <c r="AQ174" s="14">
        <v>0</v>
      </c>
      <c r="AR174" s="14">
        <f t="shared" si="44"/>
        <v>1155</v>
      </c>
      <c r="AU174" s="12">
        <f t="shared" si="37"/>
        <v>0</v>
      </c>
      <c r="AV174" s="53"/>
      <c r="AW174" s="89"/>
      <c r="AX174" s="53"/>
      <c r="AY174" s="94"/>
      <c r="AZ174" s="94"/>
      <c r="BB174" s="138">
        <v>0</v>
      </c>
      <c r="BC174" s="141">
        <v>0</v>
      </c>
    </row>
    <row r="175" spans="1:55" ht="12.75" customHeight="1">
      <c r="A175" s="160">
        <v>218</v>
      </c>
      <c r="B175" s="160"/>
      <c r="C175" s="54" t="s">
        <v>75</v>
      </c>
      <c r="D175" s="161">
        <v>37073</v>
      </c>
      <c r="E175" s="161"/>
      <c r="F175" s="161"/>
      <c r="G175" s="158" t="s">
        <v>16</v>
      </c>
      <c r="H175" s="158"/>
      <c r="I175" s="158"/>
      <c r="K175" s="2">
        <v>10</v>
      </c>
      <c r="L175" s="55">
        <v>7683</v>
      </c>
      <c r="M175" s="2">
        <v>100</v>
      </c>
      <c r="N175" s="14"/>
      <c r="O175" s="14">
        <v>7683</v>
      </c>
      <c r="P175" s="14">
        <v>7683</v>
      </c>
      <c r="Q175" s="14">
        <v>0</v>
      </c>
      <c r="R175" s="14">
        <f t="shared" si="43"/>
        <v>7683</v>
      </c>
      <c r="U175" s="12">
        <f t="shared" si="36"/>
        <v>0</v>
      </c>
      <c r="Y175" s="94"/>
      <c r="AA175" s="160">
        <v>218</v>
      </c>
      <c r="AB175" s="160"/>
      <c r="AC175" s="118" t="s">
        <v>75</v>
      </c>
      <c r="AD175" s="161">
        <v>37073</v>
      </c>
      <c r="AE175" s="161"/>
      <c r="AF175" s="161"/>
      <c r="AG175" s="158" t="s">
        <v>16</v>
      </c>
      <c r="AH175" s="158"/>
      <c r="AI175" s="158"/>
      <c r="AK175" s="2">
        <v>10</v>
      </c>
      <c r="AL175" s="119">
        <v>7683</v>
      </c>
      <c r="AM175" s="2">
        <v>100</v>
      </c>
      <c r="AN175" s="14"/>
      <c r="AO175" s="14">
        <v>7683</v>
      </c>
      <c r="AP175" s="14">
        <v>7683</v>
      </c>
      <c r="AQ175" s="14">
        <v>0</v>
      </c>
      <c r="AR175" s="14">
        <f t="shared" si="44"/>
        <v>7683</v>
      </c>
      <c r="AU175" s="12">
        <f t="shared" si="37"/>
        <v>0</v>
      </c>
      <c r="AV175" s="53"/>
      <c r="AW175" s="89"/>
      <c r="AX175" s="53"/>
      <c r="AY175" s="94"/>
      <c r="AZ175" s="94"/>
      <c r="BB175" s="138">
        <v>0</v>
      </c>
      <c r="BC175" s="141">
        <v>0</v>
      </c>
    </row>
    <row r="176" spans="1:55" ht="12.75" customHeight="1">
      <c r="A176" s="160">
        <v>220</v>
      </c>
      <c r="B176" s="160"/>
      <c r="C176" s="54" t="s">
        <v>76</v>
      </c>
      <c r="D176" s="161">
        <v>37295</v>
      </c>
      <c r="E176" s="161"/>
      <c r="F176" s="161"/>
      <c r="G176" s="158" t="s">
        <v>32</v>
      </c>
      <c r="H176" s="158"/>
      <c r="I176" s="158"/>
      <c r="K176" s="2">
        <v>5</v>
      </c>
      <c r="L176" s="55">
        <v>570</v>
      </c>
      <c r="M176" s="2">
        <v>100</v>
      </c>
      <c r="N176" s="14"/>
      <c r="O176" s="14">
        <v>570</v>
      </c>
      <c r="P176" s="14">
        <v>570</v>
      </c>
      <c r="Q176" s="14">
        <v>0</v>
      </c>
      <c r="R176" s="14">
        <f t="shared" si="43"/>
        <v>570</v>
      </c>
      <c r="U176" s="12">
        <f t="shared" si="36"/>
        <v>0</v>
      </c>
      <c r="Y176" s="94"/>
      <c r="AA176" s="160">
        <v>220</v>
      </c>
      <c r="AB176" s="160"/>
      <c r="AC176" s="118" t="s">
        <v>76</v>
      </c>
      <c r="AD176" s="161">
        <v>37295</v>
      </c>
      <c r="AE176" s="161"/>
      <c r="AF176" s="161"/>
      <c r="AG176" s="158" t="s">
        <v>32</v>
      </c>
      <c r="AH176" s="158"/>
      <c r="AI176" s="158"/>
      <c r="AK176" s="2">
        <v>5</v>
      </c>
      <c r="AL176" s="119">
        <v>570</v>
      </c>
      <c r="AM176" s="2">
        <v>100</v>
      </c>
      <c r="AN176" s="14"/>
      <c r="AO176" s="14">
        <v>570</v>
      </c>
      <c r="AP176" s="14">
        <v>570</v>
      </c>
      <c r="AQ176" s="14">
        <v>0</v>
      </c>
      <c r="AR176" s="14">
        <f t="shared" si="44"/>
        <v>570</v>
      </c>
      <c r="AU176" s="12">
        <f t="shared" si="37"/>
        <v>0</v>
      </c>
      <c r="AV176" s="53"/>
      <c r="AW176" s="89"/>
      <c r="AX176" s="53"/>
      <c r="AY176" s="94"/>
      <c r="AZ176" s="94"/>
      <c r="BB176" s="138">
        <v>0</v>
      </c>
      <c r="BC176" s="141">
        <v>0</v>
      </c>
    </row>
    <row r="177" spans="1:55" ht="12.75" customHeight="1">
      <c r="A177" s="160">
        <v>221</v>
      </c>
      <c r="B177" s="160"/>
      <c r="C177" s="54" t="s">
        <v>77</v>
      </c>
      <c r="D177" s="161">
        <v>37370</v>
      </c>
      <c r="E177" s="161"/>
      <c r="F177" s="161"/>
      <c r="G177" s="158" t="s">
        <v>16</v>
      </c>
      <c r="H177" s="158"/>
      <c r="I177" s="158"/>
      <c r="K177" s="2">
        <v>10</v>
      </c>
      <c r="L177" s="55">
        <v>550</v>
      </c>
      <c r="M177" s="2">
        <v>100</v>
      </c>
      <c r="N177" s="14"/>
      <c r="O177" s="14">
        <v>541</v>
      </c>
      <c r="P177" s="14">
        <v>550</v>
      </c>
      <c r="Q177" s="14">
        <v>0</v>
      </c>
      <c r="R177" s="14">
        <f t="shared" si="43"/>
        <v>550</v>
      </c>
      <c r="U177" s="12">
        <f t="shared" si="36"/>
        <v>0</v>
      </c>
      <c r="Y177" s="94"/>
      <c r="AA177" s="160">
        <v>221</v>
      </c>
      <c r="AB177" s="160"/>
      <c r="AC177" s="118" t="s">
        <v>77</v>
      </c>
      <c r="AD177" s="161">
        <v>37370</v>
      </c>
      <c r="AE177" s="161"/>
      <c r="AF177" s="161"/>
      <c r="AG177" s="158" t="s">
        <v>16</v>
      </c>
      <c r="AH177" s="158"/>
      <c r="AI177" s="158"/>
      <c r="AK177" s="2">
        <v>10</v>
      </c>
      <c r="AL177" s="119">
        <v>550</v>
      </c>
      <c r="AM177" s="2">
        <v>100</v>
      </c>
      <c r="AN177" s="14"/>
      <c r="AO177" s="14">
        <v>541</v>
      </c>
      <c r="AP177" s="14">
        <v>550</v>
      </c>
      <c r="AQ177" s="14">
        <v>0</v>
      </c>
      <c r="AR177" s="14">
        <f t="shared" si="44"/>
        <v>550</v>
      </c>
      <c r="AU177" s="12">
        <f t="shared" si="37"/>
        <v>0</v>
      </c>
      <c r="AV177" s="53"/>
      <c r="AW177" s="89"/>
      <c r="AX177" s="53"/>
      <c r="AY177" s="94"/>
      <c r="AZ177" s="94"/>
      <c r="BB177" s="138">
        <v>0</v>
      </c>
      <c r="BC177" s="141">
        <v>0</v>
      </c>
    </row>
    <row r="178" spans="1:55" ht="12.75" customHeight="1">
      <c r="A178" s="160">
        <v>222</v>
      </c>
      <c r="B178" s="160"/>
      <c r="C178" s="54" t="s">
        <v>78</v>
      </c>
      <c r="D178" s="161">
        <v>37371</v>
      </c>
      <c r="E178" s="161"/>
      <c r="F178" s="161"/>
      <c r="G178" s="158" t="s">
        <v>32</v>
      </c>
      <c r="H178" s="158"/>
      <c r="I178" s="158"/>
      <c r="K178" s="2">
        <v>5</v>
      </c>
      <c r="L178" s="55">
        <v>3495</v>
      </c>
      <c r="M178" s="2">
        <v>100</v>
      </c>
      <c r="N178" s="14"/>
      <c r="O178" s="14">
        <v>3495</v>
      </c>
      <c r="P178" s="14">
        <v>3495</v>
      </c>
      <c r="Q178" s="14">
        <v>0</v>
      </c>
      <c r="R178" s="14">
        <f t="shared" si="43"/>
        <v>3495</v>
      </c>
      <c r="U178" s="12">
        <f t="shared" si="36"/>
        <v>0</v>
      </c>
      <c r="Y178" s="94"/>
      <c r="AA178" s="160">
        <v>222</v>
      </c>
      <c r="AB178" s="160"/>
      <c r="AC178" s="118" t="s">
        <v>78</v>
      </c>
      <c r="AD178" s="161">
        <v>37371</v>
      </c>
      <c r="AE178" s="161"/>
      <c r="AF178" s="161"/>
      <c r="AG178" s="158" t="s">
        <v>32</v>
      </c>
      <c r="AH178" s="158"/>
      <c r="AI178" s="158"/>
      <c r="AK178" s="2">
        <v>5</v>
      </c>
      <c r="AL178" s="119">
        <v>3495</v>
      </c>
      <c r="AM178" s="2">
        <v>100</v>
      </c>
      <c r="AN178" s="14"/>
      <c r="AO178" s="14">
        <v>3495</v>
      </c>
      <c r="AP178" s="14">
        <v>3495</v>
      </c>
      <c r="AQ178" s="14">
        <v>0</v>
      </c>
      <c r="AR178" s="14">
        <f t="shared" si="44"/>
        <v>3495</v>
      </c>
      <c r="AU178" s="12">
        <f t="shared" si="37"/>
        <v>0</v>
      </c>
      <c r="AV178" s="53"/>
      <c r="AW178" s="89"/>
      <c r="AX178" s="53"/>
      <c r="AY178" s="94"/>
      <c r="AZ178" s="94"/>
      <c r="BB178" s="138">
        <v>0</v>
      </c>
      <c r="BC178" s="141">
        <v>0</v>
      </c>
    </row>
    <row r="179" spans="1:55" ht="12.75" customHeight="1">
      <c r="A179" s="160">
        <v>223</v>
      </c>
      <c r="B179" s="160"/>
      <c r="C179" s="54" t="s">
        <v>79</v>
      </c>
      <c r="D179" s="161">
        <v>37385</v>
      </c>
      <c r="E179" s="161"/>
      <c r="F179" s="161"/>
      <c r="G179" s="158" t="s">
        <v>32</v>
      </c>
      <c r="H179" s="158"/>
      <c r="I179" s="158"/>
      <c r="K179" s="2">
        <v>5</v>
      </c>
      <c r="L179" s="55">
        <v>2790</v>
      </c>
      <c r="M179" s="2">
        <v>100</v>
      </c>
      <c r="N179" s="14"/>
      <c r="O179" s="14">
        <v>2790</v>
      </c>
      <c r="P179" s="14">
        <v>2790</v>
      </c>
      <c r="Q179" s="14">
        <v>0</v>
      </c>
      <c r="R179" s="14">
        <f t="shared" si="43"/>
        <v>2790</v>
      </c>
      <c r="U179" s="12">
        <f t="shared" si="36"/>
        <v>0</v>
      </c>
      <c r="Y179" s="94"/>
      <c r="AA179" s="160">
        <v>223</v>
      </c>
      <c r="AB179" s="160"/>
      <c r="AC179" s="118" t="s">
        <v>79</v>
      </c>
      <c r="AD179" s="161">
        <v>37385</v>
      </c>
      <c r="AE179" s="161"/>
      <c r="AF179" s="161"/>
      <c r="AG179" s="158" t="s">
        <v>32</v>
      </c>
      <c r="AH179" s="158"/>
      <c r="AI179" s="158"/>
      <c r="AK179" s="2">
        <v>5</v>
      </c>
      <c r="AL179" s="119">
        <v>2790</v>
      </c>
      <c r="AM179" s="2">
        <v>100</v>
      </c>
      <c r="AN179" s="14"/>
      <c r="AO179" s="14">
        <v>2790</v>
      </c>
      <c r="AP179" s="14">
        <v>2790</v>
      </c>
      <c r="AQ179" s="14">
        <v>0</v>
      </c>
      <c r="AR179" s="14">
        <f t="shared" si="44"/>
        <v>2790</v>
      </c>
      <c r="AU179" s="12">
        <f t="shared" si="37"/>
        <v>0</v>
      </c>
      <c r="AV179" s="53"/>
      <c r="AW179" s="89"/>
      <c r="AX179" s="53"/>
      <c r="AY179" s="94"/>
      <c r="AZ179" s="94"/>
      <c r="BB179" s="138">
        <v>0</v>
      </c>
      <c r="BC179" s="141">
        <v>0</v>
      </c>
    </row>
    <row r="180" spans="1:55" ht="12.75" customHeight="1">
      <c r="A180" s="160">
        <v>224</v>
      </c>
      <c r="B180" s="160"/>
      <c r="C180" s="54" t="s">
        <v>80</v>
      </c>
      <c r="D180" s="161">
        <v>37526</v>
      </c>
      <c r="E180" s="161"/>
      <c r="F180" s="161"/>
      <c r="G180" s="158" t="s">
        <v>32</v>
      </c>
      <c r="H180" s="158"/>
      <c r="I180" s="158"/>
      <c r="K180" s="2">
        <v>5</v>
      </c>
      <c r="L180" s="55">
        <v>1870</v>
      </c>
      <c r="M180" s="2">
        <v>100</v>
      </c>
      <c r="N180" s="14"/>
      <c r="O180" s="14">
        <v>1870</v>
      </c>
      <c r="P180" s="14">
        <v>1870</v>
      </c>
      <c r="Q180" s="14">
        <v>0</v>
      </c>
      <c r="R180" s="14">
        <f t="shared" si="43"/>
        <v>1870</v>
      </c>
      <c r="U180" s="12">
        <f t="shared" si="36"/>
        <v>0</v>
      </c>
      <c r="Y180" s="94"/>
      <c r="AA180" s="160">
        <v>224</v>
      </c>
      <c r="AB180" s="160"/>
      <c r="AC180" s="118" t="s">
        <v>80</v>
      </c>
      <c r="AD180" s="161">
        <v>37526</v>
      </c>
      <c r="AE180" s="161"/>
      <c r="AF180" s="161"/>
      <c r="AG180" s="158" t="s">
        <v>32</v>
      </c>
      <c r="AH180" s="158"/>
      <c r="AI180" s="158"/>
      <c r="AK180" s="2">
        <v>5</v>
      </c>
      <c r="AL180" s="119">
        <v>1870</v>
      </c>
      <c r="AM180" s="2">
        <v>100</v>
      </c>
      <c r="AN180" s="14"/>
      <c r="AO180" s="14">
        <v>1870</v>
      </c>
      <c r="AP180" s="14">
        <v>1870</v>
      </c>
      <c r="AQ180" s="14">
        <v>0</v>
      </c>
      <c r="AR180" s="14">
        <f t="shared" si="44"/>
        <v>1870</v>
      </c>
      <c r="AU180" s="12">
        <f t="shared" si="37"/>
        <v>0</v>
      </c>
      <c r="AV180" s="53"/>
      <c r="AW180" s="89"/>
      <c r="AX180" s="53"/>
      <c r="AY180" s="94"/>
      <c r="AZ180" s="94"/>
      <c r="BB180" s="138">
        <v>0</v>
      </c>
      <c r="BC180" s="141">
        <v>0</v>
      </c>
    </row>
    <row r="181" spans="1:55" ht="12.75" customHeight="1">
      <c r="A181" s="160">
        <v>225</v>
      </c>
      <c r="B181" s="160"/>
      <c r="C181" s="54" t="s">
        <v>81</v>
      </c>
      <c r="D181" s="161">
        <v>37554</v>
      </c>
      <c r="E181" s="161"/>
      <c r="F181" s="161"/>
      <c r="G181" s="158" t="s">
        <v>32</v>
      </c>
      <c r="H181" s="158"/>
      <c r="I181" s="158"/>
      <c r="K181" s="2">
        <v>5</v>
      </c>
      <c r="L181" s="55">
        <v>998</v>
      </c>
      <c r="M181" s="2">
        <v>100</v>
      </c>
      <c r="N181" s="14"/>
      <c r="O181" s="14">
        <v>998</v>
      </c>
      <c r="P181" s="14">
        <v>998</v>
      </c>
      <c r="Q181" s="14">
        <v>0</v>
      </c>
      <c r="R181" s="14">
        <f t="shared" si="43"/>
        <v>998</v>
      </c>
      <c r="U181" s="12">
        <f t="shared" si="36"/>
        <v>0</v>
      </c>
      <c r="Y181" s="94"/>
      <c r="AA181" s="160">
        <v>225</v>
      </c>
      <c r="AB181" s="160"/>
      <c r="AC181" s="118" t="s">
        <v>81</v>
      </c>
      <c r="AD181" s="161">
        <v>37554</v>
      </c>
      <c r="AE181" s="161"/>
      <c r="AF181" s="161"/>
      <c r="AG181" s="158" t="s">
        <v>32</v>
      </c>
      <c r="AH181" s="158"/>
      <c r="AI181" s="158"/>
      <c r="AK181" s="2">
        <v>5</v>
      </c>
      <c r="AL181" s="119">
        <v>998</v>
      </c>
      <c r="AM181" s="2">
        <v>100</v>
      </c>
      <c r="AN181" s="14"/>
      <c r="AO181" s="14">
        <v>998</v>
      </c>
      <c r="AP181" s="14">
        <v>998</v>
      </c>
      <c r="AQ181" s="14">
        <v>0</v>
      </c>
      <c r="AR181" s="14">
        <f t="shared" si="44"/>
        <v>998</v>
      </c>
      <c r="AU181" s="12">
        <f t="shared" si="37"/>
        <v>0</v>
      </c>
      <c r="AV181" s="53"/>
      <c r="AW181" s="89"/>
      <c r="AX181" s="53"/>
      <c r="AY181" s="94"/>
      <c r="AZ181" s="94"/>
      <c r="BB181" s="138">
        <v>0</v>
      </c>
      <c r="BC181" s="141">
        <v>0</v>
      </c>
    </row>
    <row r="182" spans="1:55" ht="12.75" customHeight="1">
      <c r="A182" s="160">
        <v>226</v>
      </c>
      <c r="B182" s="160"/>
      <c r="C182" s="54" t="s">
        <v>74</v>
      </c>
      <c r="D182" s="161">
        <v>37554</v>
      </c>
      <c r="E182" s="161"/>
      <c r="F182" s="161"/>
      <c r="G182" s="158" t="s">
        <v>32</v>
      </c>
      <c r="H182" s="158"/>
      <c r="I182" s="158"/>
      <c r="K182" s="2">
        <v>5</v>
      </c>
      <c r="L182" s="55">
        <v>420</v>
      </c>
      <c r="M182" s="2">
        <v>100</v>
      </c>
      <c r="N182" s="14"/>
      <c r="O182" s="14">
        <v>420</v>
      </c>
      <c r="P182" s="14">
        <v>420</v>
      </c>
      <c r="Q182" s="14">
        <v>0</v>
      </c>
      <c r="R182" s="14">
        <f t="shared" si="43"/>
        <v>420</v>
      </c>
      <c r="U182" s="12">
        <f t="shared" si="36"/>
        <v>0</v>
      </c>
      <c r="Y182" s="94"/>
      <c r="AA182" s="160">
        <v>226</v>
      </c>
      <c r="AB182" s="160"/>
      <c r="AC182" s="118" t="s">
        <v>74</v>
      </c>
      <c r="AD182" s="161">
        <v>37554</v>
      </c>
      <c r="AE182" s="161"/>
      <c r="AF182" s="161"/>
      <c r="AG182" s="158" t="s">
        <v>32</v>
      </c>
      <c r="AH182" s="158"/>
      <c r="AI182" s="158"/>
      <c r="AK182" s="2">
        <v>5</v>
      </c>
      <c r="AL182" s="119">
        <v>420</v>
      </c>
      <c r="AM182" s="2">
        <v>100</v>
      </c>
      <c r="AN182" s="14"/>
      <c r="AO182" s="14">
        <v>420</v>
      </c>
      <c r="AP182" s="14">
        <v>420</v>
      </c>
      <c r="AQ182" s="14">
        <v>0</v>
      </c>
      <c r="AR182" s="14">
        <f t="shared" si="44"/>
        <v>420</v>
      </c>
      <c r="AU182" s="12">
        <f t="shared" si="37"/>
        <v>0</v>
      </c>
      <c r="AV182" s="53"/>
      <c r="AW182" s="89"/>
      <c r="AX182" s="53"/>
      <c r="AY182" s="94"/>
      <c r="AZ182" s="94"/>
      <c r="BB182" s="138">
        <v>0</v>
      </c>
      <c r="BC182" s="141">
        <v>0</v>
      </c>
    </row>
    <row r="183" spans="1:55" ht="12.75" customHeight="1">
      <c r="A183" s="160">
        <v>227</v>
      </c>
      <c r="B183" s="160"/>
      <c r="C183" s="54" t="s">
        <v>82</v>
      </c>
      <c r="D183" s="161">
        <v>37680</v>
      </c>
      <c r="E183" s="161"/>
      <c r="F183" s="161"/>
      <c r="G183" s="158" t="s">
        <v>32</v>
      </c>
      <c r="H183" s="158"/>
      <c r="I183" s="158"/>
      <c r="K183" s="2">
        <v>5</v>
      </c>
      <c r="L183" s="55">
        <v>714</v>
      </c>
      <c r="M183" s="2">
        <v>100</v>
      </c>
      <c r="N183" s="14"/>
      <c r="O183" s="14">
        <v>714</v>
      </c>
      <c r="P183" s="14">
        <v>714</v>
      </c>
      <c r="Q183" s="14">
        <v>0</v>
      </c>
      <c r="R183" s="14">
        <f t="shared" si="43"/>
        <v>714</v>
      </c>
      <c r="U183" s="12">
        <f t="shared" si="36"/>
        <v>0</v>
      </c>
      <c r="Y183" s="94"/>
      <c r="AA183" s="160">
        <v>227</v>
      </c>
      <c r="AB183" s="160"/>
      <c r="AC183" s="118" t="s">
        <v>82</v>
      </c>
      <c r="AD183" s="161">
        <v>37680</v>
      </c>
      <c r="AE183" s="161"/>
      <c r="AF183" s="161"/>
      <c r="AG183" s="158" t="s">
        <v>32</v>
      </c>
      <c r="AH183" s="158"/>
      <c r="AI183" s="158"/>
      <c r="AK183" s="2">
        <v>5</v>
      </c>
      <c r="AL183" s="119">
        <v>714</v>
      </c>
      <c r="AM183" s="2">
        <v>100</v>
      </c>
      <c r="AN183" s="14"/>
      <c r="AO183" s="14">
        <v>714</v>
      </c>
      <c r="AP183" s="14">
        <v>714</v>
      </c>
      <c r="AQ183" s="14">
        <v>0</v>
      </c>
      <c r="AR183" s="14">
        <f t="shared" si="44"/>
        <v>714</v>
      </c>
      <c r="AU183" s="12">
        <f t="shared" si="37"/>
        <v>0</v>
      </c>
      <c r="AV183" s="53"/>
      <c r="AW183" s="89"/>
      <c r="AX183" s="53"/>
      <c r="AY183" s="94"/>
      <c r="AZ183" s="94"/>
      <c r="BB183" s="138">
        <v>0</v>
      </c>
      <c r="BC183" s="141">
        <v>0</v>
      </c>
    </row>
    <row r="184" spans="1:55" ht="12.75" customHeight="1">
      <c r="A184" s="160">
        <v>228</v>
      </c>
      <c r="B184" s="160"/>
      <c r="C184" s="54" t="s">
        <v>83</v>
      </c>
      <c r="D184" s="161">
        <v>37833</v>
      </c>
      <c r="E184" s="161"/>
      <c r="F184" s="161"/>
      <c r="G184" s="158" t="s">
        <v>32</v>
      </c>
      <c r="H184" s="158"/>
      <c r="I184" s="158"/>
      <c r="K184" s="2">
        <v>5</v>
      </c>
      <c r="L184" s="55">
        <v>500</v>
      </c>
      <c r="M184" s="2">
        <v>100</v>
      </c>
      <c r="N184" s="14"/>
      <c r="O184" s="14">
        <v>500</v>
      </c>
      <c r="P184" s="14">
        <v>500</v>
      </c>
      <c r="Q184" s="14">
        <v>0</v>
      </c>
      <c r="R184" s="14">
        <f t="shared" si="43"/>
        <v>500</v>
      </c>
      <c r="U184" s="12">
        <f t="shared" si="36"/>
        <v>0</v>
      </c>
      <c r="Y184" s="94"/>
      <c r="AA184" s="160">
        <v>228</v>
      </c>
      <c r="AB184" s="160"/>
      <c r="AC184" s="118" t="s">
        <v>83</v>
      </c>
      <c r="AD184" s="161">
        <v>37833</v>
      </c>
      <c r="AE184" s="161"/>
      <c r="AF184" s="161"/>
      <c r="AG184" s="158" t="s">
        <v>32</v>
      </c>
      <c r="AH184" s="158"/>
      <c r="AI184" s="158"/>
      <c r="AK184" s="2">
        <v>5</v>
      </c>
      <c r="AL184" s="119">
        <v>500</v>
      </c>
      <c r="AM184" s="2">
        <v>100</v>
      </c>
      <c r="AN184" s="14"/>
      <c r="AO184" s="14">
        <v>500</v>
      </c>
      <c r="AP184" s="14">
        <v>500</v>
      </c>
      <c r="AQ184" s="14">
        <v>0</v>
      </c>
      <c r="AR184" s="14">
        <f t="shared" si="44"/>
        <v>500</v>
      </c>
      <c r="AU184" s="12">
        <f t="shared" si="37"/>
        <v>0</v>
      </c>
      <c r="AV184" s="53"/>
      <c r="AW184" s="89"/>
      <c r="AX184" s="53"/>
      <c r="AY184" s="94"/>
      <c r="AZ184" s="94"/>
      <c r="BB184" s="138">
        <v>0</v>
      </c>
      <c r="BC184" s="141">
        <v>0</v>
      </c>
    </row>
    <row r="185" spans="1:55" ht="12.75" customHeight="1">
      <c r="A185" s="160">
        <v>229</v>
      </c>
      <c r="B185" s="160"/>
      <c r="C185" s="54" t="s">
        <v>74</v>
      </c>
      <c r="D185" s="161">
        <v>38097</v>
      </c>
      <c r="E185" s="161"/>
      <c r="F185" s="161"/>
      <c r="G185" s="158" t="s">
        <v>16</v>
      </c>
      <c r="H185" s="158"/>
      <c r="I185" s="158"/>
      <c r="K185" s="2">
        <v>7</v>
      </c>
      <c r="L185" s="55">
        <v>1395</v>
      </c>
      <c r="M185" s="2">
        <v>100</v>
      </c>
      <c r="N185" s="14"/>
      <c r="O185" s="14">
        <v>1361</v>
      </c>
      <c r="P185" s="14">
        <v>1395</v>
      </c>
      <c r="Q185" s="14">
        <v>0</v>
      </c>
      <c r="R185" s="14">
        <f t="shared" si="43"/>
        <v>1395</v>
      </c>
      <c r="U185" s="12">
        <f t="shared" si="36"/>
        <v>0</v>
      </c>
      <c r="Y185" s="94"/>
      <c r="AA185" s="160">
        <v>229</v>
      </c>
      <c r="AB185" s="160"/>
      <c r="AC185" s="118" t="s">
        <v>74</v>
      </c>
      <c r="AD185" s="161">
        <v>38097</v>
      </c>
      <c r="AE185" s="161"/>
      <c r="AF185" s="161"/>
      <c r="AG185" s="158" t="s">
        <v>16</v>
      </c>
      <c r="AH185" s="158"/>
      <c r="AI185" s="158"/>
      <c r="AK185" s="2">
        <v>7</v>
      </c>
      <c r="AL185" s="119">
        <v>1395</v>
      </c>
      <c r="AM185" s="2">
        <v>100</v>
      </c>
      <c r="AN185" s="14"/>
      <c r="AO185" s="14">
        <v>1361</v>
      </c>
      <c r="AP185" s="14">
        <v>1395</v>
      </c>
      <c r="AQ185" s="14">
        <v>0</v>
      </c>
      <c r="AR185" s="14">
        <f t="shared" si="44"/>
        <v>1395</v>
      </c>
      <c r="AU185" s="12">
        <f t="shared" si="37"/>
        <v>0</v>
      </c>
      <c r="AV185" s="53"/>
      <c r="AW185" s="89"/>
      <c r="AX185" s="53"/>
      <c r="AY185" s="94"/>
      <c r="AZ185" s="94"/>
      <c r="BB185" s="138">
        <v>0</v>
      </c>
      <c r="BC185" s="141">
        <v>0</v>
      </c>
    </row>
    <row r="186" spans="1:55" ht="12.75" customHeight="1">
      <c r="A186" s="160">
        <v>230</v>
      </c>
      <c r="B186" s="160"/>
      <c r="C186" s="54" t="s">
        <v>274</v>
      </c>
      <c r="D186" s="161">
        <v>38352</v>
      </c>
      <c r="E186" s="161"/>
      <c r="F186" s="161"/>
      <c r="G186" s="158" t="s">
        <v>16</v>
      </c>
      <c r="H186" s="158"/>
      <c r="I186" s="158"/>
      <c r="K186" s="2">
        <v>7</v>
      </c>
      <c r="L186" s="55">
        <v>20050</v>
      </c>
      <c r="M186" s="2">
        <v>100</v>
      </c>
      <c r="N186" s="14"/>
      <c r="O186" s="14">
        <v>20050</v>
      </c>
      <c r="P186" s="14">
        <v>20050</v>
      </c>
      <c r="Q186" s="14">
        <v>0</v>
      </c>
      <c r="R186" s="14">
        <f t="shared" si="43"/>
        <v>20050</v>
      </c>
      <c r="U186" s="12">
        <f t="shared" si="36"/>
        <v>0</v>
      </c>
      <c r="Y186" s="94"/>
      <c r="AA186" s="160">
        <v>230</v>
      </c>
      <c r="AB186" s="160"/>
      <c r="AC186" s="118" t="s">
        <v>274</v>
      </c>
      <c r="AD186" s="161">
        <v>38352</v>
      </c>
      <c r="AE186" s="161"/>
      <c r="AF186" s="161"/>
      <c r="AG186" s="158" t="s">
        <v>16</v>
      </c>
      <c r="AH186" s="158"/>
      <c r="AI186" s="158"/>
      <c r="AK186" s="2">
        <v>7</v>
      </c>
      <c r="AL186" s="119">
        <v>20050</v>
      </c>
      <c r="AM186" s="2">
        <v>100</v>
      </c>
      <c r="AN186" s="14"/>
      <c r="AO186" s="14">
        <v>20050</v>
      </c>
      <c r="AP186" s="14">
        <v>20050</v>
      </c>
      <c r="AQ186" s="14">
        <v>0</v>
      </c>
      <c r="AR186" s="14">
        <f t="shared" si="44"/>
        <v>20050</v>
      </c>
      <c r="AU186" s="12">
        <f t="shared" si="37"/>
        <v>0</v>
      </c>
      <c r="AV186" s="53"/>
      <c r="AW186" s="89"/>
      <c r="AX186" s="53"/>
      <c r="AY186" s="94"/>
      <c r="AZ186" s="94"/>
      <c r="BB186" s="138">
        <v>0</v>
      </c>
      <c r="BC186" s="141">
        <v>0</v>
      </c>
    </row>
    <row r="187" spans="1:55" ht="12.75" customHeight="1">
      <c r="A187" s="160">
        <v>231</v>
      </c>
      <c r="B187" s="160"/>
      <c r="C187" s="54" t="s">
        <v>84</v>
      </c>
      <c r="D187" s="161">
        <v>38411</v>
      </c>
      <c r="E187" s="161"/>
      <c r="F187" s="161"/>
      <c r="G187" s="158" t="s">
        <v>24</v>
      </c>
      <c r="H187" s="158"/>
      <c r="I187" s="158"/>
      <c r="K187" s="2">
        <v>7</v>
      </c>
      <c r="L187" s="55">
        <v>346</v>
      </c>
      <c r="M187" s="2">
        <v>100</v>
      </c>
      <c r="N187" s="14"/>
      <c r="O187" s="14">
        <v>325</v>
      </c>
      <c r="P187" s="14">
        <v>346</v>
      </c>
      <c r="Q187" s="14">
        <v>0</v>
      </c>
      <c r="R187" s="14">
        <f t="shared" si="43"/>
        <v>346</v>
      </c>
      <c r="U187" s="12">
        <f t="shared" si="36"/>
        <v>0</v>
      </c>
      <c r="Y187" s="94"/>
      <c r="AA187" s="160">
        <v>231</v>
      </c>
      <c r="AB187" s="160"/>
      <c r="AC187" s="118" t="s">
        <v>84</v>
      </c>
      <c r="AD187" s="161">
        <v>38411</v>
      </c>
      <c r="AE187" s="161"/>
      <c r="AF187" s="161"/>
      <c r="AG187" s="158" t="s">
        <v>24</v>
      </c>
      <c r="AH187" s="158"/>
      <c r="AI187" s="158"/>
      <c r="AK187" s="2">
        <v>7</v>
      </c>
      <c r="AL187" s="119">
        <v>346</v>
      </c>
      <c r="AM187" s="2">
        <v>100</v>
      </c>
      <c r="AN187" s="14"/>
      <c r="AO187" s="14">
        <v>325</v>
      </c>
      <c r="AP187" s="14">
        <v>346</v>
      </c>
      <c r="AQ187" s="14">
        <v>0</v>
      </c>
      <c r="AR187" s="14">
        <f t="shared" si="44"/>
        <v>346</v>
      </c>
      <c r="AU187" s="12">
        <f t="shared" si="37"/>
        <v>0</v>
      </c>
      <c r="AV187" s="53"/>
      <c r="AW187" s="89"/>
      <c r="AX187" s="53"/>
      <c r="AY187" s="94"/>
      <c r="AZ187" s="94"/>
      <c r="BB187" s="138">
        <v>0</v>
      </c>
      <c r="BC187" s="141">
        <v>0</v>
      </c>
    </row>
    <row r="188" spans="1:55" ht="12.75" customHeight="1">
      <c r="A188" s="160">
        <v>232</v>
      </c>
      <c r="B188" s="160"/>
      <c r="C188" s="54" t="s">
        <v>85</v>
      </c>
      <c r="D188" s="161">
        <v>38464</v>
      </c>
      <c r="E188" s="161"/>
      <c r="F188" s="161"/>
      <c r="G188" s="158" t="s">
        <v>16</v>
      </c>
      <c r="H188" s="158"/>
      <c r="I188" s="158"/>
      <c r="K188" s="2">
        <v>7</v>
      </c>
      <c r="L188" s="55">
        <v>134</v>
      </c>
      <c r="M188" s="2">
        <v>100</v>
      </c>
      <c r="N188" s="14"/>
      <c r="O188" s="14">
        <v>130</v>
      </c>
      <c r="P188" s="14">
        <v>134</v>
      </c>
      <c r="Q188" s="14">
        <v>0</v>
      </c>
      <c r="R188" s="14">
        <f t="shared" si="43"/>
        <v>134</v>
      </c>
      <c r="U188" s="12">
        <f t="shared" si="36"/>
        <v>0</v>
      </c>
      <c r="Y188" s="94"/>
      <c r="AA188" s="160">
        <v>232</v>
      </c>
      <c r="AB188" s="160"/>
      <c r="AC188" s="118" t="s">
        <v>85</v>
      </c>
      <c r="AD188" s="161">
        <v>38464</v>
      </c>
      <c r="AE188" s="161"/>
      <c r="AF188" s="161"/>
      <c r="AG188" s="158" t="s">
        <v>16</v>
      </c>
      <c r="AH188" s="158"/>
      <c r="AI188" s="158"/>
      <c r="AK188" s="2">
        <v>7</v>
      </c>
      <c r="AL188" s="119">
        <v>134</v>
      </c>
      <c r="AM188" s="2">
        <v>100</v>
      </c>
      <c r="AN188" s="14"/>
      <c r="AO188" s="14">
        <v>130</v>
      </c>
      <c r="AP188" s="14">
        <v>134</v>
      </c>
      <c r="AQ188" s="14">
        <v>0</v>
      </c>
      <c r="AR188" s="14">
        <f t="shared" si="44"/>
        <v>134</v>
      </c>
      <c r="AU188" s="12">
        <f t="shared" si="37"/>
        <v>0</v>
      </c>
      <c r="AV188" s="53"/>
      <c r="AW188" s="89"/>
      <c r="AX188" s="53"/>
      <c r="AY188" s="94"/>
      <c r="AZ188" s="94"/>
      <c r="BB188" s="138">
        <v>0</v>
      </c>
      <c r="BC188" s="141">
        <v>0</v>
      </c>
    </row>
    <row r="189" spans="1:55" ht="12.75" customHeight="1">
      <c r="A189" s="160">
        <v>233</v>
      </c>
      <c r="B189" s="160"/>
      <c r="C189" s="54" t="s">
        <v>86</v>
      </c>
      <c r="D189" s="161">
        <v>38595</v>
      </c>
      <c r="E189" s="161"/>
      <c r="F189" s="161"/>
      <c r="G189" s="158" t="s">
        <v>32</v>
      </c>
      <c r="H189" s="158"/>
      <c r="I189" s="158"/>
      <c r="K189" s="2">
        <v>5</v>
      </c>
      <c r="L189" s="55">
        <v>1757</v>
      </c>
      <c r="M189" s="2">
        <v>100</v>
      </c>
      <c r="N189" s="14"/>
      <c r="O189" s="14">
        <v>1757</v>
      </c>
      <c r="P189" s="14">
        <v>1757</v>
      </c>
      <c r="Q189" s="14">
        <v>0</v>
      </c>
      <c r="R189" s="14">
        <f t="shared" si="43"/>
        <v>1757</v>
      </c>
      <c r="U189" s="12">
        <f t="shared" si="36"/>
        <v>0</v>
      </c>
      <c r="Y189" s="94"/>
      <c r="AA189" s="160">
        <v>233</v>
      </c>
      <c r="AB189" s="160"/>
      <c r="AC189" s="118" t="s">
        <v>86</v>
      </c>
      <c r="AD189" s="161">
        <v>38595</v>
      </c>
      <c r="AE189" s="161"/>
      <c r="AF189" s="161"/>
      <c r="AG189" s="158" t="s">
        <v>32</v>
      </c>
      <c r="AH189" s="158"/>
      <c r="AI189" s="158"/>
      <c r="AK189" s="2">
        <v>5</v>
      </c>
      <c r="AL189" s="119">
        <v>1757</v>
      </c>
      <c r="AM189" s="2">
        <v>100</v>
      </c>
      <c r="AN189" s="14"/>
      <c r="AO189" s="14">
        <v>1757</v>
      </c>
      <c r="AP189" s="14">
        <v>1757</v>
      </c>
      <c r="AQ189" s="14">
        <v>0</v>
      </c>
      <c r="AR189" s="14">
        <f t="shared" si="44"/>
        <v>1757</v>
      </c>
      <c r="AU189" s="12">
        <f t="shared" si="37"/>
        <v>0</v>
      </c>
      <c r="AV189" s="53"/>
      <c r="AW189" s="89"/>
      <c r="AX189" s="53"/>
      <c r="AY189" s="94"/>
      <c r="AZ189" s="94"/>
      <c r="BB189" s="138">
        <v>0</v>
      </c>
      <c r="BC189" s="141">
        <v>0</v>
      </c>
    </row>
    <row r="190" spans="1:55" ht="12.75" customHeight="1">
      <c r="A190" s="160">
        <v>234</v>
      </c>
      <c r="B190" s="160"/>
      <c r="C190" s="54" t="s">
        <v>87</v>
      </c>
      <c r="D190" s="161">
        <v>38747</v>
      </c>
      <c r="E190" s="161"/>
      <c r="F190" s="161"/>
      <c r="G190" s="158" t="s">
        <v>16</v>
      </c>
      <c r="H190" s="158"/>
      <c r="I190" s="158"/>
      <c r="K190" s="2">
        <v>5</v>
      </c>
      <c r="L190" s="55">
        <v>967</v>
      </c>
      <c r="M190" s="2">
        <v>100</v>
      </c>
      <c r="N190" s="14"/>
      <c r="O190" s="14">
        <v>967</v>
      </c>
      <c r="P190" s="14">
        <v>967</v>
      </c>
      <c r="Q190" s="14">
        <v>0</v>
      </c>
      <c r="R190" s="14">
        <f t="shared" si="43"/>
        <v>967</v>
      </c>
      <c r="U190" s="12">
        <f t="shared" si="36"/>
        <v>0</v>
      </c>
      <c r="Y190" s="94"/>
      <c r="AA190" s="160">
        <v>234</v>
      </c>
      <c r="AB190" s="160"/>
      <c r="AC190" s="118" t="s">
        <v>87</v>
      </c>
      <c r="AD190" s="161">
        <v>38747</v>
      </c>
      <c r="AE190" s="161"/>
      <c r="AF190" s="161"/>
      <c r="AG190" s="158" t="s">
        <v>16</v>
      </c>
      <c r="AH190" s="158"/>
      <c r="AI190" s="158"/>
      <c r="AK190" s="2">
        <v>5</v>
      </c>
      <c r="AL190" s="119">
        <v>967</v>
      </c>
      <c r="AM190" s="2">
        <v>100</v>
      </c>
      <c r="AN190" s="14"/>
      <c r="AO190" s="14">
        <v>967</v>
      </c>
      <c r="AP190" s="14">
        <v>967</v>
      </c>
      <c r="AQ190" s="14">
        <v>0</v>
      </c>
      <c r="AR190" s="14">
        <f t="shared" si="44"/>
        <v>967</v>
      </c>
      <c r="AU190" s="12">
        <f t="shared" si="37"/>
        <v>0</v>
      </c>
      <c r="AV190" s="53"/>
      <c r="AW190" s="89"/>
      <c r="AX190" s="53"/>
      <c r="AY190" s="94"/>
      <c r="AZ190" s="94"/>
      <c r="BB190" s="138">
        <v>0</v>
      </c>
      <c r="BC190" s="141">
        <v>0</v>
      </c>
    </row>
    <row r="191" spans="1:55" ht="12.75" customHeight="1">
      <c r="A191" s="160">
        <v>235</v>
      </c>
      <c r="B191" s="160"/>
      <c r="C191" s="54" t="s">
        <v>88</v>
      </c>
      <c r="D191" s="161">
        <v>38747</v>
      </c>
      <c r="E191" s="161"/>
      <c r="F191" s="161"/>
      <c r="G191" s="158" t="s">
        <v>16</v>
      </c>
      <c r="H191" s="158"/>
      <c r="I191" s="158"/>
      <c r="K191" s="2">
        <v>5</v>
      </c>
      <c r="L191" s="55">
        <v>199</v>
      </c>
      <c r="M191" s="2">
        <v>100</v>
      </c>
      <c r="N191" s="14"/>
      <c r="O191" s="14">
        <v>199</v>
      </c>
      <c r="P191" s="14">
        <v>199</v>
      </c>
      <c r="Q191" s="14">
        <v>0</v>
      </c>
      <c r="R191" s="14">
        <f t="shared" si="43"/>
        <v>199</v>
      </c>
      <c r="U191" s="12">
        <f t="shared" si="36"/>
        <v>0</v>
      </c>
      <c r="Y191" s="94"/>
      <c r="AA191" s="160">
        <v>235</v>
      </c>
      <c r="AB191" s="160"/>
      <c r="AC191" s="118" t="s">
        <v>88</v>
      </c>
      <c r="AD191" s="161">
        <v>38747</v>
      </c>
      <c r="AE191" s="161"/>
      <c r="AF191" s="161"/>
      <c r="AG191" s="158" t="s">
        <v>16</v>
      </c>
      <c r="AH191" s="158"/>
      <c r="AI191" s="158"/>
      <c r="AK191" s="2">
        <v>5</v>
      </c>
      <c r="AL191" s="119">
        <v>199</v>
      </c>
      <c r="AM191" s="2">
        <v>100</v>
      </c>
      <c r="AN191" s="14"/>
      <c r="AO191" s="14">
        <v>199</v>
      </c>
      <c r="AP191" s="14">
        <v>199</v>
      </c>
      <c r="AQ191" s="14">
        <v>0</v>
      </c>
      <c r="AR191" s="14">
        <f t="shared" si="44"/>
        <v>199</v>
      </c>
      <c r="AU191" s="12">
        <f t="shared" si="37"/>
        <v>0</v>
      </c>
      <c r="AV191" s="53"/>
      <c r="AW191" s="89"/>
      <c r="AX191" s="53"/>
      <c r="AY191" s="94"/>
      <c r="AZ191" s="94"/>
      <c r="BB191" s="138">
        <v>0</v>
      </c>
      <c r="BC191" s="141">
        <v>0</v>
      </c>
    </row>
    <row r="192" spans="1:55" ht="12.75" customHeight="1">
      <c r="A192" s="160">
        <v>236</v>
      </c>
      <c r="B192" s="160"/>
      <c r="C192" s="54" t="s">
        <v>89</v>
      </c>
      <c r="D192" s="161">
        <v>38782</v>
      </c>
      <c r="E192" s="161"/>
      <c r="F192" s="161"/>
      <c r="G192" s="158" t="s">
        <v>16</v>
      </c>
      <c r="H192" s="158"/>
      <c r="I192" s="158"/>
      <c r="K192" s="2">
        <v>5</v>
      </c>
      <c r="L192" s="55">
        <v>620</v>
      </c>
      <c r="M192" s="2">
        <v>100</v>
      </c>
      <c r="N192" s="14"/>
      <c r="O192" s="14">
        <v>620</v>
      </c>
      <c r="P192" s="14">
        <v>620</v>
      </c>
      <c r="Q192" s="14">
        <v>0</v>
      </c>
      <c r="R192" s="14">
        <f t="shared" si="43"/>
        <v>620</v>
      </c>
      <c r="U192" s="12">
        <f t="shared" si="36"/>
        <v>0</v>
      </c>
      <c r="Y192" s="94"/>
      <c r="AA192" s="160">
        <v>236</v>
      </c>
      <c r="AB192" s="160"/>
      <c r="AC192" s="118" t="s">
        <v>89</v>
      </c>
      <c r="AD192" s="161">
        <v>38782</v>
      </c>
      <c r="AE192" s="161"/>
      <c r="AF192" s="161"/>
      <c r="AG192" s="158" t="s">
        <v>16</v>
      </c>
      <c r="AH192" s="158"/>
      <c r="AI192" s="158"/>
      <c r="AK192" s="2">
        <v>5</v>
      </c>
      <c r="AL192" s="119">
        <v>620</v>
      </c>
      <c r="AM192" s="2">
        <v>100</v>
      </c>
      <c r="AN192" s="14"/>
      <c r="AO192" s="14">
        <v>620</v>
      </c>
      <c r="AP192" s="14">
        <v>620</v>
      </c>
      <c r="AQ192" s="14">
        <v>0</v>
      </c>
      <c r="AR192" s="14">
        <f t="shared" si="44"/>
        <v>620</v>
      </c>
      <c r="AU192" s="12">
        <f t="shared" si="37"/>
        <v>0</v>
      </c>
      <c r="AV192" s="53"/>
      <c r="AW192" s="89"/>
      <c r="AX192" s="53"/>
      <c r="AY192" s="94"/>
      <c r="AZ192" s="94"/>
      <c r="BB192" s="138">
        <v>0</v>
      </c>
      <c r="BC192" s="141">
        <v>0</v>
      </c>
    </row>
    <row r="193" spans="1:55" ht="12.75" customHeight="1">
      <c r="A193" s="160">
        <v>237</v>
      </c>
      <c r="B193" s="160"/>
      <c r="C193" s="54" t="s">
        <v>63</v>
      </c>
      <c r="D193" s="161">
        <v>38863</v>
      </c>
      <c r="E193" s="161"/>
      <c r="F193" s="161"/>
      <c r="G193" s="158" t="s">
        <v>16</v>
      </c>
      <c r="H193" s="158"/>
      <c r="I193" s="158"/>
      <c r="K193" s="2">
        <v>7</v>
      </c>
      <c r="L193" s="55">
        <v>729</v>
      </c>
      <c r="M193" s="2">
        <v>100</v>
      </c>
      <c r="N193" s="14"/>
      <c r="O193" s="14">
        <v>720</v>
      </c>
      <c r="P193" s="14">
        <v>729</v>
      </c>
      <c r="Q193" s="14">
        <v>0</v>
      </c>
      <c r="R193" s="14">
        <f t="shared" si="43"/>
        <v>729</v>
      </c>
      <c r="U193" s="12">
        <f t="shared" si="36"/>
        <v>0</v>
      </c>
      <c r="Y193" s="94"/>
      <c r="AA193" s="160">
        <v>237</v>
      </c>
      <c r="AB193" s="160"/>
      <c r="AC193" s="118" t="s">
        <v>63</v>
      </c>
      <c r="AD193" s="161">
        <v>38863</v>
      </c>
      <c r="AE193" s="161"/>
      <c r="AF193" s="161"/>
      <c r="AG193" s="158" t="s">
        <v>16</v>
      </c>
      <c r="AH193" s="158"/>
      <c r="AI193" s="158"/>
      <c r="AK193" s="2">
        <v>7</v>
      </c>
      <c r="AL193" s="119">
        <v>729</v>
      </c>
      <c r="AM193" s="2">
        <v>100</v>
      </c>
      <c r="AN193" s="14"/>
      <c r="AO193" s="14">
        <v>720</v>
      </c>
      <c r="AP193" s="14">
        <v>729</v>
      </c>
      <c r="AQ193" s="14">
        <v>0</v>
      </c>
      <c r="AR193" s="14">
        <f t="shared" si="44"/>
        <v>729</v>
      </c>
      <c r="AU193" s="12">
        <f t="shared" si="37"/>
        <v>0</v>
      </c>
      <c r="AV193" s="53"/>
      <c r="AW193" s="89"/>
      <c r="AX193" s="53"/>
      <c r="AY193" s="94"/>
      <c r="AZ193" s="94"/>
      <c r="BB193" s="138">
        <v>0</v>
      </c>
      <c r="BC193" s="141">
        <v>0</v>
      </c>
    </row>
    <row r="194" spans="1:55" ht="12.75" customHeight="1">
      <c r="A194" s="160">
        <v>238</v>
      </c>
      <c r="B194" s="160"/>
      <c r="C194" s="54" t="s">
        <v>90</v>
      </c>
      <c r="D194" s="161">
        <v>38877</v>
      </c>
      <c r="E194" s="161"/>
      <c r="F194" s="161"/>
      <c r="G194" s="158" t="s">
        <v>24</v>
      </c>
      <c r="H194" s="158"/>
      <c r="I194" s="158"/>
      <c r="K194" s="2">
        <v>7</v>
      </c>
      <c r="L194" s="55">
        <v>3754</v>
      </c>
      <c r="M194" s="2">
        <v>100</v>
      </c>
      <c r="N194" s="14"/>
      <c r="O194" s="14">
        <v>3708</v>
      </c>
      <c r="P194" s="14">
        <v>3754</v>
      </c>
      <c r="Q194" s="14">
        <v>0</v>
      </c>
      <c r="R194" s="14">
        <f t="shared" si="43"/>
        <v>3754</v>
      </c>
      <c r="U194" s="12">
        <f t="shared" si="36"/>
        <v>0</v>
      </c>
      <c r="Y194" s="94"/>
      <c r="AA194" s="160">
        <v>238</v>
      </c>
      <c r="AB194" s="160"/>
      <c r="AC194" s="118" t="s">
        <v>90</v>
      </c>
      <c r="AD194" s="161">
        <v>38877</v>
      </c>
      <c r="AE194" s="161"/>
      <c r="AF194" s="161"/>
      <c r="AG194" s="158" t="s">
        <v>24</v>
      </c>
      <c r="AH194" s="158"/>
      <c r="AI194" s="158"/>
      <c r="AK194" s="2">
        <v>7</v>
      </c>
      <c r="AL194" s="119">
        <v>3754</v>
      </c>
      <c r="AM194" s="2">
        <v>100</v>
      </c>
      <c r="AN194" s="14"/>
      <c r="AO194" s="14">
        <v>3708</v>
      </c>
      <c r="AP194" s="14">
        <v>3754</v>
      </c>
      <c r="AQ194" s="14">
        <v>0</v>
      </c>
      <c r="AR194" s="14">
        <f t="shared" si="44"/>
        <v>3754</v>
      </c>
      <c r="AU194" s="12">
        <f t="shared" si="37"/>
        <v>0</v>
      </c>
      <c r="AV194" s="53"/>
      <c r="AW194" s="89"/>
      <c r="AX194" s="53"/>
      <c r="AY194" s="94"/>
      <c r="AZ194" s="94"/>
      <c r="BB194" s="138">
        <v>0</v>
      </c>
      <c r="BC194" s="141">
        <v>0</v>
      </c>
    </row>
    <row r="195" spans="1:55" ht="12.75" customHeight="1">
      <c r="A195" s="160">
        <v>239</v>
      </c>
      <c r="B195" s="160"/>
      <c r="C195" s="54" t="s">
        <v>91</v>
      </c>
      <c r="D195" s="161">
        <v>38959</v>
      </c>
      <c r="E195" s="161"/>
      <c r="F195" s="161"/>
      <c r="G195" s="158" t="s">
        <v>24</v>
      </c>
      <c r="H195" s="158"/>
      <c r="I195" s="158"/>
      <c r="K195" s="2">
        <v>7</v>
      </c>
      <c r="L195" s="55">
        <v>1122</v>
      </c>
      <c r="M195" s="2">
        <v>100</v>
      </c>
      <c r="N195" s="14"/>
      <c r="O195" s="14">
        <v>1122</v>
      </c>
      <c r="P195" s="14">
        <v>1122</v>
      </c>
      <c r="Q195" s="14">
        <v>0</v>
      </c>
      <c r="R195" s="14">
        <f t="shared" si="43"/>
        <v>1122</v>
      </c>
      <c r="U195" s="12">
        <f t="shared" si="36"/>
        <v>0</v>
      </c>
      <c r="Y195" s="94"/>
      <c r="AA195" s="160">
        <v>239</v>
      </c>
      <c r="AB195" s="160"/>
      <c r="AC195" s="118" t="s">
        <v>91</v>
      </c>
      <c r="AD195" s="161">
        <v>38959</v>
      </c>
      <c r="AE195" s="161"/>
      <c r="AF195" s="161"/>
      <c r="AG195" s="158" t="s">
        <v>24</v>
      </c>
      <c r="AH195" s="158"/>
      <c r="AI195" s="158"/>
      <c r="AK195" s="2">
        <v>7</v>
      </c>
      <c r="AL195" s="119">
        <v>1122</v>
      </c>
      <c r="AM195" s="2">
        <v>100</v>
      </c>
      <c r="AN195" s="14"/>
      <c r="AO195" s="14">
        <v>1122</v>
      </c>
      <c r="AP195" s="14">
        <v>1122</v>
      </c>
      <c r="AQ195" s="14">
        <v>0</v>
      </c>
      <c r="AR195" s="14">
        <f t="shared" si="44"/>
        <v>1122</v>
      </c>
      <c r="AU195" s="12">
        <f t="shared" si="37"/>
        <v>0</v>
      </c>
      <c r="AV195" s="53"/>
      <c r="AW195" s="89"/>
      <c r="AX195" s="53"/>
      <c r="AY195" s="94"/>
      <c r="AZ195" s="94"/>
      <c r="BB195" s="138">
        <v>0</v>
      </c>
      <c r="BC195" s="141">
        <v>0</v>
      </c>
    </row>
    <row r="196" spans="1:55" ht="12.75" customHeight="1">
      <c r="A196" s="160">
        <v>240</v>
      </c>
      <c r="B196" s="160"/>
      <c r="C196" s="54" t="s">
        <v>92</v>
      </c>
      <c r="D196" s="161">
        <v>39114</v>
      </c>
      <c r="E196" s="161"/>
      <c r="F196" s="161"/>
      <c r="G196" s="158" t="s">
        <v>16</v>
      </c>
      <c r="H196" s="158"/>
      <c r="I196" s="158"/>
      <c r="K196" s="2">
        <v>7</v>
      </c>
      <c r="L196" s="55">
        <v>552</v>
      </c>
      <c r="M196" s="2">
        <v>100</v>
      </c>
      <c r="N196" s="14"/>
      <c r="O196" s="14">
        <v>520</v>
      </c>
      <c r="P196" s="14">
        <v>552</v>
      </c>
      <c r="Q196" s="14">
        <v>0</v>
      </c>
      <c r="R196" s="14">
        <f t="shared" si="43"/>
        <v>552</v>
      </c>
      <c r="U196" s="12">
        <f t="shared" si="36"/>
        <v>0</v>
      </c>
      <c r="Y196" s="94"/>
      <c r="AA196" s="160">
        <v>240</v>
      </c>
      <c r="AB196" s="160"/>
      <c r="AC196" s="118" t="s">
        <v>92</v>
      </c>
      <c r="AD196" s="161">
        <v>39114</v>
      </c>
      <c r="AE196" s="161"/>
      <c r="AF196" s="161"/>
      <c r="AG196" s="158" t="s">
        <v>16</v>
      </c>
      <c r="AH196" s="158"/>
      <c r="AI196" s="158"/>
      <c r="AK196" s="2">
        <v>7</v>
      </c>
      <c r="AL196" s="119">
        <v>552</v>
      </c>
      <c r="AM196" s="2">
        <v>100</v>
      </c>
      <c r="AN196" s="14"/>
      <c r="AO196" s="14">
        <v>520</v>
      </c>
      <c r="AP196" s="14">
        <v>552</v>
      </c>
      <c r="AQ196" s="14">
        <v>0</v>
      </c>
      <c r="AR196" s="14">
        <f t="shared" si="44"/>
        <v>552</v>
      </c>
      <c r="AU196" s="12">
        <f t="shared" si="37"/>
        <v>0</v>
      </c>
      <c r="AV196" s="53"/>
      <c r="AW196" s="89"/>
      <c r="AX196" s="53"/>
      <c r="AY196" s="94"/>
      <c r="AZ196" s="94"/>
      <c r="BB196" s="138">
        <v>0</v>
      </c>
      <c r="BC196" s="141">
        <v>0</v>
      </c>
    </row>
    <row r="197" spans="1:55" ht="12.75" customHeight="1">
      <c r="A197" s="160">
        <v>241</v>
      </c>
      <c r="B197" s="160"/>
      <c r="C197" s="54" t="s">
        <v>93</v>
      </c>
      <c r="D197" s="161">
        <v>39142</v>
      </c>
      <c r="E197" s="161"/>
      <c r="F197" s="161"/>
      <c r="G197" s="158" t="s">
        <v>24</v>
      </c>
      <c r="H197" s="158"/>
      <c r="I197" s="158"/>
      <c r="K197" s="2">
        <v>7</v>
      </c>
      <c r="L197" s="55">
        <v>420</v>
      </c>
      <c r="M197" s="2">
        <v>100</v>
      </c>
      <c r="N197" s="14"/>
      <c r="O197" s="14">
        <v>400</v>
      </c>
      <c r="P197" s="14">
        <v>420</v>
      </c>
      <c r="Q197" s="14">
        <v>0</v>
      </c>
      <c r="R197" s="14">
        <f t="shared" si="43"/>
        <v>420</v>
      </c>
      <c r="U197" s="12">
        <f t="shared" si="36"/>
        <v>0</v>
      </c>
      <c r="Y197" s="94"/>
      <c r="AA197" s="160">
        <v>241</v>
      </c>
      <c r="AB197" s="160"/>
      <c r="AC197" s="118" t="s">
        <v>93</v>
      </c>
      <c r="AD197" s="161">
        <v>39142</v>
      </c>
      <c r="AE197" s="161"/>
      <c r="AF197" s="161"/>
      <c r="AG197" s="158" t="s">
        <v>24</v>
      </c>
      <c r="AH197" s="158"/>
      <c r="AI197" s="158"/>
      <c r="AK197" s="2">
        <v>7</v>
      </c>
      <c r="AL197" s="119">
        <v>420</v>
      </c>
      <c r="AM197" s="2">
        <v>100</v>
      </c>
      <c r="AN197" s="14"/>
      <c r="AO197" s="14">
        <v>400</v>
      </c>
      <c r="AP197" s="14">
        <v>420</v>
      </c>
      <c r="AQ197" s="14">
        <v>0</v>
      </c>
      <c r="AR197" s="14">
        <f t="shared" si="44"/>
        <v>420</v>
      </c>
      <c r="AU197" s="12">
        <f t="shared" si="37"/>
        <v>0</v>
      </c>
      <c r="AV197" s="53"/>
      <c r="AW197" s="89"/>
      <c r="AX197" s="53"/>
      <c r="AY197" s="94"/>
      <c r="AZ197" s="94"/>
      <c r="BB197" s="138">
        <v>0</v>
      </c>
      <c r="BC197" s="141">
        <v>0</v>
      </c>
    </row>
    <row r="198" spans="1:55" ht="12.75" customHeight="1">
      <c r="A198" s="160">
        <v>242</v>
      </c>
      <c r="B198" s="160"/>
      <c r="C198" s="54" t="s">
        <v>94</v>
      </c>
      <c r="D198" s="161">
        <v>39203</v>
      </c>
      <c r="E198" s="161"/>
      <c r="F198" s="161"/>
      <c r="G198" s="158" t="s">
        <v>16</v>
      </c>
      <c r="H198" s="158"/>
      <c r="I198" s="158"/>
      <c r="K198" s="2">
        <v>7</v>
      </c>
      <c r="L198" s="55">
        <v>2412</v>
      </c>
      <c r="M198" s="2">
        <v>100</v>
      </c>
      <c r="N198" s="14"/>
      <c r="O198" s="14">
        <v>2356</v>
      </c>
      <c r="P198" s="14">
        <v>2412</v>
      </c>
      <c r="Q198" s="14">
        <v>0</v>
      </c>
      <c r="R198" s="14">
        <f t="shared" si="43"/>
        <v>2412</v>
      </c>
      <c r="U198" s="12">
        <f t="shared" si="36"/>
        <v>0</v>
      </c>
      <c r="Y198" s="94"/>
      <c r="AA198" s="160">
        <v>242</v>
      </c>
      <c r="AB198" s="160"/>
      <c r="AC198" s="118" t="s">
        <v>94</v>
      </c>
      <c r="AD198" s="161">
        <v>39203</v>
      </c>
      <c r="AE198" s="161"/>
      <c r="AF198" s="161"/>
      <c r="AG198" s="158" t="s">
        <v>16</v>
      </c>
      <c r="AH198" s="158"/>
      <c r="AI198" s="158"/>
      <c r="AK198" s="2">
        <v>7</v>
      </c>
      <c r="AL198" s="119">
        <v>2412</v>
      </c>
      <c r="AM198" s="2">
        <v>100</v>
      </c>
      <c r="AN198" s="14"/>
      <c r="AO198" s="14">
        <v>2356</v>
      </c>
      <c r="AP198" s="14">
        <v>2412</v>
      </c>
      <c r="AQ198" s="14">
        <v>0</v>
      </c>
      <c r="AR198" s="14">
        <f t="shared" si="44"/>
        <v>2412</v>
      </c>
      <c r="AU198" s="12">
        <f t="shared" si="37"/>
        <v>0</v>
      </c>
      <c r="AV198" s="53"/>
      <c r="AW198" s="89"/>
      <c r="AX198" s="53"/>
      <c r="AY198" s="94"/>
      <c r="AZ198" s="94"/>
      <c r="BB198" s="138">
        <v>0</v>
      </c>
      <c r="BC198" s="141">
        <v>0</v>
      </c>
    </row>
    <row r="199" spans="1:55" ht="12.75" customHeight="1">
      <c r="A199" s="160">
        <v>243</v>
      </c>
      <c r="B199" s="160"/>
      <c r="C199" s="54" t="s">
        <v>95</v>
      </c>
      <c r="D199" s="161">
        <v>39234</v>
      </c>
      <c r="E199" s="161"/>
      <c r="F199" s="161"/>
      <c r="G199" s="158" t="s">
        <v>16</v>
      </c>
      <c r="H199" s="158"/>
      <c r="I199" s="158"/>
      <c r="K199" s="2">
        <v>7</v>
      </c>
      <c r="L199" s="55">
        <v>172</v>
      </c>
      <c r="M199" s="2">
        <v>100</v>
      </c>
      <c r="N199" s="14"/>
      <c r="O199" s="14">
        <v>171</v>
      </c>
      <c r="P199" s="14">
        <v>172</v>
      </c>
      <c r="Q199" s="14">
        <v>0</v>
      </c>
      <c r="R199" s="14">
        <f t="shared" si="43"/>
        <v>172</v>
      </c>
      <c r="U199" s="12">
        <f t="shared" si="36"/>
        <v>0</v>
      </c>
      <c r="Y199" s="94"/>
      <c r="AA199" s="160">
        <v>243</v>
      </c>
      <c r="AB199" s="160"/>
      <c r="AC199" s="118" t="s">
        <v>95</v>
      </c>
      <c r="AD199" s="161">
        <v>39234</v>
      </c>
      <c r="AE199" s="161"/>
      <c r="AF199" s="161"/>
      <c r="AG199" s="158" t="s">
        <v>16</v>
      </c>
      <c r="AH199" s="158"/>
      <c r="AI199" s="158"/>
      <c r="AK199" s="2">
        <v>7</v>
      </c>
      <c r="AL199" s="119">
        <v>172</v>
      </c>
      <c r="AM199" s="2">
        <v>100</v>
      </c>
      <c r="AN199" s="14"/>
      <c r="AO199" s="14">
        <v>171</v>
      </c>
      <c r="AP199" s="14">
        <v>172</v>
      </c>
      <c r="AQ199" s="14">
        <v>0</v>
      </c>
      <c r="AR199" s="14">
        <f t="shared" si="44"/>
        <v>172</v>
      </c>
      <c r="AU199" s="12">
        <f t="shared" si="37"/>
        <v>0</v>
      </c>
      <c r="AV199" s="53"/>
      <c r="AW199" s="89"/>
      <c r="AX199" s="53"/>
      <c r="AY199" s="94"/>
      <c r="AZ199" s="94"/>
      <c r="BB199" s="138">
        <v>0</v>
      </c>
      <c r="BC199" s="141">
        <v>0</v>
      </c>
    </row>
    <row r="200" spans="1:55" ht="12.75" customHeight="1">
      <c r="A200" s="160">
        <v>244</v>
      </c>
      <c r="B200" s="160"/>
      <c r="C200" s="54" t="s">
        <v>93</v>
      </c>
      <c r="D200" s="161">
        <v>39295</v>
      </c>
      <c r="E200" s="161"/>
      <c r="F200" s="161"/>
      <c r="G200" s="158" t="s">
        <v>16</v>
      </c>
      <c r="H200" s="158"/>
      <c r="I200" s="158"/>
      <c r="K200" s="2">
        <v>7</v>
      </c>
      <c r="L200" s="55">
        <v>650</v>
      </c>
      <c r="M200" s="2">
        <v>100</v>
      </c>
      <c r="N200" s="14"/>
      <c r="O200" s="14">
        <v>650</v>
      </c>
      <c r="P200" s="14">
        <v>650</v>
      </c>
      <c r="Q200" s="14">
        <v>0</v>
      </c>
      <c r="R200" s="14">
        <f t="shared" si="43"/>
        <v>650</v>
      </c>
      <c r="U200" s="12">
        <f t="shared" si="36"/>
        <v>0</v>
      </c>
      <c r="Y200" s="94"/>
      <c r="AA200" s="160">
        <v>244</v>
      </c>
      <c r="AB200" s="160"/>
      <c r="AC200" s="118" t="s">
        <v>93</v>
      </c>
      <c r="AD200" s="161">
        <v>39295</v>
      </c>
      <c r="AE200" s="161"/>
      <c r="AF200" s="161"/>
      <c r="AG200" s="158" t="s">
        <v>16</v>
      </c>
      <c r="AH200" s="158"/>
      <c r="AI200" s="158"/>
      <c r="AK200" s="2">
        <v>7</v>
      </c>
      <c r="AL200" s="119">
        <v>650</v>
      </c>
      <c r="AM200" s="2">
        <v>100</v>
      </c>
      <c r="AN200" s="14"/>
      <c r="AO200" s="14">
        <v>650</v>
      </c>
      <c r="AP200" s="14">
        <v>650</v>
      </c>
      <c r="AQ200" s="14">
        <v>0</v>
      </c>
      <c r="AR200" s="14">
        <f t="shared" si="44"/>
        <v>650</v>
      </c>
      <c r="AU200" s="12">
        <f t="shared" si="37"/>
        <v>0</v>
      </c>
      <c r="AV200" s="53"/>
      <c r="AW200" s="89"/>
      <c r="AX200" s="53"/>
      <c r="AY200" s="94"/>
      <c r="AZ200" s="94"/>
      <c r="BB200" s="138">
        <v>0</v>
      </c>
      <c r="BC200" s="141">
        <v>0</v>
      </c>
    </row>
    <row r="201" spans="1:55" ht="12.75" customHeight="1">
      <c r="A201" s="160">
        <v>245</v>
      </c>
      <c r="B201" s="160"/>
      <c r="C201" s="54" t="s">
        <v>96</v>
      </c>
      <c r="D201" s="161">
        <v>39417</v>
      </c>
      <c r="E201" s="161"/>
      <c r="F201" s="161"/>
      <c r="G201" s="158" t="s">
        <v>16</v>
      </c>
      <c r="H201" s="158"/>
      <c r="I201" s="158"/>
      <c r="K201" s="2">
        <v>7</v>
      </c>
      <c r="L201" s="55">
        <v>305</v>
      </c>
      <c r="M201" s="2">
        <v>100</v>
      </c>
      <c r="N201" s="14"/>
      <c r="O201" s="14">
        <v>305</v>
      </c>
      <c r="P201" s="14">
        <v>305</v>
      </c>
      <c r="Q201" s="14">
        <v>0</v>
      </c>
      <c r="R201" s="14">
        <f t="shared" si="43"/>
        <v>305</v>
      </c>
      <c r="U201" s="12">
        <f t="shared" si="36"/>
        <v>0</v>
      </c>
      <c r="Y201" s="94"/>
      <c r="AA201" s="160">
        <v>245</v>
      </c>
      <c r="AB201" s="160"/>
      <c r="AC201" s="118" t="s">
        <v>96</v>
      </c>
      <c r="AD201" s="161">
        <v>39417</v>
      </c>
      <c r="AE201" s="161"/>
      <c r="AF201" s="161"/>
      <c r="AG201" s="158" t="s">
        <v>16</v>
      </c>
      <c r="AH201" s="158"/>
      <c r="AI201" s="158"/>
      <c r="AK201" s="2">
        <v>7</v>
      </c>
      <c r="AL201" s="119">
        <v>305</v>
      </c>
      <c r="AM201" s="2">
        <v>100</v>
      </c>
      <c r="AN201" s="14"/>
      <c r="AO201" s="14">
        <v>305</v>
      </c>
      <c r="AP201" s="14">
        <v>305</v>
      </c>
      <c r="AQ201" s="14">
        <v>0</v>
      </c>
      <c r="AR201" s="14">
        <f t="shared" si="44"/>
        <v>305</v>
      </c>
      <c r="AU201" s="12">
        <f t="shared" si="37"/>
        <v>0</v>
      </c>
      <c r="AV201" s="53"/>
      <c r="AW201" s="89"/>
      <c r="AX201" s="53"/>
      <c r="AY201" s="94"/>
      <c r="AZ201" s="94"/>
      <c r="BB201" s="138">
        <v>0</v>
      </c>
      <c r="BC201" s="141">
        <v>0</v>
      </c>
    </row>
    <row r="202" spans="1:55" ht="12.75" customHeight="1">
      <c r="A202" s="160">
        <v>246</v>
      </c>
      <c r="B202" s="160"/>
      <c r="C202" s="54" t="s">
        <v>89</v>
      </c>
      <c r="D202" s="161">
        <v>39465</v>
      </c>
      <c r="E202" s="161"/>
      <c r="F202" s="161"/>
      <c r="G202" s="158" t="s">
        <v>16</v>
      </c>
      <c r="H202" s="158"/>
      <c r="I202" s="158"/>
      <c r="K202" s="2">
        <v>7</v>
      </c>
      <c r="L202" s="55">
        <v>2393</v>
      </c>
      <c r="M202" s="2">
        <v>100</v>
      </c>
      <c r="N202" s="14"/>
      <c r="O202" s="14">
        <v>2393</v>
      </c>
      <c r="P202" s="14">
        <v>2393</v>
      </c>
      <c r="Q202" s="14">
        <v>0</v>
      </c>
      <c r="R202" s="14">
        <f t="shared" si="43"/>
        <v>2393</v>
      </c>
      <c r="U202" s="12">
        <f t="shared" si="36"/>
        <v>0</v>
      </c>
      <c r="Y202" s="94"/>
      <c r="AA202" s="160">
        <v>246</v>
      </c>
      <c r="AB202" s="160"/>
      <c r="AC202" s="118" t="s">
        <v>89</v>
      </c>
      <c r="AD202" s="161">
        <v>39465</v>
      </c>
      <c r="AE202" s="161"/>
      <c r="AF202" s="161"/>
      <c r="AG202" s="158" t="s">
        <v>16</v>
      </c>
      <c r="AH202" s="158"/>
      <c r="AI202" s="158"/>
      <c r="AK202" s="2">
        <v>7</v>
      </c>
      <c r="AL202" s="119">
        <v>2393</v>
      </c>
      <c r="AM202" s="2">
        <v>100</v>
      </c>
      <c r="AN202" s="14"/>
      <c r="AO202" s="14">
        <v>2393</v>
      </c>
      <c r="AP202" s="14">
        <v>2393</v>
      </c>
      <c r="AQ202" s="14">
        <v>0</v>
      </c>
      <c r="AR202" s="14">
        <f t="shared" si="44"/>
        <v>2393</v>
      </c>
      <c r="AU202" s="12">
        <f t="shared" si="37"/>
        <v>0</v>
      </c>
      <c r="AV202" s="53"/>
      <c r="AW202" s="89"/>
      <c r="AX202" s="53"/>
      <c r="AY202" s="94"/>
      <c r="AZ202" s="94"/>
      <c r="BB202" s="138">
        <v>0</v>
      </c>
      <c r="BC202" s="141">
        <v>0</v>
      </c>
    </row>
    <row r="203" spans="1:55" ht="12.75" customHeight="1">
      <c r="A203" s="160">
        <v>247</v>
      </c>
      <c r="B203" s="160"/>
      <c r="C203" s="54" t="s">
        <v>97</v>
      </c>
      <c r="D203" s="161">
        <v>40297</v>
      </c>
      <c r="E203" s="161"/>
      <c r="F203" s="161"/>
      <c r="G203" s="158" t="s">
        <v>16</v>
      </c>
      <c r="H203" s="158"/>
      <c r="I203" s="158"/>
      <c r="K203" s="2">
        <v>7</v>
      </c>
      <c r="L203" s="55">
        <v>7900</v>
      </c>
      <c r="M203" s="2">
        <v>100</v>
      </c>
      <c r="N203" s="14"/>
      <c r="O203" s="14">
        <v>7714</v>
      </c>
      <c r="P203" s="14">
        <v>7900</v>
      </c>
      <c r="Q203" s="14">
        <v>0</v>
      </c>
      <c r="R203" s="14">
        <f t="shared" si="43"/>
        <v>7900</v>
      </c>
      <c r="U203" s="12">
        <f t="shared" si="36"/>
        <v>0</v>
      </c>
      <c r="Y203" s="94"/>
      <c r="AA203" s="160">
        <v>247</v>
      </c>
      <c r="AB203" s="160"/>
      <c r="AC203" s="118" t="s">
        <v>97</v>
      </c>
      <c r="AD203" s="161">
        <v>40297</v>
      </c>
      <c r="AE203" s="161"/>
      <c r="AF203" s="161"/>
      <c r="AG203" s="158" t="s">
        <v>16</v>
      </c>
      <c r="AH203" s="158"/>
      <c r="AI203" s="158"/>
      <c r="AK203" s="2">
        <v>7</v>
      </c>
      <c r="AL203" s="119">
        <v>7900</v>
      </c>
      <c r="AM203" s="2">
        <v>100</v>
      </c>
      <c r="AN203" s="14"/>
      <c r="AO203" s="14">
        <v>7714</v>
      </c>
      <c r="AP203" s="14">
        <v>7900</v>
      </c>
      <c r="AQ203" s="14">
        <v>0</v>
      </c>
      <c r="AR203" s="14">
        <f t="shared" si="44"/>
        <v>7900</v>
      </c>
      <c r="AU203" s="12">
        <f t="shared" si="37"/>
        <v>0</v>
      </c>
      <c r="AV203" s="53"/>
      <c r="AW203" s="89"/>
      <c r="AX203" s="53"/>
      <c r="AY203" s="94"/>
      <c r="AZ203" s="94"/>
      <c r="BB203" s="138">
        <v>0</v>
      </c>
      <c r="BC203" s="141">
        <v>0</v>
      </c>
    </row>
    <row r="204" spans="1:55" ht="30.4">
      <c r="A204" s="160">
        <v>249</v>
      </c>
      <c r="B204" s="160"/>
      <c r="C204" s="54" t="s">
        <v>98</v>
      </c>
      <c r="D204" s="161">
        <v>40676</v>
      </c>
      <c r="E204" s="161"/>
      <c r="F204" s="161"/>
      <c r="G204" s="158" t="s">
        <v>24</v>
      </c>
      <c r="H204" s="158"/>
      <c r="I204" s="158"/>
      <c r="K204" s="2">
        <v>7</v>
      </c>
      <c r="L204" s="55">
        <v>6735</v>
      </c>
      <c r="M204" s="2">
        <v>100</v>
      </c>
      <c r="N204" s="14"/>
      <c r="O204" s="14">
        <v>6735</v>
      </c>
      <c r="P204" s="14">
        <v>6735</v>
      </c>
      <c r="Q204" s="14">
        <v>0</v>
      </c>
      <c r="R204" s="14">
        <f t="shared" si="43"/>
        <v>6735</v>
      </c>
      <c r="U204" s="12">
        <f t="shared" si="36"/>
        <v>0</v>
      </c>
      <c r="Y204" s="94"/>
      <c r="AA204" s="160">
        <v>249</v>
      </c>
      <c r="AB204" s="160"/>
      <c r="AC204" s="118" t="s">
        <v>98</v>
      </c>
      <c r="AD204" s="161">
        <v>40676</v>
      </c>
      <c r="AE204" s="161"/>
      <c r="AF204" s="161"/>
      <c r="AG204" s="158" t="s">
        <v>24</v>
      </c>
      <c r="AH204" s="158"/>
      <c r="AI204" s="158"/>
      <c r="AK204" s="2">
        <v>7</v>
      </c>
      <c r="AL204" s="119">
        <v>6735</v>
      </c>
      <c r="AM204" s="2">
        <v>100</v>
      </c>
      <c r="AN204" s="14"/>
      <c r="AO204" s="14">
        <v>6735</v>
      </c>
      <c r="AP204" s="14">
        <v>6735</v>
      </c>
      <c r="AQ204" s="14">
        <v>0</v>
      </c>
      <c r="AR204" s="14">
        <f t="shared" si="44"/>
        <v>6735</v>
      </c>
      <c r="AU204" s="12">
        <f t="shared" si="37"/>
        <v>0</v>
      </c>
      <c r="AV204" s="53"/>
      <c r="AW204" s="89"/>
      <c r="AX204" s="53"/>
      <c r="AY204" s="94"/>
      <c r="AZ204" s="94"/>
      <c r="BB204" s="138">
        <v>0</v>
      </c>
      <c r="BC204" s="141">
        <v>0</v>
      </c>
    </row>
    <row r="205" spans="1:55" ht="12.75" customHeight="1">
      <c r="A205" s="160">
        <v>250</v>
      </c>
      <c r="B205" s="160"/>
      <c r="C205" s="54" t="s">
        <v>99</v>
      </c>
      <c r="D205" s="161">
        <v>40701</v>
      </c>
      <c r="E205" s="161"/>
      <c r="F205" s="161"/>
      <c r="G205" s="158" t="s">
        <v>16</v>
      </c>
      <c r="H205" s="158"/>
      <c r="I205" s="158"/>
      <c r="K205" s="2">
        <v>7</v>
      </c>
      <c r="L205" s="55">
        <v>3500</v>
      </c>
      <c r="M205" s="2">
        <v>100</v>
      </c>
      <c r="N205" s="14"/>
      <c r="O205" s="14">
        <v>3500</v>
      </c>
      <c r="P205" s="14">
        <v>3500</v>
      </c>
      <c r="Q205" s="14">
        <v>0</v>
      </c>
      <c r="R205" s="14">
        <f t="shared" si="43"/>
        <v>3500</v>
      </c>
      <c r="U205" s="12">
        <f t="shared" si="36"/>
        <v>0</v>
      </c>
      <c r="Y205" s="94"/>
      <c r="AA205" s="160">
        <v>250</v>
      </c>
      <c r="AB205" s="160"/>
      <c r="AC205" s="118" t="s">
        <v>99</v>
      </c>
      <c r="AD205" s="161">
        <v>40701</v>
      </c>
      <c r="AE205" s="161"/>
      <c r="AF205" s="161"/>
      <c r="AG205" s="158" t="s">
        <v>16</v>
      </c>
      <c r="AH205" s="158"/>
      <c r="AI205" s="158"/>
      <c r="AK205" s="2">
        <v>7</v>
      </c>
      <c r="AL205" s="119">
        <v>3500</v>
      </c>
      <c r="AM205" s="2">
        <v>100</v>
      </c>
      <c r="AN205" s="14"/>
      <c r="AO205" s="14">
        <v>3500</v>
      </c>
      <c r="AP205" s="14">
        <v>3500</v>
      </c>
      <c r="AQ205" s="14">
        <v>0</v>
      </c>
      <c r="AR205" s="14">
        <f t="shared" si="44"/>
        <v>3500</v>
      </c>
      <c r="AU205" s="12">
        <f t="shared" si="37"/>
        <v>0</v>
      </c>
      <c r="AV205" s="53"/>
      <c r="AW205" s="89"/>
      <c r="AX205" s="53"/>
      <c r="AY205" s="94"/>
      <c r="AZ205" s="94"/>
      <c r="BB205" s="138">
        <v>0</v>
      </c>
      <c r="BC205" s="141">
        <v>0</v>
      </c>
    </row>
    <row r="206" spans="1:55" ht="12.75" customHeight="1">
      <c r="A206" s="160">
        <v>251</v>
      </c>
      <c r="B206" s="160"/>
      <c r="C206" s="54" t="s">
        <v>100</v>
      </c>
      <c r="D206" s="161">
        <v>40695</v>
      </c>
      <c r="E206" s="161"/>
      <c r="F206" s="161"/>
      <c r="G206" s="158" t="s">
        <v>16</v>
      </c>
      <c r="H206" s="158"/>
      <c r="I206" s="158"/>
      <c r="K206" s="2">
        <v>7</v>
      </c>
      <c r="L206" s="55">
        <v>1836</v>
      </c>
      <c r="M206" s="2">
        <v>100</v>
      </c>
      <c r="N206" s="14"/>
      <c r="O206" s="14">
        <v>1836</v>
      </c>
      <c r="P206" s="14">
        <v>1836</v>
      </c>
      <c r="Q206" s="14">
        <v>0</v>
      </c>
      <c r="R206" s="14">
        <f t="shared" si="43"/>
        <v>1836</v>
      </c>
      <c r="U206" s="12">
        <f t="shared" si="36"/>
        <v>0</v>
      </c>
      <c r="Y206" s="94"/>
      <c r="AA206" s="160">
        <v>251</v>
      </c>
      <c r="AB206" s="160"/>
      <c r="AC206" s="118" t="s">
        <v>100</v>
      </c>
      <c r="AD206" s="161">
        <v>40695</v>
      </c>
      <c r="AE206" s="161"/>
      <c r="AF206" s="161"/>
      <c r="AG206" s="158" t="s">
        <v>16</v>
      </c>
      <c r="AH206" s="158"/>
      <c r="AI206" s="158"/>
      <c r="AK206" s="2">
        <v>7</v>
      </c>
      <c r="AL206" s="119">
        <v>1836</v>
      </c>
      <c r="AM206" s="2">
        <v>100</v>
      </c>
      <c r="AN206" s="14"/>
      <c r="AO206" s="14">
        <v>1836</v>
      </c>
      <c r="AP206" s="14">
        <v>1836</v>
      </c>
      <c r="AQ206" s="14">
        <v>0</v>
      </c>
      <c r="AR206" s="14">
        <f t="shared" si="44"/>
        <v>1836</v>
      </c>
      <c r="AU206" s="12">
        <f t="shared" si="37"/>
        <v>0</v>
      </c>
      <c r="AV206" s="53"/>
      <c r="AW206" s="89"/>
      <c r="AX206" s="53"/>
      <c r="AY206" s="94"/>
      <c r="AZ206" s="94"/>
      <c r="BB206" s="138">
        <v>0</v>
      </c>
      <c r="BC206" s="141">
        <v>0</v>
      </c>
    </row>
    <row r="207" spans="1:55" ht="12.75" customHeight="1">
      <c r="A207" s="160">
        <v>252</v>
      </c>
      <c r="B207" s="160"/>
      <c r="C207" s="54" t="s">
        <v>101</v>
      </c>
      <c r="D207" s="161">
        <v>40731</v>
      </c>
      <c r="E207" s="161"/>
      <c r="F207" s="161"/>
      <c r="G207" s="158" t="s">
        <v>16</v>
      </c>
      <c r="H207" s="158"/>
      <c r="I207" s="158"/>
      <c r="K207" s="2">
        <v>7</v>
      </c>
      <c r="L207" s="55">
        <v>7200</v>
      </c>
      <c r="M207" s="2">
        <v>100</v>
      </c>
      <c r="N207" s="14"/>
      <c r="O207" s="14">
        <v>7200</v>
      </c>
      <c r="P207" s="14">
        <v>7200</v>
      </c>
      <c r="Q207" s="14">
        <v>0</v>
      </c>
      <c r="R207" s="14">
        <f t="shared" si="43"/>
        <v>7200</v>
      </c>
      <c r="U207" s="12">
        <f t="shared" si="36"/>
        <v>0</v>
      </c>
      <c r="Y207" s="94"/>
      <c r="AA207" s="160">
        <v>252</v>
      </c>
      <c r="AB207" s="160"/>
      <c r="AC207" s="118" t="s">
        <v>101</v>
      </c>
      <c r="AD207" s="161">
        <v>40731</v>
      </c>
      <c r="AE207" s="161"/>
      <c r="AF207" s="161"/>
      <c r="AG207" s="158" t="s">
        <v>16</v>
      </c>
      <c r="AH207" s="158"/>
      <c r="AI207" s="158"/>
      <c r="AK207" s="2">
        <v>7</v>
      </c>
      <c r="AL207" s="119">
        <v>7200</v>
      </c>
      <c r="AM207" s="2">
        <v>100</v>
      </c>
      <c r="AN207" s="14"/>
      <c r="AO207" s="14">
        <v>7200</v>
      </c>
      <c r="AP207" s="14">
        <v>7200</v>
      </c>
      <c r="AQ207" s="14">
        <v>0</v>
      </c>
      <c r="AR207" s="14">
        <f t="shared" si="44"/>
        <v>7200</v>
      </c>
      <c r="AU207" s="12">
        <f t="shared" si="37"/>
        <v>0</v>
      </c>
      <c r="AV207" s="53"/>
      <c r="AW207" s="89"/>
      <c r="AX207" s="53"/>
      <c r="AY207" s="94"/>
      <c r="AZ207" s="94"/>
      <c r="BB207" s="138">
        <v>0</v>
      </c>
      <c r="BC207" s="141">
        <v>0</v>
      </c>
    </row>
    <row r="208" spans="1:55" ht="12.75" customHeight="1">
      <c r="A208" s="160">
        <v>253</v>
      </c>
      <c r="B208" s="160"/>
      <c r="C208" s="54" t="s">
        <v>102</v>
      </c>
      <c r="D208" s="161">
        <v>40771</v>
      </c>
      <c r="E208" s="161"/>
      <c r="F208" s="161"/>
      <c r="G208" s="158" t="s">
        <v>16</v>
      </c>
      <c r="H208" s="158"/>
      <c r="I208" s="158"/>
      <c r="K208" s="2">
        <v>7</v>
      </c>
      <c r="L208" s="55">
        <v>157</v>
      </c>
      <c r="M208" s="2">
        <v>100</v>
      </c>
      <c r="N208" s="14"/>
      <c r="O208" s="14">
        <v>157</v>
      </c>
      <c r="P208" s="14">
        <v>157</v>
      </c>
      <c r="Q208" s="14">
        <v>0</v>
      </c>
      <c r="R208" s="14">
        <f t="shared" si="43"/>
        <v>157</v>
      </c>
      <c r="U208" s="12">
        <f t="shared" si="36"/>
        <v>0</v>
      </c>
      <c r="Y208" s="94"/>
      <c r="AA208" s="160">
        <v>253</v>
      </c>
      <c r="AB208" s="160"/>
      <c r="AC208" s="118" t="s">
        <v>102</v>
      </c>
      <c r="AD208" s="161">
        <v>40771</v>
      </c>
      <c r="AE208" s="161"/>
      <c r="AF208" s="161"/>
      <c r="AG208" s="158" t="s">
        <v>16</v>
      </c>
      <c r="AH208" s="158"/>
      <c r="AI208" s="158"/>
      <c r="AK208" s="2">
        <v>7</v>
      </c>
      <c r="AL208" s="119">
        <v>157</v>
      </c>
      <c r="AM208" s="2">
        <v>100</v>
      </c>
      <c r="AN208" s="14"/>
      <c r="AO208" s="14">
        <v>157</v>
      </c>
      <c r="AP208" s="14">
        <v>157</v>
      </c>
      <c r="AQ208" s="14">
        <v>0</v>
      </c>
      <c r="AR208" s="14">
        <f t="shared" si="44"/>
        <v>157</v>
      </c>
      <c r="AU208" s="12">
        <f t="shared" si="37"/>
        <v>0</v>
      </c>
      <c r="AV208" s="53"/>
      <c r="AW208" s="89"/>
      <c r="AX208" s="53"/>
      <c r="AY208" s="94"/>
      <c r="AZ208" s="94"/>
      <c r="BB208" s="138">
        <v>0</v>
      </c>
      <c r="BC208" s="141">
        <v>0</v>
      </c>
    </row>
    <row r="209" spans="1:55" ht="40.5">
      <c r="A209" s="160">
        <v>299</v>
      </c>
      <c r="B209" s="160"/>
      <c r="C209" s="54" t="s">
        <v>103</v>
      </c>
      <c r="D209" s="161">
        <v>42004</v>
      </c>
      <c r="E209" s="161"/>
      <c r="F209" s="161"/>
      <c r="G209" s="158" t="s">
        <v>32</v>
      </c>
      <c r="H209" s="158"/>
      <c r="I209" s="158"/>
      <c r="K209" s="2">
        <v>5</v>
      </c>
      <c r="L209" s="55">
        <f>1416+1901</f>
        <v>3317</v>
      </c>
      <c r="M209" s="2">
        <v>100</v>
      </c>
      <c r="N209" s="14"/>
      <c r="O209" s="14">
        <v>1334</v>
      </c>
      <c r="P209" s="14">
        <v>3317</v>
      </c>
      <c r="Q209" s="14">
        <v>0</v>
      </c>
      <c r="R209" s="14">
        <f t="shared" si="43"/>
        <v>3317</v>
      </c>
      <c r="U209" s="12">
        <f t="shared" si="36"/>
        <v>0</v>
      </c>
      <c r="Y209" s="94"/>
      <c r="AA209" s="160">
        <v>299</v>
      </c>
      <c r="AB209" s="160"/>
      <c r="AC209" s="118" t="s">
        <v>103</v>
      </c>
      <c r="AD209" s="161">
        <v>42004</v>
      </c>
      <c r="AE209" s="161"/>
      <c r="AF209" s="161"/>
      <c r="AG209" s="158" t="s">
        <v>32</v>
      </c>
      <c r="AH209" s="158"/>
      <c r="AI209" s="158"/>
      <c r="AK209" s="2">
        <v>5</v>
      </c>
      <c r="AL209" s="119">
        <f>1416+1901</f>
        <v>3317</v>
      </c>
      <c r="AM209" s="2">
        <v>100</v>
      </c>
      <c r="AN209" s="14"/>
      <c r="AO209" s="14">
        <v>1334</v>
      </c>
      <c r="AP209" s="14">
        <v>3317</v>
      </c>
      <c r="AQ209" s="14">
        <v>0</v>
      </c>
      <c r="AR209" s="14">
        <f t="shared" si="44"/>
        <v>3317</v>
      </c>
      <c r="AU209" s="12">
        <f t="shared" si="37"/>
        <v>0</v>
      </c>
      <c r="AV209" s="53"/>
      <c r="AW209" s="89"/>
      <c r="AX209" s="53"/>
      <c r="AY209" s="94"/>
      <c r="AZ209" s="94"/>
      <c r="BB209" s="138">
        <v>0</v>
      </c>
      <c r="BC209" s="141">
        <v>0</v>
      </c>
    </row>
    <row r="210" spans="1:55" ht="30.4">
      <c r="A210" s="160">
        <v>304</v>
      </c>
      <c r="B210" s="160"/>
      <c r="C210" s="54" t="s">
        <v>104</v>
      </c>
      <c r="D210" s="161">
        <v>41394</v>
      </c>
      <c r="E210" s="161"/>
      <c r="F210" s="161"/>
      <c r="G210" s="158" t="s">
        <v>16</v>
      </c>
      <c r="H210" s="158"/>
      <c r="I210" s="158"/>
      <c r="K210" s="2">
        <v>5</v>
      </c>
      <c r="L210" s="55">
        <v>4116</v>
      </c>
      <c r="M210" s="2">
        <v>100</v>
      </c>
      <c r="N210" s="14"/>
      <c r="O210" s="14">
        <v>4116</v>
      </c>
      <c r="P210" s="14">
        <v>4116</v>
      </c>
      <c r="Q210" s="14">
        <v>0</v>
      </c>
      <c r="R210" s="14">
        <f t="shared" si="43"/>
        <v>4116</v>
      </c>
      <c r="U210" s="12">
        <f t="shared" si="36"/>
        <v>0</v>
      </c>
      <c r="Y210" s="94"/>
      <c r="AA210" s="160">
        <v>304</v>
      </c>
      <c r="AB210" s="160"/>
      <c r="AC210" s="118" t="s">
        <v>104</v>
      </c>
      <c r="AD210" s="161">
        <v>41394</v>
      </c>
      <c r="AE210" s="161"/>
      <c r="AF210" s="161"/>
      <c r="AG210" s="158" t="s">
        <v>16</v>
      </c>
      <c r="AH210" s="158"/>
      <c r="AI210" s="158"/>
      <c r="AK210" s="2">
        <v>5</v>
      </c>
      <c r="AL210" s="119">
        <v>4116</v>
      </c>
      <c r="AM210" s="2">
        <v>100</v>
      </c>
      <c r="AN210" s="14"/>
      <c r="AO210" s="14">
        <v>4116</v>
      </c>
      <c r="AP210" s="14">
        <v>4116</v>
      </c>
      <c r="AQ210" s="14">
        <v>0</v>
      </c>
      <c r="AR210" s="14">
        <f t="shared" si="44"/>
        <v>4116</v>
      </c>
      <c r="AU210" s="12">
        <f t="shared" si="37"/>
        <v>0</v>
      </c>
      <c r="AV210" s="53"/>
      <c r="AW210" s="89"/>
      <c r="AX210" s="53"/>
      <c r="AY210" s="94"/>
      <c r="AZ210" s="94"/>
      <c r="BB210" s="138">
        <v>0</v>
      </c>
      <c r="BC210" s="141">
        <v>0</v>
      </c>
    </row>
    <row r="211" spans="1:55" ht="12.75" customHeight="1">
      <c r="A211" s="160">
        <v>305</v>
      </c>
      <c r="B211" s="160"/>
      <c r="C211" s="54" t="s">
        <v>105</v>
      </c>
      <c r="D211" s="161">
        <v>41589</v>
      </c>
      <c r="E211" s="161"/>
      <c r="F211" s="161"/>
      <c r="G211" s="158" t="s">
        <v>16</v>
      </c>
      <c r="H211" s="158"/>
      <c r="I211" s="158"/>
      <c r="K211" s="2">
        <v>5</v>
      </c>
      <c r="L211" s="55">
        <v>3595</v>
      </c>
      <c r="M211" s="2">
        <v>100</v>
      </c>
      <c r="N211" s="14"/>
      <c r="O211" s="14">
        <v>3595</v>
      </c>
      <c r="P211" s="14">
        <v>3595</v>
      </c>
      <c r="Q211" s="14">
        <v>0</v>
      </c>
      <c r="R211" s="14">
        <f t="shared" si="43"/>
        <v>3595</v>
      </c>
      <c r="U211" s="12">
        <f t="shared" si="36"/>
        <v>0</v>
      </c>
      <c r="Y211" s="94"/>
      <c r="AA211" s="160">
        <v>305</v>
      </c>
      <c r="AB211" s="160"/>
      <c r="AC211" s="118" t="s">
        <v>105</v>
      </c>
      <c r="AD211" s="161">
        <v>41589</v>
      </c>
      <c r="AE211" s="161"/>
      <c r="AF211" s="161"/>
      <c r="AG211" s="158" t="s">
        <v>16</v>
      </c>
      <c r="AH211" s="158"/>
      <c r="AI211" s="158"/>
      <c r="AK211" s="2">
        <v>5</v>
      </c>
      <c r="AL211" s="119">
        <v>3595</v>
      </c>
      <c r="AM211" s="2">
        <v>100</v>
      </c>
      <c r="AN211" s="14"/>
      <c r="AO211" s="14">
        <v>3595</v>
      </c>
      <c r="AP211" s="14">
        <v>3595</v>
      </c>
      <c r="AQ211" s="14">
        <v>0</v>
      </c>
      <c r="AR211" s="14">
        <f t="shared" si="44"/>
        <v>3595</v>
      </c>
      <c r="AU211" s="12">
        <f t="shared" si="37"/>
        <v>0</v>
      </c>
      <c r="AV211" s="53"/>
      <c r="AW211" s="89"/>
      <c r="AX211" s="53"/>
      <c r="AY211" s="94"/>
      <c r="AZ211" s="94"/>
      <c r="BB211" s="138">
        <v>0</v>
      </c>
      <c r="BC211" s="141">
        <v>0</v>
      </c>
    </row>
    <row r="212" spans="1:55" ht="12.75" customHeight="1">
      <c r="A212" s="160">
        <v>306</v>
      </c>
      <c r="B212" s="160"/>
      <c r="C212" s="54" t="s">
        <v>106</v>
      </c>
      <c r="D212" s="161">
        <v>41589</v>
      </c>
      <c r="E212" s="161"/>
      <c r="F212" s="161"/>
      <c r="G212" s="158" t="s">
        <v>16</v>
      </c>
      <c r="H212" s="158"/>
      <c r="I212" s="158"/>
      <c r="K212" s="2">
        <v>5</v>
      </c>
      <c r="L212" s="55">
        <v>1520</v>
      </c>
      <c r="M212" s="2">
        <v>100</v>
      </c>
      <c r="N212" s="14"/>
      <c r="O212" s="14">
        <v>1520</v>
      </c>
      <c r="P212" s="14">
        <v>1520</v>
      </c>
      <c r="Q212" s="14">
        <v>0</v>
      </c>
      <c r="R212" s="14">
        <f t="shared" si="43"/>
        <v>1520</v>
      </c>
      <c r="U212" s="12">
        <f t="shared" ref="U212:U277" si="45">L212-R212</f>
        <v>0</v>
      </c>
      <c r="Y212" s="94"/>
      <c r="AA212" s="160">
        <v>306</v>
      </c>
      <c r="AB212" s="160"/>
      <c r="AC212" s="118" t="s">
        <v>106</v>
      </c>
      <c r="AD212" s="161">
        <v>41589</v>
      </c>
      <c r="AE212" s="161"/>
      <c r="AF212" s="161"/>
      <c r="AG212" s="158" t="s">
        <v>16</v>
      </c>
      <c r="AH212" s="158"/>
      <c r="AI212" s="158"/>
      <c r="AK212" s="2">
        <v>5</v>
      </c>
      <c r="AL212" s="119">
        <v>1520</v>
      </c>
      <c r="AM212" s="2">
        <v>100</v>
      </c>
      <c r="AN212" s="14"/>
      <c r="AO212" s="14">
        <v>1520</v>
      </c>
      <c r="AP212" s="14">
        <v>1520</v>
      </c>
      <c r="AQ212" s="14">
        <v>0</v>
      </c>
      <c r="AR212" s="14">
        <f t="shared" si="44"/>
        <v>1520</v>
      </c>
      <c r="AU212" s="12">
        <f t="shared" ref="AU212:AU277" si="46">AL212-AR212</f>
        <v>0</v>
      </c>
      <c r="AV212" s="53"/>
      <c r="AW212" s="89"/>
      <c r="AX212" s="53"/>
      <c r="AY212" s="94"/>
      <c r="AZ212" s="94"/>
      <c r="BB212" s="138">
        <v>0</v>
      </c>
      <c r="BC212" s="141">
        <v>0</v>
      </c>
    </row>
    <row r="213" spans="1:55" ht="12.75" customHeight="1">
      <c r="A213" s="160">
        <v>320</v>
      </c>
      <c r="B213" s="160"/>
      <c r="C213" s="54" t="s">
        <v>107</v>
      </c>
      <c r="D213" s="161">
        <v>42369</v>
      </c>
      <c r="E213" s="161"/>
      <c r="F213" s="161"/>
      <c r="G213" s="158" t="s">
        <v>32</v>
      </c>
      <c r="H213" s="158"/>
      <c r="I213" s="158"/>
      <c r="K213" s="2">
        <v>5</v>
      </c>
      <c r="L213" s="55">
        <v>4650</v>
      </c>
      <c r="M213" s="2">
        <v>100</v>
      </c>
      <c r="N213" s="14"/>
      <c r="O213" s="14">
        <v>3847</v>
      </c>
      <c r="P213" s="14">
        <v>4650</v>
      </c>
      <c r="Q213" s="14">
        <v>0</v>
      </c>
      <c r="R213" s="14">
        <f t="shared" si="43"/>
        <v>4650</v>
      </c>
      <c r="U213" s="12">
        <f t="shared" si="45"/>
        <v>0</v>
      </c>
      <c r="Y213" s="94"/>
      <c r="AA213" s="160">
        <v>320</v>
      </c>
      <c r="AB213" s="160"/>
      <c r="AC213" s="118" t="s">
        <v>107</v>
      </c>
      <c r="AD213" s="161">
        <v>42369</v>
      </c>
      <c r="AE213" s="161"/>
      <c r="AF213" s="161"/>
      <c r="AG213" s="158" t="s">
        <v>32</v>
      </c>
      <c r="AH213" s="158"/>
      <c r="AI213" s="158"/>
      <c r="AK213" s="2">
        <v>5</v>
      </c>
      <c r="AL213" s="119">
        <v>4650</v>
      </c>
      <c r="AM213" s="2">
        <v>100</v>
      </c>
      <c r="AN213" s="14"/>
      <c r="AO213" s="14">
        <v>3847</v>
      </c>
      <c r="AP213" s="14">
        <v>4650</v>
      </c>
      <c r="AQ213" s="14">
        <v>0</v>
      </c>
      <c r="AR213" s="14">
        <f t="shared" si="44"/>
        <v>4650</v>
      </c>
      <c r="AU213" s="12">
        <f t="shared" si="46"/>
        <v>0</v>
      </c>
      <c r="AV213" s="53"/>
      <c r="AW213" s="89"/>
      <c r="AX213" s="53"/>
      <c r="AY213" s="94"/>
      <c r="AZ213" s="94"/>
      <c r="BB213" s="138">
        <v>0</v>
      </c>
      <c r="BC213" s="141">
        <v>0</v>
      </c>
    </row>
    <row r="214" spans="1:55" s="10" customFormat="1" ht="12.75" customHeight="1">
      <c r="A214" s="66">
        <v>5</v>
      </c>
      <c r="B214" s="66"/>
      <c r="C214" s="60" t="s">
        <v>279</v>
      </c>
      <c r="D214" s="188">
        <v>43647</v>
      </c>
      <c r="E214" s="188"/>
      <c r="F214" s="188"/>
      <c r="G214" s="187" t="s">
        <v>16</v>
      </c>
      <c r="H214" s="187"/>
      <c r="I214" s="187"/>
      <c r="K214" s="62">
        <v>25</v>
      </c>
      <c r="L214" s="9">
        <f>4500+250+900</f>
        <v>5650</v>
      </c>
      <c r="M214" s="62">
        <v>100</v>
      </c>
      <c r="N214" s="65"/>
      <c r="O214" s="65"/>
      <c r="P214" s="65">
        <v>1605</v>
      </c>
      <c r="Q214" s="14">
        <f>Y214/X214</f>
        <v>175.86956521739131</v>
      </c>
      <c r="R214" s="65">
        <f t="shared" si="43"/>
        <v>1780.8695652173913</v>
      </c>
      <c r="U214" s="12">
        <f t="shared" si="45"/>
        <v>3869.130434782609</v>
      </c>
      <c r="V214" s="97">
        <v>5</v>
      </c>
      <c r="W214" s="91">
        <v>2</v>
      </c>
      <c r="X214" s="103">
        <f>K214-W214</f>
        <v>23</v>
      </c>
      <c r="Y214" s="102">
        <v>4045</v>
      </c>
      <c r="Z214" s="90"/>
      <c r="AA214" s="117">
        <v>5</v>
      </c>
      <c r="AB214" s="117"/>
      <c r="AC214" s="118" t="s">
        <v>279</v>
      </c>
      <c r="AD214" s="161">
        <v>43647</v>
      </c>
      <c r="AE214" s="161"/>
      <c r="AF214" s="161"/>
      <c r="AG214" s="158" t="s">
        <v>16</v>
      </c>
      <c r="AH214" s="158"/>
      <c r="AI214" s="158"/>
      <c r="AJ214"/>
      <c r="AK214" s="124">
        <v>7</v>
      </c>
      <c r="AL214" s="119">
        <f>4500+250+900</f>
        <v>5650</v>
      </c>
      <c r="AM214" s="2">
        <v>100</v>
      </c>
      <c r="AN214" s="14"/>
      <c r="AO214" s="14"/>
      <c r="AP214" s="14">
        <v>1605</v>
      </c>
      <c r="AQ214" s="14">
        <f>AY214/AX214</f>
        <v>809</v>
      </c>
      <c r="AR214" s="14">
        <f t="shared" si="44"/>
        <v>2414</v>
      </c>
      <c r="AS214"/>
      <c r="AT214"/>
      <c r="AU214" s="12">
        <f t="shared" si="46"/>
        <v>3236</v>
      </c>
      <c r="AV214" s="97">
        <v>5</v>
      </c>
      <c r="AW214" s="89">
        <v>2</v>
      </c>
      <c r="AX214" s="93">
        <f>AK214-AW214</f>
        <v>5</v>
      </c>
      <c r="AY214" s="92">
        <v>4045</v>
      </c>
      <c r="AZ214" s="92"/>
      <c r="BB214" s="139">
        <v>175.86956521739131</v>
      </c>
      <c r="BC214" s="142">
        <v>809</v>
      </c>
    </row>
    <row r="215" spans="1:55" s="10" customFormat="1" ht="12.75" customHeight="1">
      <c r="A215" s="80">
        <v>6</v>
      </c>
      <c r="B215" s="80"/>
      <c r="C215" s="81" t="s">
        <v>321</v>
      </c>
      <c r="D215" s="188">
        <v>44013</v>
      </c>
      <c r="E215" s="188"/>
      <c r="F215" s="188"/>
      <c r="G215" s="187" t="s">
        <v>16</v>
      </c>
      <c r="H215" s="187"/>
      <c r="I215" s="187"/>
      <c r="K215" s="62">
        <v>25</v>
      </c>
      <c r="L215" s="9">
        <f>5569+16706</f>
        <v>22275</v>
      </c>
      <c r="M215" s="62">
        <v>100</v>
      </c>
      <c r="N215" s="65"/>
      <c r="O215" s="65"/>
      <c r="P215" s="65">
        <v>2228</v>
      </c>
      <c r="Q215" s="14">
        <f t="shared" ref="Q215:Q216" si="47">Y215/X215</f>
        <v>835.29166666666663</v>
      </c>
      <c r="R215" s="65">
        <f t="shared" ref="R215:R216" si="48">P215+Q215</f>
        <v>3063.2916666666665</v>
      </c>
      <c r="U215" s="52">
        <f t="shared" si="45"/>
        <v>19211.708333333332</v>
      </c>
      <c r="V215" s="97">
        <v>5</v>
      </c>
      <c r="W215" s="91">
        <v>1</v>
      </c>
      <c r="X215" s="103">
        <f t="shared" ref="X215:X216" si="49">K215-W215</f>
        <v>24</v>
      </c>
      <c r="Y215" s="102">
        <v>20047</v>
      </c>
      <c r="Z215" s="90"/>
      <c r="AA215" s="117">
        <v>6</v>
      </c>
      <c r="AB215" s="117"/>
      <c r="AC215" s="118" t="s">
        <v>321</v>
      </c>
      <c r="AD215" s="161">
        <v>44013</v>
      </c>
      <c r="AE215" s="161"/>
      <c r="AF215" s="161"/>
      <c r="AG215" s="158" t="s">
        <v>16</v>
      </c>
      <c r="AH215" s="158"/>
      <c r="AI215" s="158"/>
      <c r="AJ215"/>
      <c r="AK215" s="124">
        <v>7</v>
      </c>
      <c r="AL215" s="119">
        <f>5569+16706</f>
        <v>22275</v>
      </c>
      <c r="AM215" s="2">
        <v>100</v>
      </c>
      <c r="AN215" s="14"/>
      <c r="AO215" s="14"/>
      <c r="AP215" s="14">
        <v>2228</v>
      </c>
      <c r="AQ215" s="14">
        <f t="shared" ref="AQ215:AQ216" si="50">AY215/AX215</f>
        <v>3341.1666666666665</v>
      </c>
      <c r="AR215" s="14">
        <f t="shared" si="44"/>
        <v>5569.1666666666661</v>
      </c>
      <c r="AS215"/>
      <c r="AT215"/>
      <c r="AU215" s="12">
        <f t="shared" si="46"/>
        <v>16705.833333333336</v>
      </c>
      <c r="AV215" s="97">
        <v>5</v>
      </c>
      <c r="AW215" s="89">
        <v>1</v>
      </c>
      <c r="AX215" s="93">
        <f t="shared" ref="AX215:AX216" si="51">AK215-AW215</f>
        <v>6</v>
      </c>
      <c r="AY215" s="92">
        <v>20047</v>
      </c>
      <c r="AZ215" s="92"/>
      <c r="BB215" s="139">
        <v>835.29166666666663</v>
      </c>
      <c r="BC215" s="142">
        <v>3341.1666666666665</v>
      </c>
    </row>
    <row r="216" spans="1:55" s="10" customFormat="1" ht="12.75" customHeight="1">
      <c r="A216" s="80">
        <v>7</v>
      </c>
      <c r="B216" s="80"/>
      <c r="C216" s="81" t="s">
        <v>322</v>
      </c>
      <c r="D216" s="188">
        <v>44187</v>
      </c>
      <c r="E216" s="188"/>
      <c r="F216" s="188"/>
      <c r="G216" s="187" t="s">
        <v>16</v>
      </c>
      <c r="H216" s="187"/>
      <c r="I216" s="187"/>
      <c r="K216" s="62">
        <v>25</v>
      </c>
      <c r="L216" s="9">
        <v>4615</v>
      </c>
      <c r="M216" s="62">
        <v>100</v>
      </c>
      <c r="N216" s="65"/>
      <c r="O216" s="65"/>
      <c r="P216" s="65">
        <v>0</v>
      </c>
      <c r="Q216" s="14">
        <f t="shared" si="47"/>
        <v>184.6</v>
      </c>
      <c r="R216" s="65">
        <f t="shared" si="48"/>
        <v>184.6</v>
      </c>
      <c r="U216" s="52">
        <f t="shared" si="45"/>
        <v>4430.3999999999996</v>
      </c>
      <c r="V216" s="97">
        <v>5</v>
      </c>
      <c r="W216" s="91">
        <v>0</v>
      </c>
      <c r="X216" s="103">
        <f t="shared" si="49"/>
        <v>25</v>
      </c>
      <c r="Y216" s="102">
        <v>4615</v>
      </c>
      <c r="Z216" s="90"/>
      <c r="AA216" s="117">
        <v>7</v>
      </c>
      <c r="AB216" s="117"/>
      <c r="AC216" s="118" t="s">
        <v>322</v>
      </c>
      <c r="AD216" s="161">
        <v>44187</v>
      </c>
      <c r="AE216" s="161"/>
      <c r="AF216" s="161"/>
      <c r="AG216" s="158" t="s">
        <v>16</v>
      </c>
      <c r="AH216" s="158"/>
      <c r="AI216" s="158"/>
      <c r="AJ216"/>
      <c r="AK216" s="124">
        <v>7</v>
      </c>
      <c r="AL216" s="119">
        <v>4615</v>
      </c>
      <c r="AM216" s="2">
        <v>100</v>
      </c>
      <c r="AN216" s="14"/>
      <c r="AO216" s="14"/>
      <c r="AP216" s="14">
        <v>0</v>
      </c>
      <c r="AQ216" s="14">
        <f t="shared" si="50"/>
        <v>659.28571428571433</v>
      </c>
      <c r="AR216" s="14">
        <f t="shared" si="44"/>
        <v>659.28571428571433</v>
      </c>
      <c r="AS216"/>
      <c r="AT216"/>
      <c r="AU216" s="12">
        <f t="shared" si="46"/>
        <v>3955.7142857142858</v>
      </c>
      <c r="AV216" s="97">
        <v>5</v>
      </c>
      <c r="AW216" s="89">
        <v>0</v>
      </c>
      <c r="AX216" s="93">
        <f t="shared" si="51"/>
        <v>7</v>
      </c>
      <c r="AY216" s="92">
        <v>4615</v>
      </c>
      <c r="AZ216" s="92"/>
      <c r="BB216" s="139">
        <v>184.6</v>
      </c>
      <c r="BC216" s="142">
        <v>659.28571428571433</v>
      </c>
    </row>
    <row r="217" spans="1:55">
      <c r="U217" s="12">
        <f t="shared" si="45"/>
        <v>0</v>
      </c>
      <c r="Y217" s="94"/>
      <c r="AP217" s="12"/>
      <c r="AQ217" s="12"/>
      <c r="AR217" s="12"/>
      <c r="AU217" s="12">
        <f t="shared" si="46"/>
        <v>0</v>
      </c>
      <c r="AV217" s="53"/>
      <c r="AW217" s="89"/>
      <c r="AX217" s="53"/>
      <c r="AY217" s="94"/>
      <c r="AZ217" s="94"/>
      <c r="BB217" s="138"/>
      <c r="BC217" s="141"/>
    </row>
    <row r="218" spans="1:55" ht="12.75" customHeight="1">
      <c r="A218" s="159" t="s">
        <v>108</v>
      </c>
      <c r="B218" s="159"/>
      <c r="C218" s="159"/>
      <c r="D218" s="159"/>
      <c r="E218" s="159"/>
      <c r="F218" s="159"/>
      <c r="G218" s="159"/>
      <c r="H218" s="159"/>
      <c r="L218" s="56">
        <f>SUM(L162:L216)</f>
        <v>142035</v>
      </c>
      <c r="N218" s="6"/>
      <c r="O218" s="6"/>
      <c r="P218" s="56">
        <f>SUM(P162:P216)</f>
        <v>113328</v>
      </c>
      <c r="Q218" s="59">
        <f>SUM(Q162:Q216)</f>
        <v>1195.7612318840579</v>
      </c>
      <c r="R218" s="59">
        <f t="shared" ref="R218" si="52">SUM(R162:R216)</f>
        <v>114523.76123188407</v>
      </c>
      <c r="U218" s="12">
        <f t="shared" si="45"/>
        <v>27511.238768115931</v>
      </c>
      <c r="Y218" s="94"/>
      <c r="AA218" s="159" t="s">
        <v>108</v>
      </c>
      <c r="AB218" s="159"/>
      <c r="AC218" s="159"/>
      <c r="AD218" s="159"/>
      <c r="AE218" s="159"/>
      <c r="AF218" s="159"/>
      <c r="AG218" s="159"/>
      <c r="AH218" s="159"/>
      <c r="AL218" s="120">
        <f>SUM(AL162:AL216)</f>
        <v>142035</v>
      </c>
      <c r="AN218" s="6"/>
      <c r="AO218" s="6"/>
      <c r="AP218" s="120">
        <f>SUM(AP162:AP216)</f>
        <v>113328</v>
      </c>
      <c r="AQ218" s="120">
        <f>SUM(AQ162:AQ216)</f>
        <v>4809.4523809523807</v>
      </c>
      <c r="AR218" s="120">
        <f t="shared" ref="AR218" si="53">SUM(AR162:AR216)</f>
        <v>118137.45238095238</v>
      </c>
      <c r="AU218" s="12">
        <f t="shared" si="46"/>
        <v>23897.547619047618</v>
      </c>
      <c r="AV218" s="53"/>
      <c r="AW218" s="89"/>
      <c r="AX218" s="53"/>
      <c r="AY218" s="94"/>
      <c r="AZ218" s="94"/>
      <c r="BB218" s="138">
        <f>SUM(BB162:BB217)</f>
        <v>1195.7612318840579</v>
      </c>
      <c r="BC218" s="141">
        <f>SUM(BC162:BC217)</f>
        <v>4809.4523809523807</v>
      </c>
    </row>
    <row r="219" spans="1:55" ht="12.75" customHeight="1">
      <c r="B219" s="159" t="s">
        <v>12</v>
      </c>
      <c r="C219" s="159"/>
      <c r="D219" s="159"/>
      <c r="E219" s="159"/>
      <c r="F219" s="159"/>
      <c r="G219" s="159"/>
      <c r="H219" s="159"/>
      <c r="I219" s="159"/>
      <c r="L219" s="57">
        <v>0</v>
      </c>
      <c r="N219" s="11"/>
      <c r="O219" s="11"/>
      <c r="P219" s="11"/>
      <c r="Q219" s="15">
        <v>0</v>
      </c>
      <c r="R219" s="15">
        <v>0</v>
      </c>
      <c r="U219" s="12">
        <f t="shared" si="45"/>
        <v>0</v>
      </c>
      <c r="Y219" s="94"/>
      <c r="AB219" s="159" t="s">
        <v>12</v>
      </c>
      <c r="AC219" s="159"/>
      <c r="AD219" s="159"/>
      <c r="AE219" s="159"/>
      <c r="AF219" s="159"/>
      <c r="AG219" s="159"/>
      <c r="AH219" s="159"/>
      <c r="AI219" s="159"/>
      <c r="AL219" s="121">
        <v>0</v>
      </c>
      <c r="AN219" s="11"/>
      <c r="AO219" s="11"/>
      <c r="AP219" s="11"/>
      <c r="AQ219" s="15">
        <v>0</v>
      </c>
      <c r="AR219" s="15">
        <v>0</v>
      </c>
      <c r="AU219" s="12">
        <f t="shared" si="46"/>
        <v>0</v>
      </c>
      <c r="AV219" s="53"/>
      <c r="AW219" s="89"/>
      <c r="AX219" s="53"/>
      <c r="AY219" s="94"/>
      <c r="AZ219" s="94"/>
      <c r="BB219" s="138">
        <v>0</v>
      </c>
      <c r="BC219" s="141">
        <v>0</v>
      </c>
    </row>
    <row r="220" spans="1:55" ht="12.75" customHeight="1">
      <c r="A220" s="159" t="s">
        <v>109</v>
      </c>
      <c r="B220" s="159"/>
      <c r="C220" s="159"/>
      <c r="D220" s="159"/>
      <c r="E220" s="159"/>
      <c r="F220" s="159"/>
      <c r="G220" s="159"/>
      <c r="H220" s="159"/>
      <c r="L220" s="19">
        <f>L218-L219</f>
        <v>142035</v>
      </c>
      <c r="N220" s="6"/>
      <c r="O220" s="6"/>
      <c r="P220" s="19">
        <f>P218-P219</f>
        <v>113328</v>
      </c>
      <c r="Q220" s="19">
        <f>Q218-Q219</f>
        <v>1195.7612318840579</v>
      </c>
      <c r="R220" s="19">
        <f>R218-R219</f>
        <v>114523.76123188407</v>
      </c>
      <c r="U220" s="12">
        <f t="shared" si="45"/>
        <v>27511.238768115931</v>
      </c>
      <c r="Y220" s="94"/>
      <c r="AA220" s="159" t="s">
        <v>109</v>
      </c>
      <c r="AB220" s="159"/>
      <c r="AC220" s="159"/>
      <c r="AD220" s="159"/>
      <c r="AE220" s="159"/>
      <c r="AF220" s="159"/>
      <c r="AG220" s="159"/>
      <c r="AH220" s="159"/>
      <c r="AL220" s="120">
        <f>AL218-AL219</f>
        <v>142035</v>
      </c>
      <c r="AN220" s="6"/>
      <c r="AO220" s="6"/>
      <c r="AP220" s="120">
        <f>AP218-AP219</f>
        <v>113328</v>
      </c>
      <c r="AQ220" s="120">
        <f>AQ218-AQ219</f>
        <v>4809.4523809523807</v>
      </c>
      <c r="AR220" s="120">
        <f>AR218-AR219</f>
        <v>118137.45238095238</v>
      </c>
      <c r="AU220" s="12">
        <f t="shared" si="46"/>
        <v>23897.547619047618</v>
      </c>
      <c r="AV220" s="53"/>
      <c r="AW220" s="89"/>
      <c r="AX220" s="53"/>
      <c r="AY220" s="94"/>
      <c r="AZ220" s="94"/>
      <c r="BB220" s="138">
        <v>1195.7612318840579</v>
      </c>
      <c r="BC220" s="141">
        <v>4809.4523809523807</v>
      </c>
    </row>
    <row r="221" spans="1:55">
      <c r="U221" s="12">
        <f t="shared" si="45"/>
        <v>0</v>
      </c>
      <c r="Y221" s="94"/>
      <c r="AP221" s="12"/>
      <c r="AQ221" s="12"/>
      <c r="AR221" s="12"/>
      <c r="AU221" s="12">
        <f t="shared" si="46"/>
        <v>0</v>
      </c>
      <c r="AV221" s="53"/>
      <c r="AW221" s="89"/>
      <c r="AX221" s="53"/>
      <c r="AY221" s="94"/>
      <c r="AZ221" s="94"/>
      <c r="BB221" s="138"/>
      <c r="BC221" s="141"/>
    </row>
    <row r="222" spans="1:55" s="1" customFormat="1" ht="12.75" customHeight="1">
      <c r="A222" s="149" t="s">
        <v>110</v>
      </c>
      <c r="B222" s="149"/>
      <c r="C222" s="149"/>
      <c r="D222" s="149"/>
      <c r="E222" s="149"/>
      <c r="F222" s="149"/>
      <c r="G222" s="149"/>
      <c r="H222" s="149"/>
      <c r="I222" s="149"/>
      <c r="J222" s="149"/>
      <c r="K222" s="149"/>
      <c r="L222" s="149"/>
      <c r="M222" s="149"/>
      <c r="N222" s="149"/>
      <c r="O222" s="149"/>
      <c r="P222" s="149"/>
      <c r="Q222" s="149"/>
      <c r="R222" s="149"/>
      <c r="S222" s="149"/>
      <c r="T222" s="149"/>
      <c r="U222" s="12">
        <f t="shared" si="45"/>
        <v>0</v>
      </c>
      <c r="W222" s="87"/>
      <c r="Y222" s="86"/>
      <c r="AA222" s="149" t="s">
        <v>110</v>
      </c>
      <c r="AB222" s="149"/>
      <c r="AC222" s="149"/>
      <c r="AD222" s="149"/>
      <c r="AE222" s="149"/>
      <c r="AF222" s="149"/>
      <c r="AG222" s="149"/>
      <c r="AH222" s="149"/>
      <c r="AI222" s="149"/>
      <c r="AJ222" s="149"/>
      <c r="AK222" s="149"/>
      <c r="AL222" s="149"/>
      <c r="AM222" s="149"/>
      <c r="AN222" s="149"/>
      <c r="AO222" s="149"/>
      <c r="AP222" s="149"/>
      <c r="AQ222" s="149"/>
      <c r="AR222" s="149"/>
      <c r="AS222" s="149"/>
      <c r="AT222" s="149"/>
      <c r="AU222" s="12">
        <f t="shared" si="46"/>
        <v>0</v>
      </c>
      <c r="AW222" s="87"/>
      <c r="AY222" s="86"/>
      <c r="AZ222" s="86"/>
      <c r="BB222" s="140"/>
      <c r="BC222" s="143"/>
    </row>
    <row r="223" spans="1:55" s="1" customFormat="1" ht="13.15">
      <c r="C223" s="84" t="s">
        <v>344</v>
      </c>
      <c r="G223" s="84" t="s">
        <v>337</v>
      </c>
      <c r="P223" s="13"/>
      <c r="Q223" s="13"/>
      <c r="R223" s="13"/>
      <c r="U223" s="12">
        <f t="shared" si="45"/>
        <v>0</v>
      </c>
      <c r="W223" s="87"/>
      <c r="Y223" s="86"/>
      <c r="AC223" s="84" t="s">
        <v>344</v>
      </c>
      <c r="AG223" s="84" t="s">
        <v>337</v>
      </c>
      <c r="AP223" s="13"/>
      <c r="AQ223" s="13"/>
      <c r="AR223" s="13"/>
      <c r="AU223" s="12">
        <f t="shared" si="46"/>
        <v>0</v>
      </c>
      <c r="AW223" s="87"/>
      <c r="AY223" s="86"/>
      <c r="AZ223" s="86"/>
      <c r="BB223" s="140"/>
      <c r="BC223" s="143"/>
    </row>
    <row r="224" spans="1:55">
      <c r="U224" s="12">
        <f t="shared" si="45"/>
        <v>0</v>
      </c>
      <c r="Y224" s="94"/>
      <c r="AP224" s="12"/>
      <c r="AQ224" s="12"/>
      <c r="AR224" s="12"/>
      <c r="AU224" s="12">
        <f t="shared" si="46"/>
        <v>0</v>
      </c>
      <c r="AV224" s="53"/>
      <c r="AW224" s="89"/>
      <c r="AX224" s="53"/>
      <c r="AY224" s="94"/>
      <c r="AZ224" s="94"/>
      <c r="BB224" s="138"/>
      <c r="BC224" s="141"/>
    </row>
    <row r="225" spans="1:55" ht="12.75" customHeight="1">
      <c r="A225" s="160">
        <v>181</v>
      </c>
      <c r="B225" s="160"/>
      <c r="C225" s="54" t="s">
        <v>111</v>
      </c>
      <c r="D225" s="161">
        <v>29402</v>
      </c>
      <c r="E225" s="161"/>
      <c r="F225" s="161"/>
      <c r="G225" s="158" t="s">
        <v>16</v>
      </c>
      <c r="H225" s="158"/>
      <c r="I225" s="158"/>
      <c r="K225" s="2">
        <v>40</v>
      </c>
      <c r="L225" s="55">
        <v>6055</v>
      </c>
      <c r="M225" s="2">
        <v>100</v>
      </c>
      <c r="N225" s="7"/>
      <c r="O225" s="7"/>
      <c r="P225" s="7">
        <v>5428</v>
      </c>
      <c r="Q225" s="14">
        <v>627</v>
      </c>
      <c r="R225" s="14">
        <f>P225+Q225</f>
        <v>6055</v>
      </c>
      <c r="U225" s="12">
        <f t="shared" si="45"/>
        <v>0</v>
      </c>
      <c r="Y225" s="94"/>
      <c r="AA225" s="160">
        <v>181</v>
      </c>
      <c r="AB225" s="160"/>
      <c r="AC225" s="118" t="s">
        <v>111</v>
      </c>
      <c r="AD225" s="161">
        <v>29402</v>
      </c>
      <c r="AE225" s="161"/>
      <c r="AF225" s="161"/>
      <c r="AG225" s="158" t="s">
        <v>16</v>
      </c>
      <c r="AH225" s="158"/>
      <c r="AI225" s="158"/>
      <c r="AK225" s="2">
        <v>40</v>
      </c>
      <c r="AL225" s="119">
        <v>6055</v>
      </c>
      <c r="AM225" s="2">
        <v>100</v>
      </c>
      <c r="AN225" s="7"/>
      <c r="AO225" s="7"/>
      <c r="AP225" s="7">
        <v>5428</v>
      </c>
      <c r="AQ225" s="14">
        <v>627</v>
      </c>
      <c r="AR225" s="14">
        <f>AP225+AQ225</f>
        <v>6055</v>
      </c>
      <c r="AU225" s="12">
        <f t="shared" si="46"/>
        <v>0</v>
      </c>
      <c r="AV225" s="53"/>
      <c r="AW225" s="89"/>
      <c r="AX225" s="53"/>
      <c r="AY225" s="94"/>
      <c r="AZ225" s="94"/>
      <c r="BB225" s="138">
        <v>627</v>
      </c>
      <c r="BC225" s="141">
        <v>627</v>
      </c>
    </row>
    <row r="226" spans="1:55" ht="12.75" customHeight="1">
      <c r="A226" s="160">
        <v>182</v>
      </c>
      <c r="B226" s="160"/>
      <c r="C226" s="54" t="s">
        <v>112</v>
      </c>
      <c r="D226" s="161">
        <v>34638</v>
      </c>
      <c r="E226" s="161"/>
      <c r="F226" s="161"/>
      <c r="G226" s="158" t="s">
        <v>24</v>
      </c>
      <c r="H226" s="158"/>
      <c r="I226" s="158"/>
      <c r="K226" s="2">
        <v>20</v>
      </c>
      <c r="L226" s="55">
        <v>2400</v>
      </c>
      <c r="M226" s="2">
        <v>100</v>
      </c>
      <c r="N226" s="7"/>
      <c r="O226" s="7"/>
      <c r="P226" s="7">
        <v>2400</v>
      </c>
      <c r="Q226" s="14"/>
      <c r="R226" s="14">
        <f t="shared" ref="R226:R229" si="54">P226+Q226</f>
        <v>2400</v>
      </c>
      <c r="U226" s="12">
        <f t="shared" si="45"/>
        <v>0</v>
      </c>
      <c r="Y226" s="94"/>
      <c r="AA226" s="160">
        <v>182</v>
      </c>
      <c r="AB226" s="160"/>
      <c r="AC226" s="118" t="s">
        <v>112</v>
      </c>
      <c r="AD226" s="161">
        <v>34638</v>
      </c>
      <c r="AE226" s="161"/>
      <c r="AF226" s="161"/>
      <c r="AG226" s="158" t="s">
        <v>24</v>
      </c>
      <c r="AH226" s="158"/>
      <c r="AI226" s="158"/>
      <c r="AK226" s="2">
        <v>20</v>
      </c>
      <c r="AL226" s="119">
        <v>2400</v>
      </c>
      <c r="AM226" s="2">
        <v>100</v>
      </c>
      <c r="AN226" s="7"/>
      <c r="AO226" s="7"/>
      <c r="AP226" s="7">
        <v>2400</v>
      </c>
      <c r="AQ226" s="14"/>
      <c r="AR226" s="14">
        <f t="shared" ref="AR226:AR229" si="55">AP226+AQ226</f>
        <v>2400</v>
      </c>
      <c r="AU226" s="12">
        <f t="shared" si="46"/>
        <v>0</v>
      </c>
      <c r="AV226" s="53"/>
      <c r="AW226" s="89"/>
      <c r="AX226" s="53"/>
      <c r="AY226" s="94"/>
      <c r="AZ226" s="94"/>
      <c r="BB226" s="138"/>
      <c r="BC226" s="141"/>
    </row>
    <row r="227" spans="1:55" ht="12.75" customHeight="1">
      <c r="A227" s="160">
        <v>183</v>
      </c>
      <c r="B227" s="160"/>
      <c r="C227" s="54" t="s">
        <v>113</v>
      </c>
      <c r="D227" s="161">
        <v>35185</v>
      </c>
      <c r="E227" s="161"/>
      <c r="F227" s="161"/>
      <c r="G227" s="158" t="s">
        <v>16</v>
      </c>
      <c r="H227" s="158"/>
      <c r="I227" s="158"/>
      <c r="K227" s="2">
        <v>7</v>
      </c>
      <c r="L227" s="55">
        <v>462</v>
      </c>
      <c r="M227" s="2">
        <v>100</v>
      </c>
      <c r="N227" s="7"/>
      <c r="O227" s="7"/>
      <c r="P227" s="7">
        <v>462</v>
      </c>
      <c r="Q227" s="14"/>
      <c r="R227" s="14">
        <f t="shared" si="54"/>
        <v>462</v>
      </c>
      <c r="U227" s="12">
        <f t="shared" si="45"/>
        <v>0</v>
      </c>
      <c r="Y227" s="94"/>
      <c r="AA227" s="160">
        <v>183</v>
      </c>
      <c r="AB227" s="160"/>
      <c r="AC227" s="118" t="s">
        <v>113</v>
      </c>
      <c r="AD227" s="161">
        <v>35185</v>
      </c>
      <c r="AE227" s="161"/>
      <c r="AF227" s="161"/>
      <c r="AG227" s="158" t="s">
        <v>16</v>
      </c>
      <c r="AH227" s="158"/>
      <c r="AI227" s="158"/>
      <c r="AK227" s="2">
        <v>7</v>
      </c>
      <c r="AL227" s="119">
        <v>462</v>
      </c>
      <c r="AM227" s="2">
        <v>100</v>
      </c>
      <c r="AN227" s="7"/>
      <c r="AO227" s="7"/>
      <c r="AP227" s="7">
        <v>462</v>
      </c>
      <c r="AQ227" s="14"/>
      <c r="AR227" s="14">
        <f t="shared" si="55"/>
        <v>462</v>
      </c>
      <c r="AU227" s="12">
        <f t="shared" si="46"/>
        <v>0</v>
      </c>
      <c r="AV227" s="53"/>
      <c r="AW227" s="89"/>
      <c r="AX227" s="53"/>
      <c r="AY227" s="94"/>
      <c r="AZ227" s="94"/>
      <c r="BB227" s="138"/>
      <c r="BC227" s="141"/>
    </row>
    <row r="228" spans="1:55" ht="12.75" customHeight="1">
      <c r="A228" s="160">
        <v>184</v>
      </c>
      <c r="B228" s="160"/>
      <c r="C228" s="54" t="s">
        <v>114</v>
      </c>
      <c r="D228" s="161">
        <v>35764</v>
      </c>
      <c r="E228" s="161"/>
      <c r="F228" s="161"/>
      <c r="G228" s="158" t="s">
        <v>16</v>
      </c>
      <c r="H228" s="158"/>
      <c r="I228" s="158"/>
      <c r="K228" s="2">
        <v>5</v>
      </c>
      <c r="L228" s="55">
        <v>1546</v>
      </c>
      <c r="M228" s="2">
        <v>100</v>
      </c>
      <c r="N228" s="7"/>
      <c r="O228" s="7"/>
      <c r="P228" s="7">
        <v>1546</v>
      </c>
      <c r="Q228" s="14"/>
      <c r="R228" s="14">
        <f t="shared" si="54"/>
        <v>1546</v>
      </c>
      <c r="U228" s="12">
        <f t="shared" si="45"/>
        <v>0</v>
      </c>
      <c r="Y228" s="94"/>
      <c r="AA228" s="160">
        <v>184</v>
      </c>
      <c r="AB228" s="160"/>
      <c r="AC228" s="118" t="s">
        <v>114</v>
      </c>
      <c r="AD228" s="161">
        <v>35764</v>
      </c>
      <c r="AE228" s="161"/>
      <c r="AF228" s="161"/>
      <c r="AG228" s="158" t="s">
        <v>16</v>
      </c>
      <c r="AH228" s="158"/>
      <c r="AI228" s="158"/>
      <c r="AK228" s="2">
        <v>5</v>
      </c>
      <c r="AL228" s="119">
        <v>1546</v>
      </c>
      <c r="AM228" s="2">
        <v>100</v>
      </c>
      <c r="AN228" s="7"/>
      <c r="AO228" s="7"/>
      <c r="AP228" s="7">
        <v>1546</v>
      </c>
      <c r="AQ228" s="14"/>
      <c r="AR228" s="14">
        <f t="shared" si="55"/>
        <v>1546</v>
      </c>
      <c r="AU228" s="12">
        <f t="shared" si="46"/>
        <v>0</v>
      </c>
      <c r="AV228" s="53"/>
      <c r="AW228" s="89"/>
      <c r="AX228" s="53"/>
      <c r="AY228" s="94"/>
      <c r="AZ228" s="94"/>
      <c r="BB228" s="138"/>
      <c r="BC228" s="141"/>
    </row>
    <row r="229" spans="1:55" ht="12.75" customHeight="1">
      <c r="A229" s="160">
        <v>185</v>
      </c>
      <c r="B229" s="160"/>
      <c r="C229" s="54" t="s">
        <v>41</v>
      </c>
      <c r="D229" s="161">
        <v>37072</v>
      </c>
      <c r="E229" s="161"/>
      <c r="F229" s="161"/>
      <c r="G229" s="158" t="s">
        <v>24</v>
      </c>
      <c r="H229" s="158"/>
      <c r="I229" s="158"/>
      <c r="K229" s="2">
        <v>40</v>
      </c>
      <c r="L229" s="55">
        <v>9424</v>
      </c>
      <c r="M229" s="2">
        <v>100</v>
      </c>
      <c r="N229" s="7"/>
      <c r="O229" s="7"/>
      <c r="P229" s="7">
        <v>9224</v>
      </c>
      <c r="Q229" s="14">
        <v>200</v>
      </c>
      <c r="R229" s="14">
        <f t="shared" si="54"/>
        <v>9424</v>
      </c>
      <c r="U229" s="12">
        <f t="shared" si="45"/>
        <v>0</v>
      </c>
      <c r="V229" s="2">
        <v>20</v>
      </c>
      <c r="W229" s="89">
        <f>2021-2001</f>
        <v>20</v>
      </c>
      <c r="Y229" s="94"/>
      <c r="AA229" s="160">
        <v>185</v>
      </c>
      <c r="AB229" s="160"/>
      <c r="AC229" s="118" t="s">
        <v>41</v>
      </c>
      <c r="AD229" s="161">
        <v>37072</v>
      </c>
      <c r="AE229" s="161"/>
      <c r="AF229" s="161"/>
      <c r="AG229" s="158" t="s">
        <v>24</v>
      </c>
      <c r="AH229" s="158"/>
      <c r="AI229" s="158"/>
      <c r="AK229" s="2">
        <v>40</v>
      </c>
      <c r="AL229" s="119">
        <v>9424</v>
      </c>
      <c r="AM229" s="2">
        <v>100</v>
      </c>
      <c r="AN229" s="7"/>
      <c r="AO229" s="7"/>
      <c r="AP229" s="7">
        <v>9224</v>
      </c>
      <c r="AQ229" s="14">
        <v>200</v>
      </c>
      <c r="AR229" s="14">
        <f t="shared" si="55"/>
        <v>9424</v>
      </c>
      <c r="AU229" s="12">
        <f t="shared" si="46"/>
        <v>0</v>
      </c>
      <c r="AV229" s="2">
        <v>20</v>
      </c>
      <c r="AW229" s="89">
        <f>2021-2001</f>
        <v>20</v>
      </c>
      <c r="AX229" s="53"/>
      <c r="AY229" s="94"/>
      <c r="AZ229" s="94"/>
      <c r="BB229" s="138">
        <v>200</v>
      </c>
      <c r="BC229" s="141">
        <v>200</v>
      </c>
    </row>
    <row r="230" spans="1:55">
      <c r="P230"/>
      <c r="U230" s="12">
        <f t="shared" si="45"/>
        <v>0</v>
      </c>
      <c r="Y230" s="94"/>
      <c r="AQ230" s="12"/>
      <c r="AR230" s="12"/>
      <c r="AU230" s="12">
        <f t="shared" si="46"/>
        <v>0</v>
      </c>
      <c r="AV230" s="53"/>
      <c r="AW230" s="89"/>
      <c r="AX230" s="53"/>
      <c r="AY230" s="94"/>
      <c r="AZ230" s="94"/>
      <c r="BB230" s="138"/>
      <c r="BC230" s="141"/>
    </row>
    <row r="231" spans="1:55" ht="12.75" customHeight="1">
      <c r="A231" s="159" t="s">
        <v>115</v>
      </c>
      <c r="B231" s="159"/>
      <c r="C231" s="159"/>
      <c r="D231" s="159"/>
      <c r="E231" s="159"/>
      <c r="F231" s="159"/>
      <c r="G231" s="159"/>
      <c r="H231" s="159"/>
      <c r="L231" s="56">
        <f>SUM(L225:L230)</f>
        <v>19887</v>
      </c>
      <c r="N231" s="6"/>
      <c r="O231" s="6"/>
      <c r="P231" s="6">
        <f>SUM(P225:P230)</f>
        <v>19060</v>
      </c>
      <c r="Q231" s="6">
        <f>SUM(Q225:Q230)</f>
        <v>827</v>
      </c>
      <c r="R231" s="6">
        <f>SUM(R225:R230)</f>
        <v>19887</v>
      </c>
      <c r="U231" s="12">
        <f t="shared" si="45"/>
        <v>0</v>
      </c>
      <c r="Y231" s="94"/>
      <c r="AA231" s="159" t="s">
        <v>115</v>
      </c>
      <c r="AB231" s="159"/>
      <c r="AC231" s="159"/>
      <c r="AD231" s="159"/>
      <c r="AE231" s="159"/>
      <c r="AF231" s="159"/>
      <c r="AG231" s="159"/>
      <c r="AH231" s="159"/>
      <c r="AL231" s="120">
        <f>SUM(AL225:AL230)</f>
        <v>19887</v>
      </c>
      <c r="AN231" s="6"/>
      <c r="AO231" s="6"/>
      <c r="AP231" s="6">
        <f>SUM(AP225:AP230)</f>
        <v>19060</v>
      </c>
      <c r="AQ231" s="6">
        <f>SUM(AQ225:AQ230)</f>
        <v>827</v>
      </c>
      <c r="AR231" s="6">
        <f>SUM(AR225:AR230)</f>
        <v>19887</v>
      </c>
      <c r="AU231" s="12">
        <f t="shared" si="46"/>
        <v>0</v>
      </c>
      <c r="AV231" s="53"/>
      <c r="AW231" s="89"/>
      <c r="AX231" s="53"/>
      <c r="AY231" s="94"/>
      <c r="AZ231" s="94"/>
      <c r="BB231" s="138">
        <f>SUM(BB225:BB230)</f>
        <v>827</v>
      </c>
      <c r="BC231" s="141">
        <f>SUM(BC225:BC230)</f>
        <v>827</v>
      </c>
    </row>
    <row r="232" spans="1:55" ht="12.75" customHeight="1">
      <c r="B232" s="159" t="s">
        <v>12</v>
      </c>
      <c r="C232" s="159"/>
      <c r="D232" s="159"/>
      <c r="E232" s="159"/>
      <c r="F232" s="159"/>
      <c r="G232" s="159"/>
      <c r="H232" s="159"/>
      <c r="I232" s="159"/>
      <c r="L232" s="57">
        <v>0</v>
      </c>
      <c r="N232" s="11"/>
      <c r="O232" s="11"/>
      <c r="P232" s="11">
        <v>0</v>
      </c>
      <c r="Q232" s="15">
        <v>0</v>
      </c>
      <c r="R232" s="15">
        <v>0</v>
      </c>
      <c r="U232" s="12">
        <f t="shared" si="45"/>
        <v>0</v>
      </c>
      <c r="Y232" s="94"/>
      <c r="AB232" s="159" t="s">
        <v>12</v>
      </c>
      <c r="AC232" s="159"/>
      <c r="AD232" s="159"/>
      <c r="AE232" s="159"/>
      <c r="AF232" s="159"/>
      <c r="AG232" s="159"/>
      <c r="AH232" s="159"/>
      <c r="AI232" s="159"/>
      <c r="AL232" s="121">
        <v>0</v>
      </c>
      <c r="AN232" s="11"/>
      <c r="AO232" s="11"/>
      <c r="AP232" s="11">
        <v>0</v>
      </c>
      <c r="AQ232" s="15">
        <v>0</v>
      </c>
      <c r="AR232" s="15">
        <v>0</v>
      </c>
      <c r="AU232" s="12">
        <f t="shared" si="46"/>
        <v>0</v>
      </c>
      <c r="AV232" s="53"/>
      <c r="AW232" s="89"/>
      <c r="AX232" s="53"/>
      <c r="AY232" s="94"/>
      <c r="AZ232" s="94"/>
      <c r="BB232" s="138">
        <v>0</v>
      </c>
      <c r="BC232" s="141">
        <v>0</v>
      </c>
    </row>
    <row r="233" spans="1:55" ht="12.75" customHeight="1">
      <c r="A233" s="164" t="s">
        <v>116</v>
      </c>
      <c r="B233" s="164"/>
      <c r="C233" s="164"/>
      <c r="D233" s="164"/>
      <c r="E233" s="164"/>
      <c r="F233" s="164"/>
      <c r="G233" s="164"/>
      <c r="H233" s="164"/>
      <c r="L233" s="56">
        <f>L231-L232</f>
        <v>19887</v>
      </c>
      <c r="N233" s="56"/>
      <c r="O233" s="56">
        <f t="shared" ref="O233:P233" si="56">O231-O232</f>
        <v>0</v>
      </c>
      <c r="P233" s="56">
        <f t="shared" si="56"/>
        <v>19060</v>
      </c>
      <c r="Q233" s="56">
        <f>Q231-Q232</f>
        <v>827</v>
      </c>
      <c r="R233" s="56">
        <f>R231-R232</f>
        <v>19887</v>
      </c>
      <c r="U233" s="12">
        <f t="shared" si="45"/>
        <v>0</v>
      </c>
      <c r="Y233" s="94"/>
      <c r="AA233" s="164" t="s">
        <v>116</v>
      </c>
      <c r="AB233" s="164"/>
      <c r="AC233" s="164"/>
      <c r="AD233" s="164"/>
      <c r="AE233" s="164"/>
      <c r="AF233" s="164"/>
      <c r="AG233" s="164"/>
      <c r="AH233" s="164"/>
      <c r="AL233" s="120">
        <f>AL231-AL232</f>
        <v>19887</v>
      </c>
      <c r="AN233" s="120"/>
      <c r="AO233" s="120">
        <f t="shared" ref="AO233:AP233" si="57">AO231-AO232</f>
        <v>0</v>
      </c>
      <c r="AP233" s="120">
        <f t="shared" si="57"/>
        <v>19060</v>
      </c>
      <c r="AQ233" s="120">
        <f>AQ231-AQ232</f>
        <v>827</v>
      </c>
      <c r="AR233" s="120">
        <f>AR231-AR232</f>
        <v>19887</v>
      </c>
      <c r="AU233" s="12">
        <f t="shared" si="46"/>
        <v>0</v>
      </c>
      <c r="AV233" s="53"/>
      <c r="AW233" s="89"/>
      <c r="AX233" s="53"/>
      <c r="AY233" s="94"/>
      <c r="AZ233" s="94"/>
      <c r="BB233" s="138">
        <v>827</v>
      </c>
      <c r="BC233" s="141">
        <v>827</v>
      </c>
    </row>
    <row r="234" spans="1:55">
      <c r="U234" s="12">
        <f t="shared" si="45"/>
        <v>0</v>
      </c>
      <c r="Y234" s="94"/>
      <c r="AP234" s="12"/>
      <c r="AQ234" s="12"/>
      <c r="AR234" s="12"/>
      <c r="AU234" s="12">
        <f t="shared" si="46"/>
        <v>0</v>
      </c>
      <c r="AV234" s="53"/>
      <c r="AW234" s="89"/>
      <c r="AX234" s="53"/>
      <c r="AY234" s="94"/>
      <c r="AZ234" s="94"/>
      <c r="BB234" s="138"/>
      <c r="BC234" s="141"/>
    </row>
    <row r="235" spans="1:55" s="1" customFormat="1" ht="12.75" customHeight="1">
      <c r="A235" s="149" t="s">
        <v>117</v>
      </c>
      <c r="B235" s="149"/>
      <c r="C235" s="149"/>
      <c r="D235" s="149"/>
      <c r="E235" s="149"/>
      <c r="F235" s="149"/>
      <c r="G235" s="149"/>
      <c r="H235" s="149"/>
      <c r="I235" s="149"/>
      <c r="J235" s="149"/>
      <c r="K235" s="149"/>
      <c r="L235" s="149"/>
      <c r="M235" s="149"/>
      <c r="N235" s="149"/>
      <c r="O235" s="149"/>
      <c r="P235" s="149"/>
      <c r="Q235" s="149"/>
      <c r="R235" s="149"/>
      <c r="S235" s="149"/>
      <c r="T235" s="149"/>
      <c r="U235" s="12">
        <f t="shared" si="45"/>
        <v>0</v>
      </c>
      <c r="W235" s="87"/>
      <c r="Y235" s="86"/>
      <c r="AA235" s="149" t="s">
        <v>117</v>
      </c>
      <c r="AB235" s="149"/>
      <c r="AC235" s="149"/>
      <c r="AD235" s="149"/>
      <c r="AE235" s="149"/>
      <c r="AF235" s="149"/>
      <c r="AG235" s="149"/>
      <c r="AH235" s="149"/>
      <c r="AI235" s="149"/>
      <c r="AJ235" s="149"/>
      <c r="AK235" s="149"/>
      <c r="AL235" s="149"/>
      <c r="AM235" s="149"/>
      <c r="AN235" s="149"/>
      <c r="AO235" s="149"/>
      <c r="AP235" s="149"/>
      <c r="AQ235" s="149"/>
      <c r="AR235" s="149"/>
      <c r="AS235" s="149"/>
      <c r="AT235" s="149"/>
      <c r="AU235" s="12">
        <f t="shared" si="46"/>
        <v>0</v>
      </c>
      <c r="AW235" s="87"/>
      <c r="AY235" s="86"/>
      <c r="AZ235" s="86"/>
      <c r="BB235" s="140"/>
      <c r="BC235" s="143"/>
    </row>
    <row r="236" spans="1:55" s="1" customFormat="1" ht="13.15">
      <c r="C236" s="84" t="s">
        <v>342</v>
      </c>
      <c r="M236" s="84" t="s">
        <v>337</v>
      </c>
      <c r="P236" s="13"/>
      <c r="Q236" s="13"/>
      <c r="R236" s="13"/>
      <c r="U236" s="12">
        <f t="shared" si="45"/>
        <v>0</v>
      </c>
      <c r="W236" s="87"/>
      <c r="Y236" s="86"/>
      <c r="AC236" s="84" t="s">
        <v>342</v>
      </c>
      <c r="AM236" s="84" t="s">
        <v>337</v>
      </c>
      <c r="AP236" s="13"/>
      <c r="AQ236" s="13"/>
      <c r="AR236" s="13"/>
      <c r="AU236" s="12">
        <f t="shared" si="46"/>
        <v>0</v>
      </c>
      <c r="AW236" s="87"/>
      <c r="AY236" s="86"/>
      <c r="AZ236" s="86"/>
      <c r="BB236" s="140"/>
      <c r="BC236" s="143"/>
    </row>
    <row r="237" spans="1:55">
      <c r="U237" s="12">
        <f t="shared" si="45"/>
        <v>0</v>
      </c>
      <c r="Y237" s="94"/>
      <c r="AP237" s="12"/>
      <c r="AQ237" s="12"/>
      <c r="AR237" s="12"/>
      <c r="AU237" s="12">
        <f t="shared" si="46"/>
        <v>0</v>
      </c>
      <c r="AV237" s="53"/>
      <c r="AW237" s="89"/>
      <c r="AX237" s="53"/>
      <c r="AY237" s="94"/>
      <c r="AZ237" s="94"/>
      <c r="BB237" s="138"/>
      <c r="BC237" s="141"/>
    </row>
    <row r="238" spans="1:55" ht="12.75" customHeight="1">
      <c r="A238" s="160">
        <v>166</v>
      </c>
      <c r="B238" s="160"/>
      <c r="C238" s="54" t="s">
        <v>118</v>
      </c>
      <c r="D238" s="161">
        <v>29221</v>
      </c>
      <c r="E238" s="161"/>
      <c r="F238" s="161"/>
      <c r="G238" s="158" t="s">
        <v>16</v>
      </c>
      <c r="H238" s="158"/>
      <c r="I238" s="158"/>
      <c r="K238" s="2">
        <v>20</v>
      </c>
      <c r="L238" s="55">
        <v>35948</v>
      </c>
      <c r="M238" s="2">
        <v>100</v>
      </c>
      <c r="O238" s="7"/>
      <c r="P238" s="7">
        <v>32591</v>
      </c>
      <c r="Q238" s="14">
        <v>3357</v>
      </c>
      <c r="R238" s="14">
        <f>P238+Q238</f>
        <v>35948</v>
      </c>
      <c r="T238" s="12"/>
      <c r="U238" s="12">
        <f t="shared" si="45"/>
        <v>0</v>
      </c>
      <c r="V238" s="2">
        <v>50</v>
      </c>
      <c r="W238" s="101">
        <f>2021-1980</f>
        <v>41</v>
      </c>
      <c r="X238" s="93">
        <f>K238-W238</f>
        <v>-21</v>
      </c>
      <c r="Y238" s="94">
        <v>3357</v>
      </c>
      <c r="AA238" s="160">
        <v>166</v>
      </c>
      <c r="AB238" s="160"/>
      <c r="AC238" s="118" t="s">
        <v>118</v>
      </c>
      <c r="AD238" s="161">
        <v>29221</v>
      </c>
      <c r="AE238" s="161"/>
      <c r="AF238" s="161"/>
      <c r="AG238" s="158" t="s">
        <v>16</v>
      </c>
      <c r="AH238" s="158"/>
      <c r="AI238" s="158"/>
      <c r="AK238" s="2">
        <v>20</v>
      </c>
      <c r="AL238" s="119">
        <v>35948</v>
      </c>
      <c r="AM238" s="2">
        <v>100</v>
      </c>
      <c r="AO238" s="7"/>
      <c r="AP238" s="7">
        <v>32591</v>
      </c>
      <c r="AQ238" s="14">
        <v>3357</v>
      </c>
      <c r="AR238" s="14">
        <f>AP238+AQ238</f>
        <v>35948</v>
      </c>
      <c r="AT238" s="12"/>
      <c r="AU238" s="12">
        <f t="shared" si="46"/>
        <v>0</v>
      </c>
      <c r="AV238" s="2">
        <v>50</v>
      </c>
      <c r="AW238" s="101">
        <f>2021-1980</f>
        <v>41</v>
      </c>
      <c r="AX238" s="93">
        <f>AK238-AW238</f>
        <v>-21</v>
      </c>
      <c r="AY238" s="94">
        <v>3357</v>
      </c>
      <c r="AZ238" s="94"/>
      <c r="BB238" s="138">
        <v>3357</v>
      </c>
      <c r="BC238" s="141">
        <v>3357</v>
      </c>
    </row>
    <row r="239" spans="1:55" ht="12.75" customHeight="1">
      <c r="A239" s="160">
        <v>167</v>
      </c>
      <c r="B239" s="160"/>
      <c r="C239" s="54" t="s">
        <v>343</v>
      </c>
      <c r="D239" s="161">
        <v>33054</v>
      </c>
      <c r="E239" s="161"/>
      <c r="F239" s="161"/>
      <c r="G239" s="158" t="s">
        <v>24</v>
      </c>
      <c r="H239" s="158"/>
      <c r="I239" s="158"/>
      <c r="K239" s="2">
        <v>30</v>
      </c>
      <c r="L239" s="55">
        <v>58952</v>
      </c>
      <c r="M239" s="2">
        <v>100</v>
      </c>
      <c r="O239" s="7"/>
      <c r="P239" s="7">
        <v>58952</v>
      </c>
      <c r="Q239" s="14">
        <v>0</v>
      </c>
      <c r="R239" s="14">
        <f t="shared" ref="R239:R259" si="58">P239+Q239</f>
        <v>58952</v>
      </c>
      <c r="T239" s="12"/>
      <c r="U239" s="12">
        <f t="shared" si="45"/>
        <v>0</v>
      </c>
      <c r="V239" s="2">
        <v>30</v>
      </c>
      <c r="W239" s="101" t="s">
        <v>334</v>
      </c>
      <c r="X239" s="93"/>
      <c r="Y239" s="94">
        <v>0</v>
      </c>
      <c r="AA239" s="160">
        <v>167</v>
      </c>
      <c r="AB239" s="160"/>
      <c r="AC239" s="118" t="s">
        <v>343</v>
      </c>
      <c r="AD239" s="161">
        <v>33054</v>
      </c>
      <c r="AE239" s="161"/>
      <c r="AF239" s="161"/>
      <c r="AG239" s="158" t="s">
        <v>24</v>
      </c>
      <c r="AH239" s="158"/>
      <c r="AI239" s="158"/>
      <c r="AK239" s="2">
        <v>30</v>
      </c>
      <c r="AL239" s="119">
        <v>58952</v>
      </c>
      <c r="AM239" s="2">
        <v>100</v>
      </c>
      <c r="AO239" s="7"/>
      <c r="AP239" s="7">
        <v>58952</v>
      </c>
      <c r="AQ239" s="14">
        <v>0</v>
      </c>
      <c r="AR239" s="14">
        <f t="shared" ref="AR239:AR259" si="59">AP239+AQ239</f>
        <v>58952</v>
      </c>
      <c r="AT239" s="12"/>
      <c r="AU239" s="12">
        <f t="shared" si="46"/>
        <v>0</v>
      </c>
      <c r="AV239" s="2">
        <v>30</v>
      </c>
      <c r="AW239" s="101" t="s">
        <v>334</v>
      </c>
      <c r="AX239" s="93"/>
      <c r="AY239" s="94">
        <v>0</v>
      </c>
      <c r="AZ239" s="94"/>
      <c r="BB239" s="138">
        <v>0</v>
      </c>
      <c r="BC239" s="141">
        <v>0</v>
      </c>
    </row>
    <row r="240" spans="1:55" ht="12.75" customHeight="1">
      <c r="A240" s="160">
        <v>168</v>
      </c>
      <c r="B240" s="160"/>
      <c r="C240" s="54" t="s">
        <v>119</v>
      </c>
      <c r="D240" s="161">
        <v>35003</v>
      </c>
      <c r="E240" s="161"/>
      <c r="F240" s="161"/>
      <c r="G240" s="158" t="s">
        <v>16</v>
      </c>
      <c r="H240" s="158"/>
      <c r="I240" s="158"/>
      <c r="K240" s="2">
        <v>7</v>
      </c>
      <c r="L240" s="55">
        <v>1546</v>
      </c>
      <c r="M240" s="2">
        <v>100</v>
      </c>
      <c r="O240" s="7"/>
      <c r="P240" s="7">
        <v>1546</v>
      </c>
      <c r="Q240" s="14">
        <v>0</v>
      </c>
      <c r="R240" s="14">
        <f t="shared" si="58"/>
        <v>1546</v>
      </c>
      <c r="T240" s="12"/>
      <c r="U240" s="12">
        <f t="shared" si="45"/>
        <v>0</v>
      </c>
      <c r="V240" s="2">
        <v>7</v>
      </c>
      <c r="W240" s="101" t="s">
        <v>334</v>
      </c>
      <c r="X240" s="93"/>
      <c r="Y240" s="94">
        <v>0</v>
      </c>
      <c r="AA240" s="160">
        <v>168</v>
      </c>
      <c r="AB240" s="160"/>
      <c r="AC240" s="118" t="s">
        <v>119</v>
      </c>
      <c r="AD240" s="161">
        <v>35003</v>
      </c>
      <c r="AE240" s="161"/>
      <c r="AF240" s="161"/>
      <c r="AG240" s="158" t="s">
        <v>16</v>
      </c>
      <c r="AH240" s="158"/>
      <c r="AI240" s="158"/>
      <c r="AK240" s="2">
        <v>7</v>
      </c>
      <c r="AL240" s="119">
        <v>1546</v>
      </c>
      <c r="AM240" s="2">
        <v>100</v>
      </c>
      <c r="AO240" s="7"/>
      <c r="AP240" s="7">
        <v>1546</v>
      </c>
      <c r="AQ240" s="14">
        <v>0</v>
      </c>
      <c r="AR240" s="14">
        <f t="shared" si="59"/>
        <v>1546</v>
      </c>
      <c r="AT240" s="12"/>
      <c r="AU240" s="12">
        <f t="shared" si="46"/>
        <v>0</v>
      </c>
      <c r="AV240" s="2">
        <v>7</v>
      </c>
      <c r="AW240" s="101" t="s">
        <v>334</v>
      </c>
      <c r="AX240" s="93"/>
      <c r="AY240" s="94">
        <v>0</v>
      </c>
      <c r="AZ240" s="94"/>
      <c r="BB240" s="138">
        <v>0</v>
      </c>
      <c r="BC240" s="141">
        <v>0</v>
      </c>
    </row>
    <row r="241" spans="1:55" ht="12.75" customHeight="1">
      <c r="A241" s="160">
        <v>169</v>
      </c>
      <c r="B241" s="160"/>
      <c r="C241" s="54" t="s">
        <v>120</v>
      </c>
      <c r="D241" s="161">
        <v>35124</v>
      </c>
      <c r="E241" s="161"/>
      <c r="F241" s="161"/>
      <c r="G241" s="158" t="s">
        <v>16</v>
      </c>
      <c r="H241" s="158"/>
      <c r="I241" s="158"/>
      <c r="K241" s="2">
        <v>7</v>
      </c>
      <c r="L241" s="55">
        <v>617</v>
      </c>
      <c r="M241" s="2">
        <v>100</v>
      </c>
      <c r="O241" s="7"/>
      <c r="P241" s="7">
        <v>617</v>
      </c>
      <c r="Q241" s="14">
        <v>0</v>
      </c>
      <c r="R241" s="14">
        <f t="shared" si="58"/>
        <v>617</v>
      </c>
      <c r="T241" s="12"/>
      <c r="U241" s="12">
        <f t="shared" si="45"/>
        <v>0</v>
      </c>
      <c r="V241" s="2">
        <v>7</v>
      </c>
      <c r="W241" s="101" t="s">
        <v>334</v>
      </c>
      <c r="X241" s="93"/>
      <c r="Y241" s="94">
        <v>0</v>
      </c>
      <c r="AA241" s="160">
        <v>169</v>
      </c>
      <c r="AB241" s="160"/>
      <c r="AC241" s="118" t="s">
        <v>120</v>
      </c>
      <c r="AD241" s="161">
        <v>35124</v>
      </c>
      <c r="AE241" s="161"/>
      <c r="AF241" s="161"/>
      <c r="AG241" s="158" t="s">
        <v>16</v>
      </c>
      <c r="AH241" s="158"/>
      <c r="AI241" s="158"/>
      <c r="AK241" s="2">
        <v>7</v>
      </c>
      <c r="AL241" s="119">
        <v>617</v>
      </c>
      <c r="AM241" s="2">
        <v>100</v>
      </c>
      <c r="AO241" s="7"/>
      <c r="AP241" s="7">
        <v>617</v>
      </c>
      <c r="AQ241" s="14">
        <v>0</v>
      </c>
      <c r="AR241" s="14">
        <f t="shared" si="59"/>
        <v>617</v>
      </c>
      <c r="AT241" s="12"/>
      <c r="AU241" s="12">
        <f t="shared" si="46"/>
        <v>0</v>
      </c>
      <c r="AV241" s="2">
        <v>7</v>
      </c>
      <c r="AW241" s="101" t="s">
        <v>334</v>
      </c>
      <c r="AX241" s="93"/>
      <c r="AY241" s="94">
        <v>0</v>
      </c>
      <c r="AZ241" s="94"/>
      <c r="BB241" s="138">
        <v>0</v>
      </c>
      <c r="BC241" s="141">
        <v>0</v>
      </c>
    </row>
    <row r="242" spans="1:55" ht="12.75" customHeight="1">
      <c r="A242" s="160">
        <v>170</v>
      </c>
      <c r="B242" s="160"/>
      <c r="C242" s="54" t="s">
        <v>121</v>
      </c>
      <c r="D242" s="161">
        <v>37438</v>
      </c>
      <c r="E242" s="161"/>
      <c r="F242" s="161"/>
      <c r="G242" s="158" t="s">
        <v>16</v>
      </c>
      <c r="H242" s="158"/>
      <c r="I242" s="158"/>
      <c r="K242" s="2">
        <v>40</v>
      </c>
      <c r="L242" s="55">
        <v>140569</v>
      </c>
      <c r="M242" s="2">
        <v>100</v>
      </c>
      <c r="O242" s="7"/>
      <c r="P242" s="7">
        <v>86691</v>
      </c>
      <c r="Q242" s="14">
        <f>Y242/X242</f>
        <v>2565.6190476190477</v>
      </c>
      <c r="R242" s="14">
        <f t="shared" si="58"/>
        <v>89256.619047619053</v>
      </c>
      <c r="T242" s="12"/>
      <c r="U242" s="12">
        <f t="shared" si="45"/>
        <v>51312.380952380947</v>
      </c>
      <c r="V242" s="2">
        <v>30</v>
      </c>
      <c r="W242" s="101">
        <v>19</v>
      </c>
      <c r="X242" s="93">
        <f t="shared" ref="X242:X259" si="60">K242-W242</f>
        <v>21</v>
      </c>
      <c r="Y242" s="94">
        <v>53878</v>
      </c>
      <c r="AA242" s="160">
        <v>170</v>
      </c>
      <c r="AB242" s="160"/>
      <c r="AC242" s="118" t="s">
        <v>121</v>
      </c>
      <c r="AD242" s="161">
        <v>37438</v>
      </c>
      <c r="AE242" s="161"/>
      <c r="AF242" s="161"/>
      <c r="AG242" s="158" t="s">
        <v>16</v>
      </c>
      <c r="AH242" s="158"/>
      <c r="AI242" s="158"/>
      <c r="AK242" s="2">
        <v>40</v>
      </c>
      <c r="AL242" s="119">
        <v>140569</v>
      </c>
      <c r="AM242" s="2">
        <v>100</v>
      </c>
      <c r="AO242" s="7"/>
      <c r="AP242" s="7">
        <v>86691</v>
      </c>
      <c r="AQ242" s="14">
        <f>AY242/AX242</f>
        <v>2565.6190476190477</v>
      </c>
      <c r="AR242" s="14">
        <f t="shared" si="59"/>
        <v>89256.619047619053</v>
      </c>
      <c r="AT242" s="12"/>
      <c r="AU242" s="12">
        <f t="shared" si="46"/>
        <v>51312.380952380947</v>
      </c>
      <c r="AV242" s="2">
        <v>30</v>
      </c>
      <c r="AW242" s="101">
        <v>19</v>
      </c>
      <c r="AX242" s="93">
        <f t="shared" ref="AX242:AX259" si="61">AK242-AW242</f>
        <v>21</v>
      </c>
      <c r="AY242" s="94">
        <v>53878</v>
      </c>
      <c r="AZ242" s="94"/>
      <c r="BB242" s="138">
        <v>2565.6190476190477</v>
      </c>
      <c r="BC242" s="141">
        <v>2565.6190476190477</v>
      </c>
    </row>
    <row r="243" spans="1:55" ht="12.75" customHeight="1">
      <c r="A243" s="160">
        <v>171</v>
      </c>
      <c r="B243" s="160"/>
      <c r="C243" s="54" t="s">
        <v>122</v>
      </c>
      <c r="D243" s="161">
        <v>37864</v>
      </c>
      <c r="E243" s="161"/>
      <c r="F243" s="161"/>
      <c r="G243" s="158" t="s">
        <v>24</v>
      </c>
      <c r="H243" s="158"/>
      <c r="I243" s="158"/>
      <c r="K243" s="2">
        <v>20</v>
      </c>
      <c r="L243" s="55">
        <v>33391</v>
      </c>
      <c r="M243" s="2">
        <v>100</v>
      </c>
      <c r="O243" s="7"/>
      <c r="P243" s="7">
        <v>19385</v>
      </c>
      <c r="Q243" s="14">
        <f t="shared" ref="Q243:Q259" si="62">Y243/X243</f>
        <v>7003</v>
      </c>
      <c r="R243" s="14">
        <f t="shared" si="58"/>
        <v>26388</v>
      </c>
      <c r="T243" s="12"/>
      <c r="U243" s="12">
        <f t="shared" si="45"/>
        <v>7003</v>
      </c>
      <c r="V243" s="2">
        <v>30</v>
      </c>
      <c r="W243" s="101">
        <v>18</v>
      </c>
      <c r="X243" s="93">
        <f t="shared" si="60"/>
        <v>2</v>
      </c>
      <c r="Y243" s="94">
        <v>14006</v>
      </c>
      <c r="AA243" s="160">
        <v>171</v>
      </c>
      <c r="AB243" s="160"/>
      <c r="AC243" s="118" t="s">
        <v>122</v>
      </c>
      <c r="AD243" s="161">
        <v>37864</v>
      </c>
      <c r="AE243" s="161"/>
      <c r="AF243" s="161"/>
      <c r="AG243" s="158" t="s">
        <v>24</v>
      </c>
      <c r="AH243" s="158"/>
      <c r="AI243" s="158"/>
      <c r="AK243" s="2">
        <v>20</v>
      </c>
      <c r="AL243" s="119">
        <v>33391</v>
      </c>
      <c r="AM243" s="2">
        <v>100</v>
      </c>
      <c r="AO243" s="7"/>
      <c r="AP243" s="7">
        <v>19385</v>
      </c>
      <c r="AQ243" s="14">
        <f t="shared" ref="AQ243:AQ259" si="63">AY243/AX243</f>
        <v>7003</v>
      </c>
      <c r="AR243" s="14">
        <f t="shared" si="59"/>
        <v>26388</v>
      </c>
      <c r="AT243" s="12"/>
      <c r="AU243" s="12">
        <f t="shared" si="46"/>
        <v>7003</v>
      </c>
      <c r="AV243" s="2">
        <v>30</v>
      </c>
      <c r="AW243" s="101">
        <v>18</v>
      </c>
      <c r="AX243" s="93">
        <f t="shared" si="61"/>
        <v>2</v>
      </c>
      <c r="AY243" s="94">
        <v>14006</v>
      </c>
      <c r="AZ243" s="94"/>
      <c r="BB243" s="138">
        <v>7003</v>
      </c>
      <c r="BC243" s="141">
        <v>7003</v>
      </c>
    </row>
    <row r="244" spans="1:55" ht="12.75" customHeight="1">
      <c r="A244" s="160">
        <v>172</v>
      </c>
      <c r="B244" s="160"/>
      <c r="C244" s="54" t="s">
        <v>123</v>
      </c>
      <c r="D244" s="161">
        <v>38533</v>
      </c>
      <c r="E244" s="161"/>
      <c r="F244" s="161"/>
      <c r="G244" s="158" t="s">
        <v>16</v>
      </c>
      <c r="H244" s="158"/>
      <c r="I244" s="158"/>
      <c r="K244" s="2">
        <v>20</v>
      </c>
      <c r="L244" s="55">
        <v>1005</v>
      </c>
      <c r="M244" s="2">
        <v>100</v>
      </c>
      <c r="O244" s="7"/>
      <c r="P244" s="7">
        <v>1005</v>
      </c>
      <c r="Q244" s="14">
        <v>0</v>
      </c>
      <c r="R244" s="14">
        <f t="shared" si="58"/>
        <v>1005</v>
      </c>
      <c r="T244" s="12"/>
      <c r="U244" s="12">
        <f t="shared" si="45"/>
        <v>0</v>
      </c>
      <c r="V244" s="2">
        <v>7</v>
      </c>
      <c r="W244" s="101" t="s">
        <v>334</v>
      </c>
      <c r="X244" s="93"/>
      <c r="Y244" s="94">
        <v>0</v>
      </c>
      <c r="AA244" s="160">
        <v>172</v>
      </c>
      <c r="AB244" s="160"/>
      <c r="AC244" s="118" t="s">
        <v>123</v>
      </c>
      <c r="AD244" s="161">
        <v>38533</v>
      </c>
      <c r="AE244" s="161"/>
      <c r="AF244" s="161"/>
      <c r="AG244" s="158" t="s">
        <v>16</v>
      </c>
      <c r="AH244" s="158"/>
      <c r="AI244" s="158"/>
      <c r="AK244" s="2">
        <v>20</v>
      </c>
      <c r="AL244" s="119">
        <v>1005</v>
      </c>
      <c r="AM244" s="2">
        <v>100</v>
      </c>
      <c r="AO244" s="7"/>
      <c r="AP244" s="7">
        <v>1005</v>
      </c>
      <c r="AQ244" s="14">
        <v>0</v>
      </c>
      <c r="AR244" s="14">
        <f t="shared" si="59"/>
        <v>1005</v>
      </c>
      <c r="AT244" s="12"/>
      <c r="AU244" s="12">
        <f t="shared" si="46"/>
        <v>0</v>
      </c>
      <c r="AV244" s="2">
        <v>7</v>
      </c>
      <c r="AW244" s="101" t="s">
        <v>334</v>
      </c>
      <c r="AX244" s="93"/>
      <c r="AY244" s="94">
        <v>0</v>
      </c>
      <c r="AZ244" s="94"/>
      <c r="BB244" s="138">
        <v>0</v>
      </c>
      <c r="BC244" s="141">
        <v>0</v>
      </c>
    </row>
    <row r="245" spans="1:55" ht="12.75" customHeight="1">
      <c r="A245" s="160">
        <v>173</v>
      </c>
      <c r="B245" s="160"/>
      <c r="C245" s="54" t="s">
        <v>124</v>
      </c>
      <c r="D245" s="161">
        <v>38595</v>
      </c>
      <c r="E245" s="161"/>
      <c r="F245" s="161"/>
      <c r="G245" s="158" t="s">
        <v>24</v>
      </c>
      <c r="H245" s="158"/>
      <c r="I245" s="158"/>
      <c r="K245" s="2">
        <v>20</v>
      </c>
      <c r="L245" s="55">
        <v>5585</v>
      </c>
      <c r="M245" s="2">
        <v>100</v>
      </c>
      <c r="O245" s="7"/>
      <c r="P245" s="7">
        <v>2868</v>
      </c>
      <c r="Q245" s="14">
        <f t="shared" si="62"/>
        <v>679.25</v>
      </c>
      <c r="R245" s="14">
        <f t="shared" si="58"/>
        <v>3547.25</v>
      </c>
      <c r="T245" s="12"/>
      <c r="U245" s="12">
        <f t="shared" si="45"/>
        <v>2037.75</v>
      </c>
      <c r="V245" s="2">
        <v>30</v>
      </c>
      <c r="W245" s="101">
        <v>16</v>
      </c>
      <c r="X245" s="93">
        <f t="shared" si="60"/>
        <v>4</v>
      </c>
      <c r="Y245" s="94">
        <v>2717</v>
      </c>
      <c r="AA245" s="160">
        <v>173</v>
      </c>
      <c r="AB245" s="160"/>
      <c r="AC245" s="118" t="s">
        <v>124</v>
      </c>
      <c r="AD245" s="161">
        <v>38595</v>
      </c>
      <c r="AE245" s="161"/>
      <c r="AF245" s="161"/>
      <c r="AG245" s="158" t="s">
        <v>24</v>
      </c>
      <c r="AH245" s="158"/>
      <c r="AI245" s="158"/>
      <c r="AK245" s="2">
        <v>20</v>
      </c>
      <c r="AL245" s="119">
        <v>5585</v>
      </c>
      <c r="AM245" s="2">
        <v>100</v>
      </c>
      <c r="AO245" s="7"/>
      <c r="AP245" s="7">
        <v>2868</v>
      </c>
      <c r="AQ245" s="14">
        <f t="shared" si="63"/>
        <v>679.25</v>
      </c>
      <c r="AR245" s="14">
        <f t="shared" si="59"/>
        <v>3547.25</v>
      </c>
      <c r="AT245" s="12"/>
      <c r="AU245" s="12">
        <f t="shared" si="46"/>
        <v>2037.75</v>
      </c>
      <c r="AV245" s="2">
        <v>30</v>
      </c>
      <c r="AW245" s="101">
        <v>16</v>
      </c>
      <c r="AX245" s="93">
        <f t="shared" si="61"/>
        <v>4</v>
      </c>
      <c r="AY245" s="94">
        <v>2717</v>
      </c>
      <c r="AZ245" s="94"/>
      <c r="BB245" s="138">
        <v>679.25</v>
      </c>
      <c r="BC245" s="141">
        <v>679.25</v>
      </c>
    </row>
    <row r="246" spans="1:55" ht="12.75" customHeight="1">
      <c r="A246" s="160">
        <v>174</v>
      </c>
      <c r="B246" s="160"/>
      <c r="C246" s="54" t="s">
        <v>125</v>
      </c>
      <c r="D246" s="161">
        <v>38623</v>
      </c>
      <c r="E246" s="161"/>
      <c r="F246" s="161"/>
      <c r="G246" s="158" t="s">
        <v>24</v>
      </c>
      <c r="H246" s="158"/>
      <c r="I246" s="158"/>
      <c r="K246" s="2">
        <v>20</v>
      </c>
      <c r="L246" s="55">
        <v>32687</v>
      </c>
      <c r="M246" s="2">
        <v>100</v>
      </c>
      <c r="O246" s="7"/>
      <c r="P246" s="7">
        <v>16713</v>
      </c>
      <c r="Q246" s="14">
        <f t="shared" si="62"/>
        <v>3993.5</v>
      </c>
      <c r="R246" s="14">
        <f t="shared" si="58"/>
        <v>20706.5</v>
      </c>
      <c r="T246" s="12"/>
      <c r="U246" s="12">
        <f t="shared" si="45"/>
        <v>11980.5</v>
      </c>
      <c r="V246" s="2">
        <v>30</v>
      </c>
      <c r="W246" s="101">
        <v>16</v>
      </c>
      <c r="X246" s="93">
        <f t="shared" si="60"/>
        <v>4</v>
      </c>
      <c r="Y246" s="94">
        <v>15974</v>
      </c>
      <c r="AA246" s="160">
        <v>174</v>
      </c>
      <c r="AB246" s="160"/>
      <c r="AC246" s="118" t="s">
        <v>125</v>
      </c>
      <c r="AD246" s="161">
        <v>38623</v>
      </c>
      <c r="AE246" s="161"/>
      <c r="AF246" s="161"/>
      <c r="AG246" s="158" t="s">
        <v>24</v>
      </c>
      <c r="AH246" s="158"/>
      <c r="AI246" s="158"/>
      <c r="AK246" s="2">
        <v>20</v>
      </c>
      <c r="AL246" s="119">
        <v>32687</v>
      </c>
      <c r="AM246" s="2">
        <v>100</v>
      </c>
      <c r="AO246" s="7"/>
      <c r="AP246" s="7">
        <v>16713</v>
      </c>
      <c r="AQ246" s="14">
        <f t="shared" si="63"/>
        <v>3993.5</v>
      </c>
      <c r="AR246" s="14">
        <f t="shared" si="59"/>
        <v>20706.5</v>
      </c>
      <c r="AT246" s="12"/>
      <c r="AU246" s="12">
        <f t="shared" si="46"/>
        <v>11980.5</v>
      </c>
      <c r="AV246" s="2">
        <v>30</v>
      </c>
      <c r="AW246" s="101">
        <v>16</v>
      </c>
      <c r="AX246" s="93">
        <f t="shared" si="61"/>
        <v>4</v>
      </c>
      <c r="AY246" s="94">
        <v>15974</v>
      </c>
      <c r="AZ246" s="94"/>
      <c r="BB246" s="138">
        <v>3993.5</v>
      </c>
      <c r="BC246" s="141">
        <v>3993.5</v>
      </c>
    </row>
    <row r="247" spans="1:55" ht="12.75" customHeight="1">
      <c r="A247" s="160">
        <v>175</v>
      </c>
      <c r="B247" s="160"/>
      <c r="C247" s="54" t="s">
        <v>126</v>
      </c>
      <c r="D247" s="161">
        <v>38831</v>
      </c>
      <c r="E247" s="161"/>
      <c r="F247" s="161"/>
      <c r="G247" s="158" t="s">
        <v>24</v>
      </c>
      <c r="H247" s="158"/>
      <c r="I247" s="158"/>
      <c r="K247" s="2">
        <v>20</v>
      </c>
      <c r="L247" s="55">
        <v>6400</v>
      </c>
      <c r="M247" s="2">
        <v>100</v>
      </c>
      <c r="O247" s="7"/>
      <c r="P247" s="7">
        <v>3142</v>
      </c>
      <c r="Q247" s="14">
        <f t="shared" si="62"/>
        <v>651.6</v>
      </c>
      <c r="R247" s="14">
        <f t="shared" si="58"/>
        <v>3793.6</v>
      </c>
      <c r="T247" s="12"/>
      <c r="U247" s="12">
        <f t="shared" si="45"/>
        <v>2606.4</v>
      </c>
      <c r="V247" s="2">
        <v>30</v>
      </c>
      <c r="W247" s="101">
        <v>15</v>
      </c>
      <c r="X247" s="93">
        <f t="shared" si="60"/>
        <v>5</v>
      </c>
      <c r="Y247" s="94">
        <v>3258</v>
      </c>
      <c r="AA247" s="160">
        <v>175</v>
      </c>
      <c r="AB247" s="160"/>
      <c r="AC247" s="118" t="s">
        <v>126</v>
      </c>
      <c r="AD247" s="161">
        <v>38831</v>
      </c>
      <c r="AE247" s="161"/>
      <c r="AF247" s="161"/>
      <c r="AG247" s="158" t="s">
        <v>24</v>
      </c>
      <c r="AH247" s="158"/>
      <c r="AI247" s="158"/>
      <c r="AK247" s="2">
        <v>20</v>
      </c>
      <c r="AL247" s="119">
        <v>6400</v>
      </c>
      <c r="AM247" s="2">
        <v>100</v>
      </c>
      <c r="AO247" s="7"/>
      <c r="AP247" s="7">
        <v>3142</v>
      </c>
      <c r="AQ247" s="14">
        <f t="shared" si="63"/>
        <v>651.6</v>
      </c>
      <c r="AR247" s="14">
        <f t="shared" si="59"/>
        <v>3793.6</v>
      </c>
      <c r="AT247" s="12"/>
      <c r="AU247" s="12">
        <f t="shared" si="46"/>
        <v>2606.4</v>
      </c>
      <c r="AV247" s="2">
        <v>30</v>
      </c>
      <c r="AW247" s="101">
        <v>15</v>
      </c>
      <c r="AX247" s="93">
        <f t="shared" si="61"/>
        <v>5</v>
      </c>
      <c r="AY247" s="94">
        <v>3258</v>
      </c>
      <c r="AZ247" s="94"/>
      <c r="BB247" s="138">
        <v>651.6</v>
      </c>
      <c r="BC247" s="141">
        <v>651.6</v>
      </c>
    </row>
    <row r="248" spans="1:55" ht="12.75" customHeight="1">
      <c r="A248" s="160">
        <v>176</v>
      </c>
      <c r="B248" s="160"/>
      <c r="C248" s="54" t="s">
        <v>127</v>
      </c>
      <c r="D248" s="161">
        <v>39295</v>
      </c>
      <c r="E248" s="161"/>
      <c r="F248" s="161"/>
      <c r="G248" s="158" t="s">
        <v>16</v>
      </c>
      <c r="H248" s="158"/>
      <c r="I248" s="158"/>
      <c r="K248" s="2">
        <v>20</v>
      </c>
      <c r="L248" s="55">
        <v>4802</v>
      </c>
      <c r="M248" s="2">
        <v>100</v>
      </c>
      <c r="O248" s="7"/>
      <c r="P248" s="7">
        <v>2147</v>
      </c>
      <c r="Q248" s="14">
        <f t="shared" si="62"/>
        <v>442.5</v>
      </c>
      <c r="R248" s="14">
        <f t="shared" si="58"/>
        <v>2589.5</v>
      </c>
      <c r="T248" s="12"/>
      <c r="U248" s="12">
        <f t="shared" si="45"/>
        <v>2212.5</v>
      </c>
      <c r="V248" s="2">
        <v>30</v>
      </c>
      <c r="W248" s="101">
        <v>14</v>
      </c>
      <c r="X248" s="93">
        <f t="shared" si="60"/>
        <v>6</v>
      </c>
      <c r="Y248" s="94">
        <v>2655</v>
      </c>
      <c r="AA248" s="160">
        <v>176</v>
      </c>
      <c r="AB248" s="160"/>
      <c r="AC248" s="118" t="s">
        <v>127</v>
      </c>
      <c r="AD248" s="161">
        <v>39295</v>
      </c>
      <c r="AE248" s="161"/>
      <c r="AF248" s="161"/>
      <c r="AG248" s="158" t="s">
        <v>16</v>
      </c>
      <c r="AH248" s="158"/>
      <c r="AI248" s="158"/>
      <c r="AK248" s="2">
        <v>20</v>
      </c>
      <c r="AL248" s="119">
        <v>4802</v>
      </c>
      <c r="AM248" s="2">
        <v>100</v>
      </c>
      <c r="AO248" s="7"/>
      <c r="AP248" s="7">
        <v>2147</v>
      </c>
      <c r="AQ248" s="14">
        <f t="shared" si="63"/>
        <v>442.5</v>
      </c>
      <c r="AR248" s="14">
        <f t="shared" si="59"/>
        <v>2589.5</v>
      </c>
      <c r="AT248" s="12"/>
      <c r="AU248" s="12">
        <f t="shared" si="46"/>
        <v>2212.5</v>
      </c>
      <c r="AV248" s="2">
        <v>30</v>
      </c>
      <c r="AW248" s="101">
        <v>14</v>
      </c>
      <c r="AX248" s="93">
        <f t="shared" si="61"/>
        <v>6</v>
      </c>
      <c r="AY248" s="94">
        <v>2655</v>
      </c>
      <c r="AZ248" s="94"/>
      <c r="BB248" s="138">
        <v>442.5</v>
      </c>
      <c r="BC248" s="141">
        <v>442.5</v>
      </c>
    </row>
    <row r="249" spans="1:55" ht="12.75" customHeight="1">
      <c r="A249" s="160">
        <v>177</v>
      </c>
      <c r="B249" s="160"/>
      <c r="C249" s="54" t="s">
        <v>128</v>
      </c>
      <c r="D249" s="161">
        <v>39416</v>
      </c>
      <c r="E249" s="161"/>
      <c r="F249" s="161"/>
      <c r="G249" s="158" t="s">
        <v>24</v>
      </c>
      <c r="H249" s="158"/>
      <c r="I249" s="158"/>
      <c r="K249" s="2">
        <v>20</v>
      </c>
      <c r="L249" s="55">
        <v>3352</v>
      </c>
      <c r="M249" s="2">
        <v>100</v>
      </c>
      <c r="O249" s="7"/>
      <c r="P249" s="7">
        <v>1475</v>
      </c>
      <c r="Q249" s="14">
        <f t="shared" si="62"/>
        <v>312.83333333333331</v>
      </c>
      <c r="R249" s="14">
        <f t="shared" si="58"/>
        <v>1787.8333333333333</v>
      </c>
      <c r="T249" s="12"/>
      <c r="U249" s="12">
        <f t="shared" si="45"/>
        <v>1564.1666666666667</v>
      </c>
      <c r="V249" s="2">
        <v>30</v>
      </c>
      <c r="W249" s="101">
        <v>14</v>
      </c>
      <c r="X249" s="93">
        <f t="shared" si="60"/>
        <v>6</v>
      </c>
      <c r="Y249" s="94">
        <v>1877</v>
      </c>
      <c r="AA249" s="160">
        <v>177</v>
      </c>
      <c r="AB249" s="160"/>
      <c r="AC249" s="118" t="s">
        <v>128</v>
      </c>
      <c r="AD249" s="161">
        <v>39416</v>
      </c>
      <c r="AE249" s="161"/>
      <c r="AF249" s="161"/>
      <c r="AG249" s="158" t="s">
        <v>24</v>
      </c>
      <c r="AH249" s="158"/>
      <c r="AI249" s="158"/>
      <c r="AK249" s="2">
        <v>20</v>
      </c>
      <c r="AL249" s="119">
        <v>3352</v>
      </c>
      <c r="AM249" s="2">
        <v>100</v>
      </c>
      <c r="AO249" s="7"/>
      <c r="AP249" s="7">
        <v>1475</v>
      </c>
      <c r="AQ249" s="14">
        <f t="shared" si="63"/>
        <v>312.83333333333331</v>
      </c>
      <c r="AR249" s="14">
        <f t="shared" si="59"/>
        <v>1787.8333333333333</v>
      </c>
      <c r="AT249" s="12"/>
      <c r="AU249" s="12">
        <f t="shared" si="46"/>
        <v>1564.1666666666667</v>
      </c>
      <c r="AV249" s="2">
        <v>30</v>
      </c>
      <c r="AW249" s="101">
        <v>14</v>
      </c>
      <c r="AX249" s="93">
        <f t="shared" si="61"/>
        <v>6</v>
      </c>
      <c r="AY249" s="94">
        <v>1877</v>
      </c>
      <c r="AZ249" s="94"/>
      <c r="BB249" s="138">
        <v>312.83333333333331</v>
      </c>
      <c r="BC249" s="141">
        <v>312.83333333333331</v>
      </c>
    </row>
    <row r="250" spans="1:55" ht="12.75" customHeight="1">
      <c r="A250" s="160">
        <v>178</v>
      </c>
      <c r="B250" s="160"/>
      <c r="C250" s="54" t="s">
        <v>129</v>
      </c>
      <c r="D250" s="161">
        <v>39630</v>
      </c>
      <c r="E250" s="161"/>
      <c r="F250" s="161"/>
      <c r="G250" s="158" t="s">
        <v>16</v>
      </c>
      <c r="H250" s="158"/>
      <c r="I250" s="158"/>
      <c r="K250" s="2">
        <v>20</v>
      </c>
      <c r="L250" s="55">
        <v>5589</v>
      </c>
      <c r="M250" s="2">
        <v>100</v>
      </c>
      <c r="O250" s="7"/>
      <c r="P250" s="7">
        <v>2325</v>
      </c>
      <c r="Q250" s="14">
        <f t="shared" si="62"/>
        <v>466.28571428571428</v>
      </c>
      <c r="R250" s="14">
        <f t="shared" si="58"/>
        <v>2791.2857142857142</v>
      </c>
      <c r="T250" s="12"/>
      <c r="U250" s="12">
        <f t="shared" si="45"/>
        <v>2797.7142857142858</v>
      </c>
      <c r="V250" s="2">
        <v>30</v>
      </c>
      <c r="W250" s="101">
        <v>13</v>
      </c>
      <c r="X250" s="93">
        <f t="shared" si="60"/>
        <v>7</v>
      </c>
      <c r="Y250" s="94">
        <v>3264</v>
      </c>
      <c r="AA250" s="160">
        <v>178</v>
      </c>
      <c r="AB250" s="160"/>
      <c r="AC250" s="118" t="s">
        <v>129</v>
      </c>
      <c r="AD250" s="161">
        <v>39630</v>
      </c>
      <c r="AE250" s="161"/>
      <c r="AF250" s="161"/>
      <c r="AG250" s="158" t="s">
        <v>16</v>
      </c>
      <c r="AH250" s="158"/>
      <c r="AI250" s="158"/>
      <c r="AK250" s="2">
        <v>20</v>
      </c>
      <c r="AL250" s="119">
        <v>5589</v>
      </c>
      <c r="AM250" s="2">
        <v>100</v>
      </c>
      <c r="AO250" s="7"/>
      <c r="AP250" s="7">
        <v>2325</v>
      </c>
      <c r="AQ250" s="14">
        <f t="shared" si="63"/>
        <v>466.28571428571428</v>
      </c>
      <c r="AR250" s="14">
        <f t="shared" si="59"/>
        <v>2791.2857142857142</v>
      </c>
      <c r="AT250" s="12"/>
      <c r="AU250" s="12">
        <f t="shared" si="46"/>
        <v>2797.7142857142858</v>
      </c>
      <c r="AV250" s="2">
        <v>30</v>
      </c>
      <c r="AW250" s="101">
        <v>13</v>
      </c>
      <c r="AX250" s="93">
        <f t="shared" si="61"/>
        <v>7</v>
      </c>
      <c r="AY250" s="94">
        <v>3264</v>
      </c>
      <c r="AZ250" s="94"/>
      <c r="BB250" s="138">
        <v>466.28571428571428</v>
      </c>
      <c r="BC250" s="141">
        <v>466.28571428571428</v>
      </c>
    </row>
    <row r="251" spans="1:55" ht="12.75" customHeight="1">
      <c r="A251" s="160">
        <v>179</v>
      </c>
      <c r="B251" s="160"/>
      <c r="C251" s="54" t="s">
        <v>130</v>
      </c>
      <c r="D251" s="161">
        <v>40259</v>
      </c>
      <c r="E251" s="161"/>
      <c r="F251" s="161"/>
      <c r="G251" s="158" t="s">
        <v>24</v>
      </c>
      <c r="H251" s="158"/>
      <c r="I251" s="158"/>
      <c r="K251" s="2">
        <v>40</v>
      </c>
      <c r="L251" s="55">
        <v>103484</v>
      </c>
      <c r="M251" s="2">
        <v>100</v>
      </c>
      <c r="O251" s="7"/>
      <c r="P251" s="7">
        <v>37364</v>
      </c>
      <c r="Q251" s="14">
        <f t="shared" si="62"/>
        <v>2280</v>
      </c>
      <c r="R251" s="14">
        <f t="shared" si="58"/>
        <v>39644</v>
      </c>
      <c r="T251" s="12"/>
      <c r="U251" s="12">
        <f t="shared" si="45"/>
        <v>63840</v>
      </c>
      <c r="V251" s="2">
        <v>30</v>
      </c>
      <c r="W251" s="101">
        <v>11</v>
      </c>
      <c r="X251" s="93">
        <f t="shared" si="60"/>
        <v>29</v>
      </c>
      <c r="Y251" s="94">
        <v>66120</v>
      </c>
      <c r="AA251" s="160">
        <v>179</v>
      </c>
      <c r="AB251" s="160"/>
      <c r="AC251" s="118" t="s">
        <v>130</v>
      </c>
      <c r="AD251" s="161">
        <v>40259</v>
      </c>
      <c r="AE251" s="161"/>
      <c r="AF251" s="161"/>
      <c r="AG251" s="158" t="s">
        <v>24</v>
      </c>
      <c r="AH251" s="158"/>
      <c r="AI251" s="158"/>
      <c r="AK251" s="2">
        <v>40</v>
      </c>
      <c r="AL251" s="119">
        <v>103484</v>
      </c>
      <c r="AM251" s="2">
        <v>100</v>
      </c>
      <c r="AO251" s="7"/>
      <c r="AP251" s="7">
        <v>37364</v>
      </c>
      <c r="AQ251" s="14">
        <f t="shared" si="63"/>
        <v>2280</v>
      </c>
      <c r="AR251" s="14">
        <f t="shared" si="59"/>
        <v>39644</v>
      </c>
      <c r="AT251" s="12"/>
      <c r="AU251" s="12">
        <f t="shared" si="46"/>
        <v>63840</v>
      </c>
      <c r="AV251" s="2">
        <v>30</v>
      </c>
      <c r="AW251" s="101">
        <v>11</v>
      </c>
      <c r="AX251" s="93">
        <f t="shared" si="61"/>
        <v>29</v>
      </c>
      <c r="AY251" s="94">
        <v>66120</v>
      </c>
      <c r="AZ251" s="94"/>
      <c r="BB251" s="138">
        <v>2280</v>
      </c>
      <c r="BC251" s="141">
        <v>2280</v>
      </c>
    </row>
    <row r="252" spans="1:55" ht="12.75" customHeight="1">
      <c r="A252" s="160">
        <v>180</v>
      </c>
      <c r="B252" s="160"/>
      <c r="C252" s="54" t="s">
        <v>131</v>
      </c>
      <c r="D252" s="161">
        <v>40280</v>
      </c>
      <c r="E252" s="161"/>
      <c r="F252" s="161"/>
      <c r="G252" s="158" t="s">
        <v>16</v>
      </c>
      <c r="H252" s="158"/>
      <c r="I252" s="158"/>
      <c r="K252" s="2">
        <v>20</v>
      </c>
      <c r="L252" s="55">
        <v>6994</v>
      </c>
      <c r="M252" s="2">
        <v>100</v>
      </c>
      <c r="O252" s="7"/>
      <c r="P252" s="7">
        <v>6994</v>
      </c>
      <c r="Q252" s="14">
        <v>0</v>
      </c>
      <c r="R252" s="14">
        <f t="shared" si="58"/>
        <v>6994</v>
      </c>
      <c r="T252" s="12"/>
      <c r="U252" s="12">
        <f t="shared" si="45"/>
        <v>0</v>
      </c>
      <c r="V252" s="2">
        <v>7</v>
      </c>
      <c r="W252" s="101" t="s">
        <v>334</v>
      </c>
      <c r="X252" s="93"/>
      <c r="Y252" s="94">
        <v>0</v>
      </c>
      <c r="AA252" s="160">
        <v>180</v>
      </c>
      <c r="AB252" s="160"/>
      <c r="AC252" s="118" t="s">
        <v>131</v>
      </c>
      <c r="AD252" s="161">
        <v>40280</v>
      </c>
      <c r="AE252" s="161"/>
      <c r="AF252" s="161"/>
      <c r="AG252" s="158" t="s">
        <v>16</v>
      </c>
      <c r="AH252" s="158"/>
      <c r="AI252" s="158"/>
      <c r="AK252" s="2">
        <v>20</v>
      </c>
      <c r="AL252" s="119">
        <v>6994</v>
      </c>
      <c r="AM252" s="2">
        <v>100</v>
      </c>
      <c r="AO252" s="7"/>
      <c r="AP252" s="7">
        <v>6994</v>
      </c>
      <c r="AQ252" s="14">
        <v>0</v>
      </c>
      <c r="AR252" s="14">
        <f t="shared" si="59"/>
        <v>6994</v>
      </c>
      <c r="AT252" s="12"/>
      <c r="AU252" s="12">
        <f t="shared" si="46"/>
        <v>0</v>
      </c>
      <c r="AV252" s="2">
        <v>7</v>
      </c>
      <c r="AW252" s="101" t="s">
        <v>334</v>
      </c>
      <c r="AX252" s="93"/>
      <c r="AY252" s="94">
        <v>0</v>
      </c>
      <c r="AZ252" s="94"/>
      <c r="BB252" s="138">
        <v>0</v>
      </c>
      <c r="BC252" s="141">
        <v>0</v>
      </c>
    </row>
    <row r="253" spans="1:55" ht="30.4">
      <c r="A253" s="160">
        <v>300</v>
      </c>
      <c r="B253" s="160"/>
      <c r="C253" s="54" t="s">
        <v>132</v>
      </c>
      <c r="D253" s="161">
        <v>41243</v>
      </c>
      <c r="E253" s="161"/>
      <c r="F253" s="161"/>
      <c r="G253" s="158" t="s">
        <v>16</v>
      </c>
      <c r="H253" s="158"/>
      <c r="I253" s="158"/>
      <c r="K253" s="2">
        <v>20</v>
      </c>
      <c r="L253" s="55">
        <v>5519</v>
      </c>
      <c r="M253" s="2">
        <v>100</v>
      </c>
      <c r="O253" s="7"/>
      <c r="P253" s="7">
        <v>5519</v>
      </c>
      <c r="Q253" s="14">
        <v>0</v>
      </c>
      <c r="R253" s="14">
        <f t="shared" si="58"/>
        <v>5519</v>
      </c>
      <c r="T253" s="12"/>
      <c r="U253" s="12">
        <f t="shared" si="45"/>
        <v>0</v>
      </c>
      <c r="V253" s="2">
        <v>7</v>
      </c>
      <c r="W253" s="101" t="s">
        <v>334</v>
      </c>
      <c r="X253" s="93"/>
      <c r="Y253" s="94">
        <v>0</v>
      </c>
      <c r="AA253" s="160">
        <v>300</v>
      </c>
      <c r="AB253" s="160"/>
      <c r="AC253" s="118" t="s">
        <v>132</v>
      </c>
      <c r="AD253" s="161">
        <v>41243</v>
      </c>
      <c r="AE253" s="161"/>
      <c r="AF253" s="161"/>
      <c r="AG253" s="158" t="s">
        <v>16</v>
      </c>
      <c r="AH253" s="158"/>
      <c r="AI253" s="158"/>
      <c r="AK253" s="2">
        <v>20</v>
      </c>
      <c r="AL253" s="119">
        <v>5519</v>
      </c>
      <c r="AM253" s="2">
        <v>100</v>
      </c>
      <c r="AO253" s="7"/>
      <c r="AP253" s="7">
        <v>5519</v>
      </c>
      <c r="AQ253" s="14">
        <v>0</v>
      </c>
      <c r="AR253" s="14">
        <f t="shared" si="59"/>
        <v>5519</v>
      </c>
      <c r="AT253" s="12"/>
      <c r="AU253" s="12">
        <f t="shared" si="46"/>
        <v>0</v>
      </c>
      <c r="AV253" s="2">
        <v>7</v>
      </c>
      <c r="AW253" s="101" t="s">
        <v>334</v>
      </c>
      <c r="AX253" s="93"/>
      <c r="AY253" s="94">
        <v>0</v>
      </c>
      <c r="AZ253" s="94"/>
      <c r="BB253" s="138">
        <v>0</v>
      </c>
      <c r="BC253" s="141">
        <v>0</v>
      </c>
    </row>
    <row r="254" spans="1:55" ht="12.75" customHeight="1">
      <c r="A254" s="160">
        <v>312</v>
      </c>
      <c r="B254" s="160"/>
      <c r="C254" s="54" t="s">
        <v>133</v>
      </c>
      <c r="D254" s="161">
        <v>42004</v>
      </c>
      <c r="E254" s="161"/>
      <c r="F254" s="161"/>
      <c r="G254" s="158" t="s">
        <v>16</v>
      </c>
      <c r="H254" s="158"/>
      <c r="I254" s="158"/>
      <c r="K254" s="2">
        <v>20</v>
      </c>
      <c r="L254" s="55">
        <v>92</v>
      </c>
      <c r="M254" s="2">
        <v>100</v>
      </c>
      <c r="O254" s="7"/>
      <c r="P254" s="7">
        <v>18</v>
      </c>
      <c r="Q254" s="14">
        <f t="shared" si="62"/>
        <v>5.6923076923076925</v>
      </c>
      <c r="R254" s="14">
        <f t="shared" si="58"/>
        <v>23.692307692307693</v>
      </c>
      <c r="T254" s="12"/>
      <c r="U254" s="12">
        <f t="shared" si="45"/>
        <v>68.307692307692307</v>
      </c>
      <c r="V254" s="2">
        <v>30</v>
      </c>
      <c r="W254" s="101">
        <v>7</v>
      </c>
      <c r="X254" s="93">
        <f t="shared" si="60"/>
        <v>13</v>
      </c>
      <c r="Y254" s="94">
        <v>74</v>
      </c>
      <c r="AA254" s="160">
        <v>312</v>
      </c>
      <c r="AB254" s="160"/>
      <c r="AC254" s="118" t="s">
        <v>133</v>
      </c>
      <c r="AD254" s="161">
        <v>42004</v>
      </c>
      <c r="AE254" s="161"/>
      <c r="AF254" s="161"/>
      <c r="AG254" s="158" t="s">
        <v>16</v>
      </c>
      <c r="AH254" s="158"/>
      <c r="AI254" s="158"/>
      <c r="AK254" s="2">
        <v>20</v>
      </c>
      <c r="AL254" s="119">
        <v>92</v>
      </c>
      <c r="AM254" s="2">
        <v>100</v>
      </c>
      <c r="AO254" s="7"/>
      <c r="AP254" s="7">
        <v>18</v>
      </c>
      <c r="AQ254" s="14">
        <f t="shared" si="63"/>
        <v>5.6923076923076925</v>
      </c>
      <c r="AR254" s="14">
        <f t="shared" si="59"/>
        <v>23.692307692307693</v>
      </c>
      <c r="AT254" s="12"/>
      <c r="AU254" s="12">
        <f t="shared" si="46"/>
        <v>68.307692307692307</v>
      </c>
      <c r="AV254" s="2">
        <v>30</v>
      </c>
      <c r="AW254" s="101">
        <v>7</v>
      </c>
      <c r="AX254" s="93">
        <f t="shared" si="61"/>
        <v>13</v>
      </c>
      <c r="AY254" s="94">
        <v>74</v>
      </c>
      <c r="AZ254" s="94"/>
      <c r="BB254" s="138">
        <v>5.6923076923076925</v>
      </c>
      <c r="BC254" s="141">
        <v>5.6923076923076925</v>
      </c>
    </row>
    <row r="255" spans="1:55" ht="30.4">
      <c r="A255" s="160">
        <v>314</v>
      </c>
      <c r="B255" s="160"/>
      <c r="C255" s="54" t="s">
        <v>134</v>
      </c>
      <c r="D255" s="161">
        <v>42004</v>
      </c>
      <c r="E255" s="161"/>
      <c r="F255" s="161"/>
      <c r="G255" s="158" t="s">
        <v>16</v>
      </c>
      <c r="H255" s="158"/>
      <c r="I255" s="158"/>
      <c r="K255" s="2">
        <v>40</v>
      </c>
      <c r="L255" s="55">
        <v>990589</v>
      </c>
      <c r="M255" s="2">
        <v>100</v>
      </c>
      <c r="O255" s="7"/>
      <c r="P255" s="7">
        <v>849078</v>
      </c>
      <c r="Q255" s="14">
        <f t="shared" si="62"/>
        <v>4288.212121212121</v>
      </c>
      <c r="R255" s="14">
        <f>P255+Q255</f>
        <v>853366.21212121216</v>
      </c>
      <c r="T255" s="12"/>
      <c r="U255" s="12">
        <f t="shared" si="45"/>
        <v>137222.78787878784</v>
      </c>
      <c r="V255" s="2">
        <v>7</v>
      </c>
      <c r="W255" s="101">
        <v>7</v>
      </c>
      <c r="X255" s="93">
        <f t="shared" si="60"/>
        <v>33</v>
      </c>
      <c r="Y255" s="94">
        <v>141511</v>
      </c>
      <c r="AA255" s="160">
        <v>314</v>
      </c>
      <c r="AB255" s="160"/>
      <c r="AC255" s="118" t="s">
        <v>134</v>
      </c>
      <c r="AD255" s="161">
        <v>42004</v>
      </c>
      <c r="AE255" s="161"/>
      <c r="AF255" s="161"/>
      <c r="AG255" s="158" t="s">
        <v>16</v>
      </c>
      <c r="AH255" s="158"/>
      <c r="AI255" s="158"/>
      <c r="AK255" s="124">
        <v>20</v>
      </c>
      <c r="AL255" s="119">
        <v>990589</v>
      </c>
      <c r="AM255" s="2">
        <v>100</v>
      </c>
      <c r="AO255" s="7"/>
      <c r="AP255" s="7">
        <v>849078</v>
      </c>
      <c r="AQ255" s="14">
        <f t="shared" si="63"/>
        <v>10885.461538461539</v>
      </c>
      <c r="AR255" s="14">
        <f>AP255+AQ255</f>
        <v>859963.4615384615</v>
      </c>
      <c r="AT255" s="12"/>
      <c r="AU255" s="12">
        <f t="shared" si="46"/>
        <v>130625.5384615385</v>
      </c>
      <c r="AV255" s="2">
        <v>7</v>
      </c>
      <c r="AW255" s="101">
        <v>7</v>
      </c>
      <c r="AX255" s="93">
        <f t="shared" si="61"/>
        <v>13</v>
      </c>
      <c r="AY255" s="94">
        <v>141511</v>
      </c>
      <c r="AZ255" s="94"/>
      <c r="BB255" s="138">
        <v>4288.212121212121</v>
      </c>
      <c r="BC255" s="141">
        <v>10885.461538461539</v>
      </c>
    </row>
    <row r="256" spans="1:55" ht="30.4">
      <c r="A256" s="160">
        <v>315</v>
      </c>
      <c r="B256" s="160"/>
      <c r="C256" s="54" t="s">
        <v>135</v>
      </c>
      <c r="D256" s="161">
        <v>42004</v>
      </c>
      <c r="E256" s="161"/>
      <c r="F256" s="161"/>
      <c r="G256" s="158" t="s">
        <v>16</v>
      </c>
      <c r="H256" s="158"/>
      <c r="I256" s="158"/>
      <c r="K256" s="2">
        <v>40</v>
      </c>
      <c r="L256" s="55">
        <v>64304</v>
      </c>
      <c r="M256" s="2">
        <v>100</v>
      </c>
      <c r="O256" s="7"/>
      <c r="P256" s="7">
        <v>55116</v>
      </c>
      <c r="Q256" s="14">
        <f t="shared" si="62"/>
        <v>278.42424242424244</v>
      </c>
      <c r="R256" s="14">
        <f t="shared" si="58"/>
        <v>55394.42424242424</v>
      </c>
      <c r="T256" s="12"/>
      <c r="U256" s="12">
        <f t="shared" si="45"/>
        <v>8909.5757575757598</v>
      </c>
      <c r="V256" s="2">
        <v>7</v>
      </c>
      <c r="W256" s="101">
        <v>7</v>
      </c>
      <c r="X256" s="93">
        <f t="shared" si="60"/>
        <v>33</v>
      </c>
      <c r="Y256" s="94">
        <v>9188</v>
      </c>
      <c r="AA256" s="160">
        <v>315</v>
      </c>
      <c r="AB256" s="160"/>
      <c r="AC256" s="118" t="s">
        <v>135</v>
      </c>
      <c r="AD256" s="161">
        <v>42004</v>
      </c>
      <c r="AE256" s="161"/>
      <c r="AF256" s="161"/>
      <c r="AG256" s="158" t="s">
        <v>16</v>
      </c>
      <c r="AH256" s="158"/>
      <c r="AI256" s="158"/>
      <c r="AK256" s="124">
        <v>20</v>
      </c>
      <c r="AL256" s="119">
        <v>64304</v>
      </c>
      <c r="AM256" s="2">
        <v>100</v>
      </c>
      <c r="AO256" s="7"/>
      <c r="AP256" s="7">
        <v>55116</v>
      </c>
      <c r="AQ256" s="14">
        <f t="shared" si="63"/>
        <v>706.76923076923072</v>
      </c>
      <c r="AR256" s="14">
        <f t="shared" si="59"/>
        <v>55822.769230769234</v>
      </c>
      <c r="AT256" s="12"/>
      <c r="AU256" s="12">
        <f t="shared" si="46"/>
        <v>8481.2307692307659</v>
      </c>
      <c r="AV256" s="2">
        <v>7</v>
      </c>
      <c r="AW256" s="101">
        <v>7</v>
      </c>
      <c r="AX256" s="93">
        <f t="shared" si="61"/>
        <v>13</v>
      </c>
      <c r="AY256" s="94">
        <v>9188</v>
      </c>
      <c r="AZ256" s="94"/>
      <c r="BB256" s="138">
        <v>278.42424242424244</v>
      </c>
      <c r="BC256" s="141">
        <v>706.76923076923072</v>
      </c>
    </row>
    <row r="257" spans="1:55" ht="30.4">
      <c r="A257" s="160">
        <v>322</v>
      </c>
      <c r="B257" s="160"/>
      <c r="C257" s="54" t="s">
        <v>136</v>
      </c>
      <c r="D257" s="161">
        <v>42369</v>
      </c>
      <c r="E257" s="161"/>
      <c r="F257" s="161"/>
      <c r="G257" s="158" t="s">
        <v>16</v>
      </c>
      <c r="H257" s="158"/>
      <c r="I257" s="158"/>
      <c r="K257" s="2">
        <v>40</v>
      </c>
      <c r="L257" s="55">
        <v>446738</v>
      </c>
      <c r="M257" s="2">
        <v>100</v>
      </c>
      <c r="O257" s="7"/>
      <c r="P257" s="7">
        <v>319100</v>
      </c>
      <c r="Q257" s="14">
        <f t="shared" si="62"/>
        <v>3754.0588235294117</v>
      </c>
      <c r="R257" s="14">
        <f t="shared" si="58"/>
        <v>322854.0588235294</v>
      </c>
      <c r="T257" s="12"/>
      <c r="U257" s="12">
        <f t="shared" si="45"/>
        <v>123883.9411764706</v>
      </c>
      <c r="V257" s="2">
        <v>7</v>
      </c>
      <c r="W257" s="89">
        <v>6</v>
      </c>
      <c r="X257" s="93">
        <f t="shared" si="60"/>
        <v>34</v>
      </c>
      <c r="Y257" s="94">
        <v>127638</v>
      </c>
      <c r="AA257" s="160">
        <v>322</v>
      </c>
      <c r="AB257" s="160"/>
      <c r="AC257" s="118" t="s">
        <v>136</v>
      </c>
      <c r="AD257" s="161">
        <v>42369</v>
      </c>
      <c r="AE257" s="161"/>
      <c r="AF257" s="161"/>
      <c r="AG257" s="158" t="s">
        <v>16</v>
      </c>
      <c r="AH257" s="158"/>
      <c r="AI257" s="158"/>
      <c r="AK257" s="124">
        <v>20</v>
      </c>
      <c r="AL257" s="119">
        <v>446738</v>
      </c>
      <c r="AM257" s="2">
        <v>100</v>
      </c>
      <c r="AO257" s="7"/>
      <c r="AP257" s="7">
        <v>319100</v>
      </c>
      <c r="AQ257" s="14">
        <f t="shared" si="63"/>
        <v>9117</v>
      </c>
      <c r="AR257" s="14">
        <f t="shared" si="59"/>
        <v>328217</v>
      </c>
      <c r="AT257" s="12"/>
      <c r="AU257" s="12">
        <f t="shared" si="46"/>
        <v>118521</v>
      </c>
      <c r="AV257" s="2">
        <v>7</v>
      </c>
      <c r="AW257" s="89">
        <v>6</v>
      </c>
      <c r="AX257" s="93">
        <f t="shared" si="61"/>
        <v>14</v>
      </c>
      <c r="AY257" s="94">
        <v>127638</v>
      </c>
      <c r="AZ257" s="94"/>
      <c r="BB257" s="138">
        <v>3754.0588235294117</v>
      </c>
      <c r="BC257" s="141">
        <v>9117</v>
      </c>
    </row>
    <row r="258" spans="1:55" ht="12.75" customHeight="1">
      <c r="A258" s="160">
        <v>327</v>
      </c>
      <c r="B258" s="160"/>
      <c r="C258" s="54" t="s">
        <v>137</v>
      </c>
      <c r="D258" s="161">
        <v>42735</v>
      </c>
      <c r="E258" s="161"/>
      <c r="F258" s="161"/>
      <c r="G258" s="158" t="s">
        <v>16</v>
      </c>
      <c r="H258" s="158"/>
      <c r="I258" s="158"/>
      <c r="K258" s="2">
        <v>40</v>
      </c>
      <c r="L258" s="55">
        <v>3271</v>
      </c>
      <c r="M258" s="2">
        <v>100</v>
      </c>
      <c r="O258" s="7"/>
      <c r="P258" s="7">
        <v>1868</v>
      </c>
      <c r="Q258" s="14">
        <f t="shared" si="62"/>
        <v>40.085714285714289</v>
      </c>
      <c r="R258" s="14">
        <f t="shared" si="58"/>
        <v>1908.0857142857144</v>
      </c>
      <c r="T258" s="12"/>
      <c r="U258" s="12">
        <f t="shared" si="45"/>
        <v>1362.9142857142856</v>
      </c>
      <c r="V258" s="2">
        <v>7</v>
      </c>
      <c r="W258" s="89">
        <v>5</v>
      </c>
      <c r="X258" s="93">
        <f t="shared" si="60"/>
        <v>35</v>
      </c>
      <c r="Y258" s="94">
        <v>1403</v>
      </c>
      <c r="AA258" s="160">
        <v>327</v>
      </c>
      <c r="AB258" s="160"/>
      <c r="AC258" s="118" t="s">
        <v>137</v>
      </c>
      <c r="AD258" s="161">
        <v>42735</v>
      </c>
      <c r="AE258" s="161"/>
      <c r="AF258" s="161"/>
      <c r="AG258" s="158" t="s">
        <v>16</v>
      </c>
      <c r="AH258" s="158"/>
      <c r="AI258" s="158"/>
      <c r="AK258" s="124">
        <v>20</v>
      </c>
      <c r="AL258" s="119">
        <v>3271</v>
      </c>
      <c r="AM258" s="2">
        <v>100</v>
      </c>
      <c r="AO258" s="7"/>
      <c r="AP258" s="7">
        <v>1868</v>
      </c>
      <c r="AQ258" s="14">
        <f t="shared" si="63"/>
        <v>93.533333333333331</v>
      </c>
      <c r="AR258" s="14">
        <f t="shared" si="59"/>
        <v>1961.5333333333333</v>
      </c>
      <c r="AT258" s="12"/>
      <c r="AU258" s="12">
        <f t="shared" si="46"/>
        <v>1309.4666666666667</v>
      </c>
      <c r="AV258" s="2">
        <v>7</v>
      </c>
      <c r="AW258" s="89">
        <v>5</v>
      </c>
      <c r="AX258" s="93">
        <f t="shared" si="61"/>
        <v>15</v>
      </c>
      <c r="AY258" s="94">
        <v>1403</v>
      </c>
      <c r="AZ258" s="94"/>
      <c r="BB258" s="138">
        <v>40.085714285714289</v>
      </c>
      <c r="BC258" s="141">
        <v>93.533333333333331</v>
      </c>
    </row>
    <row r="259" spans="1:55" ht="12.75" customHeight="1">
      <c r="A259" s="160">
        <v>342</v>
      </c>
      <c r="B259" s="160"/>
      <c r="C259" s="54" t="s">
        <v>138</v>
      </c>
      <c r="D259" s="161">
        <v>43328</v>
      </c>
      <c r="E259" s="161"/>
      <c r="F259" s="161"/>
      <c r="G259" s="158" t="s">
        <v>16</v>
      </c>
      <c r="H259" s="158"/>
      <c r="I259" s="158"/>
      <c r="K259" s="2">
        <v>20</v>
      </c>
      <c r="L259" s="55">
        <v>306</v>
      </c>
      <c r="M259" s="2">
        <v>100</v>
      </c>
      <c r="O259" s="7"/>
      <c r="P259" s="7">
        <v>75</v>
      </c>
      <c r="Q259" s="14">
        <f t="shared" si="62"/>
        <v>13.588235294117647</v>
      </c>
      <c r="R259" s="14">
        <f t="shared" si="58"/>
        <v>88.588235294117652</v>
      </c>
      <c r="T259" s="12"/>
      <c r="U259" s="12">
        <f t="shared" si="45"/>
        <v>217.41176470588235</v>
      </c>
      <c r="V259" s="2">
        <v>10</v>
      </c>
      <c r="W259" s="89">
        <v>3</v>
      </c>
      <c r="X259" s="93">
        <f t="shared" si="60"/>
        <v>17</v>
      </c>
      <c r="Y259" s="94">
        <v>231</v>
      </c>
      <c r="AA259" s="160">
        <v>342</v>
      </c>
      <c r="AB259" s="160"/>
      <c r="AC259" s="118" t="s">
        <v>138</v>
      </c>
      <c r="AD259" s="161">
        <v>43328</v>
      </c>
      <c r="AE259" s="161"/>
      <c r="AF259" s="161"/>
      <c r="AG259" s="158" t="s">
        <v>16</v>
      </c>
      <c r="AH259" s="158"/>
      <c r="AI259" s="158"/>
      <c r="AK259" s="2">
        <v>20</v>
      </c>
      <c r="AL259" s="119">
        <v>306</v>
      </c>
      <c r="AM259" s="2">
        <v>100</v>
      </c>
      <c r="AO259" s="7"/>
      <c r="AP259" s="7">
        <v>75</v>
      </c>
      <c r="AQ259" s="14">
        <f t="shared" si="63"/>
        <v>13.588235294117647</v>
      </c>
      <c r="AR259" s="14">
        <f t="shared" si="59"/>
        <v>88.588235294117652</v>
      </c>
      <c r="AT259" s="12"/>
      <c r="AU259" s="12">
        <f t="shared" si="46"/>
        <v>217.41176470588235</v>
      </c>
      <c r="AV259" s="2">
        <v>10</v>
      </c>
      <c r="AW259" s="89">
        <v>3</v>
      </c>
      <c r="AX259" s="93">
        <f t="shared" si="61"/>
        <v>17</v>
      </c>
      <c r="AY259" s="94">
        <v>231</v>
      </c>
      <c r="AZ259" s="94"/>
      <c r="BB259" s="138">
        <v>13.588235294117647</v>
      </c>
      <c r="BC259" s="141">
        <v>13.588235294117647</v>
      </c>
    </row>
    <row r="260" spans="1:55">
      <c r="P260"/>
      <c r="T260" s="12"/>
      <c r="U260" s="12">
        <f t="shared" si="45"/>
        <v>0</v>
      </c>
      <c r="Y260" s="94">
        <v>0</v>
      </c>
      <c r="AQ260" s="12"/>
      <c r="AR260" s="12"/>
      <c r="AT260" s="12"/>
      <c r="AU260" s="12">
        <f t="shared" si="46"/>
        <v>0</v>
      </c>
      <c r="AV260" s="53"/>
      <c r="AW260" s="89"/>
      <c r="AX260" s="53"/>
      <c r="AY260" s="94">
        <v>0</v>
      </c>
      <c r="AZ260" s="94"/>
      <c r="BB260" s="138"/>
      <c r="BC260" s="141"/>
    </row>
    <row r="261" spans="1:55" ht="12.75" customHeight="1">
      <c r="A261" s="159" t="s">
        <v>139</v>
      </c>
      <c r="B261" s="159"/>
      <c r="C261" s="159"/>
      <c r="D261" s="159"/>
      <c r="E261" s="159"/>
      <c r="F261" s="159"/>
      <c r="G261" s="159"/>
      <c r="H261" s="159"/>
      <c r="L261" s="56">
        <f>SUM(L238:L260)</f>
        <v>1951740</v>
      </c>
      <c r="O261" s="6"/>
      <c r="P261" s="56">
        <f t="shared" ref="P261:R261" si="64">SUM(P238:P260)</f>
        <v>1504589</v>
      </c>
      <c r="Q261" s="56">
        <f t="shared" si="64"/>
        <v>30131.649539676007</v>
      </c>
      <c r="R261" s="56">
        <f t="shared" si="64"/>
        <v>1534720.6495396763</v>
      </c>
      <c r="U261" s="12">
        <f t="shared" si="45"/>
        <v>417019.35046032374</v>
      </c>
      <c r="Y261" s="94"/>
      <c r="AA261" s="159" t="s">
        <v>139</v>
      </c>
      <c r="AB261" s="159"/>
      <c r="AC261" s="159"/>
      <c r="AD261" s="159"/>
      <c r="AE261" s="159"/>
      <c r="AF261" s="159"/>
      <c r="AG261" s="159"/>
      <c r="AH261" s="159"/>
      <c r="AL261" s="120">
        <f>SUM(AL238:AL260)</f>
        <v>1951740</v>
      </c>
      <c r="AO261" s="6"/>
      <c r="AP261" s="120">
        <f t="shared" ref="AP261:AR261" si="65">SUM(AP238:AP260)</f>
        <v>1504589</v>
      </c>
      <c r="AQ261" s="120">
        <f t="shared" si="65"/>
        <v>42573.63274078862</v>
      </c>
      <c r="AR261" s="120">
        <f t="shared" si="65"/>
        <v>1547162.6327407889</v>
      </c>
      <c r="AU261" s="12">
        <f t="shared" si="46"/>
        <v>404577.36725921114</v>
      </c>
      <c r="AV261" s="53"/>
      <c r="AW261" s="89"/>
      <c r="AX261" s="53"/>
      <c r="AY261" s="94"/>
      <c r="AZ261" s="94"/>
      <c r="BB261" s="138">
        <f>SUM(BB238:BB260)</f>
        <v>30131.649539676007</v>
      </c>
      <c r="BC261" s="141">
        <f>SUM(BC238:BC260)</f>
        <v>42573.63274078862</v>
      </c>
    </row>
    <row r="262" spans="1:55" ht="12.75" customHeight="1">
      <c r="B262" s="159" t="s">
        <v>12</v>
      </c>
      <c r="C262" s="159"/>
      <c r="D262" s="159"/>
      <c r="E262" s="159"/>
      <c r="F262" s="159"/>
      <c r="G262" s="159"/>
      <c r="H262" s="159"/>
      <c r="I262" s="159"/>
      <c r="L262" s="57">
        <v>0</v>
      </c>
      <c r="O262" s="11"/>
      <c r="P262" s="57">
        <v>0</v>
      </c>
      <c r="Q262" s="57">
        <v>0</v>
      </c>
      <c r="R262" s="57">
        <v>0</v>
      </c>
      <c r="U262" s="12">
        <f t="shared" si="45"/>
        <v>0</v>
      </c>
      <c r="Y262" s="94"/>
      <c r="AB262" s="159" t="s">
        <v>12</v>
      </c>
      <c r="AC262" s="159"/>
      <c r="AD262" s="159"/>
      <c r="AE262" s="159"/>
      <c r="AF262" s="159"/>
      <c r="AG262" s="159"/>
      <c r="AH262" s="159"/>
      <c r="AI262" s="159"/>
      <c r="AL262" s="121">
        <v>0</v>
      </c>
      <c r="AO262" s="11"/>
      <c r="AP262" s="121">
        <v>0</v>
      </c>
      <c r="AQ262" s="121">
        <v>0</v>
      </c>
      <c r="AR262" s="121">
        <v>0</v>
      </c>
      <c r="AU262" s="12">
        <f t="shared" si="46"/>
        <v>0</v>
      </c>
      <c r="AV262" s="53"/>
      <c r="AW262" s="89"/>
      <c r="AX262" s="53"/>
      <c r="AY262" s="94"/>
      <c r="AZ262" s="94"/>
      <c r="BB262" s="138">
        <v>0</v>
      </c>
      <c r="BC262" s="141">
        <v>0</v>
      </c>
    </row>
    <row r="263" spans="1:55" ht="12.75" customHeight="1">
      <c r="A263" s="159" t="s">
        <v>140</v>
      </c>
      <c r="B263" s="159"/>
      <c r="C263" s="159"/>
      <c r="D263" s="159"/>
      <c r="E263" s="159"/>
      <c r="F263" s="159"/>
      <c r="G263" s="159"/>
      <c r="H263" s="159"/>
      <c r="L263" s="56">
        <f>L261-L262</f>
        <v>1951740</v>
      </c>
      <c r="O263" s="6"/>
      <c r="P263" s="56">
        <f t="shared" ref="P263:R263" si="66">P261-P262</f>
        <v>1504589</v>
      </c>
      <c r="Q263" s="56">
        <f t="shared" si="66"/>
        <v>30131.649539676007</v>
      </c>
      <c r="R263" s="56">
        <f t="shared" si="66"/>
        <v>1534720.6495396763</v>
      </c>
      <c r="U263" s="12">
        <f t="shared" si="45"/>
        <v>417019.35046032374</v>
      </c>
      <c r="Y263" s="94"/>
      <c r="AA263" s="159" t="s">
        <v>140</v>
      </c>
      <c r="AB263" s="159"/>
      <c r="AC263" s="159"/>
      <c r="AD263" s="159"/>
      <c r="AE263" s="159"/>
      <c r="AF263" s="159"/>
      <c r="AG263" s="159"/>
      <c r="AH263" s="159"/>
      <c r="AL263" s="120">
        <f>AL261-AL262</f>
        <v>1951740</v>
      </c>
      <c r="AO263" s="6"/>
      <c r="AP263" s="120">
        <f t="shared" ref="AP263:AR263" si="67">AP261-AP262</f>
        <v>1504589</v>
      </c>
      <c r="AQ263" s="120">
        <f t="shared" si="67"/>
        <v>42573.63274078862</v>
      </c>
      <c r="AR263" s="120">
        <f t="shared" si="67"/>
        <v>1547162.6327407889</v>
      </c>
      <c r="AU263" s="12">
        <f t="shared" si="46"/>
        <v>404577.36725921114</v>
      </c>
      <c r="AV263" s="53"/>
      <c r="AW263" s="89"/>
      <c r="AX263" s="53"/>
      <c r="AY263" s="94"/>
      <c r="AZ263" s="94"/>
      <c r="BB263" s="138">
        <v>30131.649539676007</v>
      </c>
      <c r="BC263" s="141">
        <v>42573.63274078862</v>
      </c>
    </row>
    <row r="264" spans="1:55">
      <c r="U264" s="12">
        <f t="shared" si="45"/>
        <v>0</v>
      </c>
      <c r="Y264" s="94"/>
      <c r="AP264" s="12"/>
      <c r="AQ264" s="12"/>
      <c r="AR264" s="12"/>
      <c r="AU264" s="12">
        <f t="shared" si="46"/>
        <v>0</v>
      </c>
      <c r="AV264" s="53"/>
      <c r="AW264" s="89"/>
      <c r="AX264" s="53"/>
      <c r="AY264" s="94"/>
      <c r="AZ264" s="94"/>
      <c r="BB264" s="138"/>
      <c r="BC264" s="141"/>
    </row>
    <row r="265" spans="1:55" s="1" customFormat="1" ht="12.75" customHeight="1">
      <c r="A265" s="149" t="s">
        <v>141</v>
      </c>
      <c r="B265" s="149"/>
      <c r="C265" s="149"/>
      <c r="D265" s="149"/>
      <c r="E265" s="149"/>
      <c r="F265" s="149"/>
      <c r="G265" s="149"/>
      <c r="H265" s="149"/>
      <c r="I265" s="149"/>
      <c r="J265" s="149"/>
      <c r="K265" s="149"/>
      <c r="L265" s="149"/>
      <c r="M265" s="149"/>
      <c r="N265" s="149"/>
      <c r="O265" s="149"/>
      <c r="P265" s="149"/>
      <c r="Q265" s="149"/>
      <c r="R265" s="149"/>
      <c r="S265" s="149"/>
      <c r="T265" s="149"/>
      <c r="U265" s="12">
        <f t="shared" si="45"/>
        <v>0</v>
      </c>
      <c r="W265" s="87"/>
      <c r="Y265" s="86"/>
      <c r="AA265" s="149" t="s">
        <v>141</v>
      </c>
      <c r="AB265" s="149"/>
      <c r="AC265" s="149"/>
      <c r="AD265" s="149"/>
      <c r="AE265" s="149"/>
      <c r="AF265" s="149"/>
      <c r="AG265" s="149"/>
      <c r="AH265" s="149"/>
      <c r="AI265" s="149"/>
      <c r="AJ265" s="149"/>
      <c r="AK265" s="149"/>
      <c r="AL265" s="149"/>
      <c r="AM265" s="149"/>
      <c r="AN265" s="149"/>
      <c r="AO265" s="149"/>
      <c r="AP265" s="149"/>
      <c r="AQ265" s="149"/>
      <c r="AR265" s="149"/>
      <c r="AS265" s="149"/>
      <c r="AT265" s="149"/>
      <c r="AU265" s="12">
        <f t="shared" si="46"/>
        <v>0</v>
      </c>
      <c r="AW265" s="87"/>
      <c r="AY265" s="86"/>
      <c r="AZ265" s="86"/>
      <c r="BB265" s="140"/>
      <c r="BC265" s="143"/>
    </row>
    <row r="266" spans="1:55" s="1" customFormat="1" ht="13.15">
      <c r="C266" s="84" t="s">
        <v>341</v>
      </c>
      <c r="F266" s="84" t="s">
        <v>337</v>
      </c>
      <c r="P266" s="13"/>
      <c r="Q266" s="13"/>
      <c r="R266" s="13"/>
      <c r="U266" s="12">
        <f t="shared" si="45"/>
        <v>0</v>
      </c>
      <c r="W266" s="87"/>
      <c r="Y266" s="86"/>
      <c r="AC266" s="84" t="s">
        <v>341</v>
      </c>
      <c r="AF266" s="84" t="s">
        <v>337</v>
      </c>
      <c r="AP266" s="13"/>
      <c r="AQ266" s="13"/>
      <c r="AR266" s="13"/>
      <c r="AU266" s="12">
        <f t="shared" si="46"/>
        <v>0</v>
      </c>
      <c r="AW266" s="87"/>
      <c r="AY266" s="86"/>
      <c r="AZ266" s="86"/>
      <c r="BB266" s="140"/>
      <c r="BC266" s="143"/>
    </row>
    <row r="267" spans="1:55">
      <c r="U267" s="12">
        <f t="shared" si="45"/>
        <v>0</v>
      </c>
      <c r="Y267" s="94"/>
      <c r="AP267" s="12"/>
      <c r="AQ267" s="12"/>
      <c r="AR267" s="12"/>
      <c r="AU267" s="12">
        <f t="shared" si="46"/>
        <v>0</v>
      </c>
      <c r="AV267" s="53"/>
      <c r="AW267" s="89"/>
      <c r="AX267" s="53"/>
      <c r="AY267" s="94"/>
      <c r="AZ267" s="94"/>
      <c r="BB267" s="138"/>
      <c r="BC267" s="141"/>
    </row>
    <row r="268" spans="1:55" ht="12.75" customHeight="1">
      <c r="A268" s="160">
        <v>74</v>
      </c>
      <c r="B268" s="160"/>
      <c r="C268" s="54" t="s">
        <v>142</v>
      </c>
      <c r="D268" s="161">
        <v>29373</v>
      </c>
      <c r="E268" s="161"/>
      <c r="F268" s="161"/>
      <c r="G268" s="158" t="s">
        <v>16</v>
      </c>
      <c r="H268" s="158"/>
      <c r="I268" s="158"/>
      <c r="K268" s="2">
        <v>50</v>
      </c>
      <c r="L268" s="55">
        <v>84252</v>
      </c>
      <c r="M268" s="2">
        <v>100</v>
      </c>
      <c r="O268" s="7"/>
      <c r="P268" s="14">
        <v>75224</v>
      </c>
      <c r="Q268" s="14"/>
      <c r="R268" s="14">
        <f>P268+Q268</f>
        <v>75224</v>
      </c>
      <c r="U268" s="12">
        <f t="shared" si="45"/>
        <v>9028</v>
      </c>
      <c r="V268" s="2">
        <v>50</v>
      </c>
      <c r="W268" s="89">
        <f>2021-1980</f>
        <v>41</v>
      </c>
      <c r="X268" s="93">
        <f>K268-W268</f>
        <v>9</v>
      </c>
      <c r="Y268" s="94">
        <v>9028</v>
      </c>
      <c r="AA268" s="160">
        <v>74</v>
      </c>
      <c r="AB268" s="160"/>
      <c r="AC268" s="118" t="s">
        <v>142</v>
      </c>
      <c r="AD268" s="161">
        <v>29373</v>
      </c>
      <c r="AE268" s="161"/>
      <c r="AF268" s="161"/>
      <c r="AG268" s="158" t="s">
        <v>16</v>
      </c>
      <c r="AH268" s="158"/>
      <c r="AI268" s="158"/>
      <c r="AK268" s="124">
        <v>40</v>
      </c>
      <c r="AL268" s="119">
        <v>84252</v>
      </c>
      <c r="AM268" s="2">
        <v>100</v>
      </c>
      <c r="AO268" s="7"/>
      <c r="AP268" s="14">
        <v>75224</v>
      </c>
      <c r="AQ268" s="14"/>
      <c r="AR268" s="14">
        <f>AP268+AQ268</f>
        <v>75224</v>
      </c>
      <c r="AU268" s="12">
        <f t="shared" si="46"/>
        <v>9028</v>
      </c>
      <c r="AV268" s="2">
        <v>50</v>
      </c>
      <c r="AW268" s="89">
        <f>2021-1980</f>
        <v>41</v>
      </c>
      <c r="AX268" s="93">
        <f>AK268-AW268</f>
        <v>-1</v>
      </c>
      <c r="AY268" s="94">
        <v>9028</v>
      </c>
      <c r="AZ268" s="94"/>
      <c r="BB268" s="138"/>
      <c r="BC268" s="141"/>
    </row>
    <row r="269" spans="1:55" ht="12.75" customHeight="1">
      <c r="A269" s="160">
        <v>75</v>
      </c>
      <c r="B269" s="160"/>
      <c r="C269" s="54" t="s">
        <v>143</v>
      </c>
      <c r="D269" s="161">
        <v>33054</v>
      </c>
      <c r="E269" s="161"/>
      <c r="F269" s="161"/>
      <c r="G269" s="158" t="s">
        <v>16</v>
      </c>
      <c r="H269" s="158"/>
      <c r="I269" s="158"/>
      <c r="K269" s="2">
        <v>50</v>
      </c>
      <c r="L269" s="55">
        <v>8282</v>
      </c>
      <c r="M269" s="2">
        <v>100</v>
      </c>
      <c r="O269" s="7"/>
      <c r="P269" s="14">
        <v>8282</v>
      </c>
      <c r="Q269" s="14"/>
      <c r="R269" s="14">
        <f t="shared" ref="R269:R284" si="68">P269+Q269</f>
        <v>8282</v>
      </c>
      <c r="U269" s="12">
        <f t="shared" si="45"/>
        <v>0</v>
      </c>
      <c r="V269" s="2">
        <v>30</v>
      </c>
      <c r="W269" s="101" t="s">
        <v>334</v>
      </c>
      <c r="X269" s="93"/>
      <c r="Y269" s="94">
        <v>0</v>
      </c>
      <c r="AA269" s="160">
        <v>75</v>
      </c>
      <c r="AB269" s="160"/>
      <c r="AC269" s="118" t="s">
        <v>143</v>
      </c>
      <c r="AD269" s="161">
        <v>33054</v>
      </c>
      <c r="AE269" s="161"/>
      <c r="AF269" s="161"/>
      <c r="AG269" s="158" t="s">
        <v>16</v>
      </c>
      <c r="AH269" s="158"/>
      <c r="AI269" s="158"/>
      <c r="AK269" s="124">
        <v>40</v>
      </c>
      <c r="AL269" s="119">
        <v>8282</v>
      </c>
      <c r="AM269" s="2">
        <v>100</v>
      </c>
      <c r="AO269" s="7"/>
      <c r="AP269" s="14">
        <v>8282</v>
      </c>
      <c r="AQ269" s="14"/>
      <c r="AR269" s="14">
        <f t="shared" ref="AR269:AR284" si="69">AP269+AQ269</f>
        <v>8282</v>
      </c>
      <c r="AU269" s="12">
        <f t="shared" si="46"/>
        <v>0</v>
      </c>
      <c r="AV269" s="2">
        <v>30</v>
      </c>
      <c r="AW269" s="101" t="s">
        <v>334</v>
      </c>
      <c r="AX269" s="93"/>
      <c r="AY269" s="94">
        <v>0</v>
      </c>
      <c r="AZ269" s="94"/>
      <c r="BB269" s="138"/>
      <c r="BC269" s="141"/>
    </row>
    <row r="270" spans="1:55" ht="12.75" customHeight="1">
      <c r="A270" s="160">
        <v>76</v>
      </c>
      <c r="B270" s="160"/>
      <c r="C270" s="54" t="s">
        <v>144</v>
      </c>
      <c r="D270" s="161">
        <v>33054</v>
      </c>
      <c r="E270" s="161"/>
      <c r="F270" s="161"/>
      <c r="G270" s="158" t="s">
        <v>16</v>
      </c>
      <c r="H270" s="158"/>
      <c r="I270" s="158"/>
      <c r="K270" s="2">
        <v>50</v>
      </c>
      <c r="L270" s="55">
        <v>2155</v>
      </c>
      <c r="M270" s="2">
        <v>100</v>
      </c>
      <c r="O270" s="7"/>
      <c r="P270" s="14">
        <v>2155</v>
      </c>
      <c r="Q270" s="14"/>
      <c r="R270" s="14">
        <f t="shared" si="68"/>
        <v>2155</v>
      </c>
      <c r="U270" s="12">
        <f t="shared" si="45"/>
        <v>0</v>
      </c>
      <c r="V270" s="2">
        <v>30</v>
      </c>
      <c r="W270" s="101" t="s">
        <v>334</v>
      </c>
      <c r="X270" s="93"/>
      <c r="Y270" s="94">
        <v>0</v>
      </c>
      <c r="AA270" s="160">
        <v>76</v>
      </c>
      <c r="AB270" s="160"/>
      <c r="AC270" s="118" t="s">
        <v>144</v>
      </c>
      <c r="AD270" s="161">
        <v>33054</v>
      </c>
      <c r="AE270" s="161"/>
      <c r="AF270" s="161"/>
      <c r="AG270" s="158" t="s">
        <v>16</v>
      </c>
      <c r="AH270" s="158"/>
      <c r="AI270" s="158"/>
      <c r="AK270" s="124">
        <v>40</v>
      </c>
      <c r="AL270" s="119">
        <v>2155</v>
      </c>
      <c r="AM270" s="2">
        <v>100</v>
      </c>
      <c r="AO270" s="7"/>
      <c r="AP270" s="14">
        <v>2155</v>
      </c>
      <c r="AQ270" s="14"/>
      <c r="AR270" s="14">
        <f t="shared" si="69"/>
        <v>2155</v>
      </c>
      <c r="AU270" s="12">
        <f t="shared" si="46"/>
        <v>0</v>
      </c>
      <c r="AV270" s="2">
        <v>30</v>
      </c>
      <c r="AW270" s="101" t="s">
        <v>334</v>
      </c>
      <c r="AX270" s="93"/>
      <c r="AY270" s="94">
        <v>0</v>
      </c>
      <c r="AZ270" s="94"/>
      <c r="BB270" s="138"/>
      <c r="BC270" s="141"/>
    </row>
    <row r="271" spans="1:55" ht="12.75" customHeight="1">
      <c r="A271" s="160">
        <v>77</v>
      </c>
      <c r="B271" s="160"/>
      <c r="C271" s="54" t="s">
        <v>142</v>
      </c>
      <c r="D271" s="161">
        <v>33054</v>
      </c>
      <c r="E271" s="161"/>
      <c r="F271" s="161"/>
      <c r="G271" s="158" t="s">
        <v>16</v>
      </c>
      <c r="H271" s="158"/>
      <c r="I271" s="158"/>
      <c r="K271" s="2">
        <v>50</v>
      </c>
      <c r="L271" s="55">
        <v>2152</v>
      </c>
      <c r="M271" s="2">
        <v>100</v>
      </c>
      <c r="O271" s="7"/>
      <c r="P271" s="14">
        <v>2152</v>
      </c>
      <c r="Q271" s="14"/>
      <c r="R271" s="14">
        <f t="shared" si="68"/>
        <v>2152</v>
      </c>
      <c r="U271" s="12">
        <f t="shared" si="45"/>
        <v>0</v>
      </c>
      <c r="V271" s="2">
        <v>30</v>
      </c>
      <c r="W271" s="101" t="s">
        <v>334</v>
      </c>
      <c r="X271" s="93"/>
      <c r="Y271" s="94">
        <v>0</v>
      </c>
      <c r="AA271" s="160">
        <v>77</v>
      </c>
      <c r="AB271" s="160"/>
      <c r="AC271" s="118" t="s">
        <v>142</v>
      </c>
      <c r="AD271" s="161">
        <v>33054</v>
      </c>
      <c r="AE271" s="161"/>
      <c r="AF271" s="161"/>
      <c r="AG271" s="158" t="s">
        <v>16</v>
      </c>
      <c r="AH271" s="158"/>
      <c r="AI271" s="158"/>
      <c r="AK271" s="124">
        <v>40</v>
      </c>
      <c r="AL271" s="119">
        <v>2152</v>
      </c>
      <c r="AM271" s="2">
        <v>100</v>
      </c>
      <c r="AO271" s="7"/>
      <c r="AP271" s="14">
        <v>2152</v>
      </c>
      <c r="AQ271" s="14"/>
      <c r="AR271" s="14">
        <f t="shared" si="69"/>
        <v>2152</v>
      </c>
      <c r="AU271" s="12">
        <f t="shared" si="46"/>
        <v>0</v>
      </c>
      <c r="AV271" s="2">
        <v>30</v>
      </c>
      <c r="AW271" s="101" t="s">
        <v>334</v>
      </c>
      <c r="AX271" s="93"/>
      <c r="AY271" s="94">
        <v>0</v>
      </c>
      <c r="AZ271" s="94"/>
      <c r="BB271" s="138"/>
      <c r="BC271" s="141"/>
    </row>
    <row r="272" spans="1:55" ht="12.75" customHeight="1">
      <c r="A272" s="160">
        <v>78</v>
      </c>
      <c r="B272" s="160"/>
      <c r="C272" s="54" t="s">
        <v>142</v>
      </c>
      <c r="D272" s="161">
        <v>33635</v>
      </c>
      <c r="E272" s="161"/>
      <c r="F272" s="161"/>
      <c r="G272" s="158" t="s">
        <v>16</v>
      </c>
      <c r="H272" s="158"/>
      <c r="I272" s="158"/>
      <c r="K272" s="2">
        <v>50</v>
      </c>
      <c r="L272" s="55">
        <v>2072</v>
      </c>
      <c r="M272" s="2">
        <v>100</v>
      </c>
      <c r="O272" s="7"/>
      <c r="P272" s="14">
        <v>1995</v>
      </c>
      <c r="Q272" s="14">
        <f>Y272/X272</f>
        <v>3.6666666666666665</v>
      </c>
      <c r="R272" s="14">
        <f t="shared" si="68"/>
        <v>1998.6666666666667</v>
      </c>
      <c r="U272" s="12">
        <f t="shared" si="45"/>
        <v>73.333333333333258</v>
      </c>
      <c r="V272" s="2">
        <v>30</v>
      </c>
      <c r="W272" s="89">
        <f>2021-1992</f>
        <v>29</v>
      </c>
      <c r="X272" s="93">
        <f>K272-W272</f>
        <v>21</v>
      </c>
      <c r="Y272" s="94">
        <v>77</v>
      </c>
      <c r="AA272" s="160">
        <v>78</v>
      </c>
      <c r="AB272" s="160"/>
      <c r="AC272" s="118" t="s">
        <v>142</v>
      </c>
      <c r="AD272" s="161">
        <v>33635</v>
      </c>
      <c r="AE272" s="161"/>
      <c r="AF272" s="161"/>
      <c r="AG272" s="158" t="s">
        <v>16</v>
      </c>
      <c r="AH272" s="158"/>
      <c r="AI272" s="158"/>
      <c r="AK272" s="124">
        <v>40</v>
      </c>
      <c r="AL272" s="119">
        <v>2072</v>
      </c>
      <c r="AM272" s="2">
        <v>100</v>
      </c>
      <c r="AO272" s="7"/>
      <c r="AP272" s="14">
        <v>1995</v>
      </c>
      <c r="AQ272" s="14">
        <f>AY272/AX272</f>
        <v>7</v>
      </c>
      <c r="AR272" s="14">
        <f t="shared" si="69"/>
        <v>2002</v>
      </c>
      <c r="AU272" s="12">
        <f t="shared" si="46"/>
        <v>70</v>
      </c>
      <c r="AV272" s="2">
        <v>30</v>
      </c>
      <c r="AW272" s="89">
        <f>2021-1992</f>
        <v>29</v>
      </c>
      <c r="AX272" s="93">
        <f>AK272-AW272</f>
        <v>11</v>
      </c>
      <c r="AY272" s="94">
        <v>77</v>
      </c>
      <c r="AZ272" s="94"/>
      <c r="BB272" s="138">
        <v>3.6666666666666665</v>
      </c>
      <c r="BC272" s="141">
        <v>7</v>
      </c>
    </row>
    <row r="273" spans="1:55" ht="12.75" customHeight="1">
      <c r="A273" s="160">
        <v>79</v>
      </c>
      <c r="B273" s="160"/>
      <c r="C273" s="54" t="s">
        <v>142</v>
      </c>
      <c r="D273" s="161">
        <v>34101</v>
      </c>
      <c r="E273" s="161"/>
      <c r="F273" s="161"/>
      <c r="G273" s="158" t="s">
        <v>16</v>
      </c>
      <c r="H273" s="158"/>
      <c r="I273" s="158"/>
      <c r="K273" s="2">
        <v>50</v>
      </c>
      <c r="L273" s="55">
        <v>906</v>
      </c>
      <c r="M273" s="2">
        <v>100</v>
      </c>
      <c r="O273" s="7"/>
      <c r="P273" s="14">
        <v>830</v>
      </c>
      <c r="Q273" s="14">
        <f t="shared" ref="Q273:Q284" si="70">Y273/X273</f>
        <v>3.4545454545454546</v>
      </c>
      <c r="R273" s="14">
        <f t="shared" si="68"/>
        <v>833.4545454545455</v>
      </c>
      <c r="U273" s="12">
        <f t="shared" si="45"/>
        <v>72.545454545454504</v>
      </c>
      <c r="V273" s="2">
        <v>30</v>
      </c>
      <c r="W273" s="89">
        <f>2021-1993</f>
        <v>28</v>
      </c>
      <c r="X273" s="93">
        <f t="shared" ref="X273:X284" si="71">K273-W273</f>
        <v>22</v>
      </c>
      <c r="Y273" s="94">
        <v>76</v>
      </c>
      <c r="AA273" s="160">
        <v>79</v>
      </c>
      <c r="AB273" s="160"/>
      <c r="AC273" s="118" t="s">
        <v>142</v>
      </c>
      <c r="AD273" s="161">
        <v>34101</v>
      </c>
      <c r="AE273" s="161"/>
      <c r="AF273" s="161"/>
      <c r="AG273" s="158" t="s">
        <v>16</v>
      </c>
      <c r="AH273" s="158"/>
      <c r="AI273" s="158"/>
      <c r="AK273" s="124">
        <v>40</v>
      </c>
      <c r="AL273" s="119">
        <v>906</v>
      </c>
      <c r="AM273" s="2">
        <v>100</v>
      </c>
      <c r="AO273" s="7"/>
      <c r="AP273" s="14">
        <v>830</v>
      </c>
      <c r="AQ273" s="14">
        <f t="shared" ref="AQ273:AQ284" si="72">AY273/AX273</f>
        <v>6.333333333333333</v>
      </c>
      <c r="AR273" s="14">
        <f t="shared" si="69"/>
        <v>836.33333333333337</v>
      </c>
      <c r="AU273" s="12">
        <f t="shared" si="46"/>
        <v>69.666666666666629</v>
      </c>
      <c r="AV273" s="2">
        <v>30</v>
      </c>
      <c r="AW273" s="89">
        <f>2021-1993</f>
        <v>28</v>
      </c>
      <c r="AX273" s="93">
        <f t="shared" ref="AX273:AX284" si="73">AK273-AW273</f>
        <v>12</v>
      </c>
      <c r="AY273" s="94">
        <v>76</v>
      </c>
      <c r="AZ273" s="94"/>
      <c r="BB273" s="138">
        <v>3.4545454545454546</v>
      </c>
      <c r="BC273" s="141">
        <v>6.333333333333333</v>
      </c>
    </row>
    <row r="274" spans="1:55" ht="12.75" customHeight="1">
      <c r="A274" s="160">
        <v>80</v>
      </c>
      <c r="B274" s="160"/>
      <c r="C274" s="54" t="s">
        <v>145</v>
      </c>
      <c r="D274" s="161">
        <v>35612</v>
      </c>
      <c r="E274" s="161"/>
      <c r="F274" s="161"/>
      <c r="G274" s="158" t="s">
        <v>16</v>
      </c>
      <c r="H274" s="158"/>
      <c r="I274" s="158"/>
      <c r="K274" s="2">
        <v>50</v>
      </c>
      <c r="L274" s="55">
        <v>3013</v>
      </c>
      <c r="M274" s="2">
        <v>100</v>
      </c>
      <c r="O274" s="7"/>
      <c r="P274" s="14">
        <v>2350</v>
      </c>
      <c r="Q274" s="14">
        <f t="shared" si="70"/>
        <v>25.5</v>
      </c>
      <c r="R274" s="14">
        <f t="shared" si="68"/>
        <v>2375.5</v>
      </c>
      <c r="U274" s="12">
        <f t="shared" si="45"/>
        <v>637.5</v>
      </c>
      <c r="V274" s="2">
        <v>30</v>
      </c>
      <c r="W274" s="89">
        <f>2021-1997</f>
        <v>24</v>
      </c>
      <c r="X274" s="93">
        <f t="shared" si="71"/>
        <v>26</v>
      </c>
      <c r="Y274" s="94">
        <v>663</v>
      </c>
      <c r="AA274" s="160">
        <v>80</v>
      </c>
      <c r="AB274" s="160"/>
      <c r="AC274" s="118" t="s">
        <v>145</v>
      </c>
      <c r="AD274" s="161">
        <v>35612</v>
      </c>
      <c r="AE274" s="161"/>
      <c r="AF274" s="161"/>
      <c r="AG274" s="158" t="s">
        <v>16</v>
      </c>
      <c r="AH274" s="158"/>
      <c r="AI274" s="158"/>
      <c r="AK274" s="124">
        <v>40</v>
      </c>
      <c r="AL274" s="119">
        <v>3013</v>
      </c>
      <c r="AM274" s="2">
        <v>100</v>
      </c>
      <c r="AO274" s="7"/>
      <c r="AP274" s="14">
        <v>2350</v>
      </c>
      <c r="AQ274" s="14">
        <f t="shared" si="72"/>
        <v>41.4375</v>
      </c>
      <c r="AR274" s="14">
        <f t="shared" si="69"/>
        <v>2391.4375</v>
      </c>
      <c r="AU274" s="12">
        <f t="shared" si="46"/>
        <v>621.5625</v>
      </c>
      <c r="AV274" s="2">
        <v>30</v>
      </c>
      <c r="AW274" s="89">
        <f>2021-1997</f>
        <v>24</v>
      </c>
      <c r="AX274" s="93">
        <f t="shared" si="73"/>
        <v>16</v>
      </c>
      <c r="AY274" s="94">
        <v>663</v>
      </c>
      <c r="AZ274" s="94"/>
      <c r="BB274" s="138">
        <v>25.5</v>
      </c>
      <c r="BC274" s="141">
        <v>41.4375</v>
      </c>
    </row>
    <row r="275" spans="1:55" ht="12.75" customHeight="1">
      <c r="A275" s="160">
        <v>81</v>
      </c>
      <c r="B275" s="160"/>
      <c r="C275" s="54" t="s">
        <v>142</v>
      </c>
      <c r="D275" s="161">
        <v>35977</v>
      </c>
      <c r="E275" s="161"/>
      <c r="F275" s="161"/>
      <c r="G275" s="158" t="s">
        <v>16</v>
      </c>
      <c r="H275" s="158"/>
      <c r="I275" s="158"/>
      <c r="K275" s="2">
        <v>50</v>
      </c>
      <c r="L275" s="55">
        <v>3610</v>
      </c>
      <c r="M275" s="2">
        <v>100</v>
      </c>
      <c r="O275" s="7"/>
      <c r="P275" s="14">
        <v>2700</v>
      </c>
      <c r="Q275" s="14">
        <f t="shared" si="70"/>
        <v>33.703703703703702</v>
      </c>
      <c r="R275" s="14">
        <f t="shared" si="68"/>
        <v>2733.7037037037039</v>
      </c>
      <c r="U275" s="12">
        <f t="shared" si="45"/>
        <v>876.29629629629608</v>
      </c>
      <c r="V275" s="2">
        <v>30</v>
      </c>
      <c r="W275" s="89">
        <v>23</v>
      </c>
      <c r="X275" s="93">
        <f t="shared" si="71"/>
        <v>27</v>
      </c>
      <c r="Y275" s="94">
        <v>910</v>
      </c>
      <c r="AA275" s="160">
        <v>81</v>
      </c>
      <c r="AB275" s="160"/>
      <c r="AC275" s="118" t="s">
        <v>142</v>
      </c>
      <c r="AD275" s="161">
        <v>35977</v>
      </c>
      <c r="AE275" s="161"/>
      <c r="AF275" s="161"/>
      <c r="AG275" s="158" t="s">
        <v>16</v>
      </c>
      <c r="AH275" s="158"/>
      <c r="AI275" s="158"/>
      <c r="AK275" s="124">
        <v>40</v>
      </c>
      <c r="AL275" s="119">
        <v>3610</v>
      </c>
      <c r="AM275" s="2">
        <v>100</v>
      </c>
      <c r="AO275" s="7"/>
      <c r="AP275" s="14">
        <v>2700</v>
      </c>
      <c r="AQ275" s="14">
        <f t="shared" si="72"/>
        <v>53.529411764705884</v>
      </c>
      <c r="AR275" s="14">
        <f t="shared" si="69"/>
        <v>2753.5294117647059</v>
      </c>
      <c r="AU275" s="12">
        <f t="shared" si="46"/>
        <v>856.47058823529414</v>
      </c>
      <c r="AV275" s="2">
        <v>30</v>
      </c>
      <c r="AW275" s="89">
        <v>23</v>
      </c>
      <c r="AX275" s="93">
        <f t="shared" si="73"/>
        <v>17</v>
      </c>
      <c r="AY275" s="94">
        <v>910</v>
      </c>
      <c r="AZ275" s="94"/>
      <c r="BB275" s="138">
        <v>33.703703703703702</v>
      </c>
      <c r="BC275" s="141">
        <v>53.529411764705884</v>
      </c>
    </row>
    <row r="276" spans="1:55" ht="12.75" customHeight="1">
      <c r="A276" s="160">
        <v>82</v>
      </c>
      <c r="B276" s="160"/>
      <c r="C276" s="54" t="s">
        <v>142</v>
      </c>
      <c r="D276" s="161">
        <v>36342</v>
      </c>
      <c r="E276" s="161"/>
      <c r="F276" s="161"/>
      <c r="G276" s="158" t="s">
        <v>16</v>
      </c>
      <c r="H276" s="158"/>
      <c r="I276" s="158"/>
      <c r="K276" s="2">
        <v>50</v>
      </c>
      <c r="L276" s="55">
        <v>5286</v>
      </c>
      <c r="M276" s="2">
        <v>100</v>
      </c>
      <c r="O276" s="7"/>
      <c r="P276" s="14">
        <v>3784</v>
      </c>
      <c r="Q276" s="14">
        <f t="shared" si="70"/>
        <v>53.642857142857146</v>
      </c>
      <c r="R276" s="14">
        <f t="shared" si="68"/>
        <v>3837.6428571428573</v>
      </c>
      <c r="U276" s="12">
        <f t="shared" si="45"/>
        <v>1448.3571428571427</v>
      </c>
      <c r="V276" s="2">
        <v>30</v>
      </c>
      <c r="W276" s="89">
        <v>22</v>
      </c>
      <c r="X276" s="93">
        <f t="shared" si="71"/>
        <v>28</v>
      </c>
      <c r="Y276" s="94">
        <v>1502</v>
      </c>
      <c r="AA276" s="160">
        <v>82</v>
      </c>
      <c r="AB276" s="160"/>
      <c r="AC276" s="118" t="s">
        <v>142</v>
      </c>
      <c r="AD276" s="161">
        <v>36342</v>
      </c>
      <c r="AE276" s="161"/>
      <c r="AF276" s="161"/>
      <c r="AG276" s="158" t="s">
        <v>16</v>
      </c>
      <c r="AH276" s="158"/>
      <c r="AI276" s="158"/>
      <c r="AK276" s="124">
        <v>40</v>
      </c>
      <c r="AL276" s="119">
        <v>5286</v>
      </c>
      <c r="AM276" s="2">
        <v>100</v>
      </c>
      <c r="AO276" s="7"/>
      <c r="AP276" s="14">
        <v>3784</v>
      </c>
      <c r="AQ276" s="14">
        <f t="shared" si="72"/>
        <v>83.444444444444443</v>
      </c>
      <c r="AR276" s="14">
        <f t="shared" si="69"/>
        <v>3867.4444444444443</v>
      </c>
      <c r="AU276" s="12">
        <f t="shared" si="46"/>
        <v>1418.5555555555557</v>
      </c>
      <c r="AV276" s="2">
        <v>30</v>
      </c>
      <c r="AW276" s="89">
        <v>22</v>
      </c>
      <c r="AX276" s="93">
        <f t="shared" si="73"/>
        <v>18</v>
      </c>
      <c r="AY276" s="94">
        <v>1502</v>
      </c>
      <c r="AZ276" s="94"/>
      <c r="BB276" s="138">
        <v>53.642857142857146</v>
      </c>
      <c r="BC276" s="141">
        <v>83.444444444444443</v>
      </c>
    </row>
    <row r="277" spans="1:55" ht="12.75" customHeight="1">
      <c r="A277" s="160">
        <v>83</v>
      </c>
      <c r="B277" s="160"/>
      <c r="C277" s="54" t="s">
        <v>142</v>
      </c>
      <c r="D277" s="161">
        <v>36708</v>
      </c>
      <c r="E277" s="161"/>
      <c r="F277" s="161"/>
      <c r="G277" s="158" t="s">
        <v>16</v>
      </c>
      <c r="H277" s="158"/>
      <c r="I277" s="158"/>
      <c r="K277" s="2">
        <v>50</v>
      </c>
      <c r="L277" s="55">
        <v>8645</v>
      </c>
      <c r="M277" s="2">
        <v>100</v>
      </c>
      <c r="O277" s="7"/>
      <c r="P277" s="14">
        <v>5904</v>
      </c>
      <c r="Q277" s="14">
        <f t="shared" si="70"/>
        <v>94.517241379310349</v>
      </c>
      <c r="R277" s="14">
        <f t="shared" si="68"/>
        <v>5998.5172413793107</v>
      </c>
      <c r="U277" s="12">
        <f t="shared" si="45"/>
        <v>2646.4827586206893</v>
      </c>
      <c r="V277" s="2">
        <v>30</v>
      </c>
      <c r="W277" s="89">
        <v>21</v>
      </c>
      <c r="X277" s="93">
        <f t="shared" si="71"/>
        <v>29</v>
      </c>
      <c r="Y277" s="94">
        <v>2741</v>
      </c>
      <c r="AA277" s="160">
        <v>83</v>
      </c>
      <c r="AB277" s="160"/>
      <c r="AC277" s="118" t="s">
        <v>142</v>
      </c>
      <c r="AD277" s="161">
        <v>36708</v>
      </c>
      <c r="AE277" s="161"/>
      <c r="AF277" s="161"/>
      <c r="AG277" s="158" t="s">
        <v>16</v>
      </c>
      <c r="AH277" s="158"/>
      <c r="AI277" s="158"/>
      <c r="AK277" s="124">
        <v>40</v>
      </c>
      <c r="AL277" s="119">
        <v>8645</v>
      </c>
      <c r="AM277" s="2">
        <v>100</v>
      </c>
      <c r="AO277" s="7"/>
      <c r="AP277" s="14">
        <v>5904</v>
      </c>
      <c r="AQ277" s="14">
        <f t="shared" si="72"/>
        <v>144.26315789473685</v>
      </c>
      <c r="AR277" s="14">
        <f t="shared" si="69"/>
        <v>6048.2631578947367</v>
      </c>
      <c r="AU277" s="12">
        <f t="shared" si="46"/>
        <v>2596.7368421052633</v>
      </c>
      <c r="AV277" s="2">
        <v>30</v>
      </c>
      <c r="AW277" s="89">
        <v>21</v>
      </c>
      <c r="AX277" s="93">
        <f t="shared" si="73"/>
        <v>19</v>
      </c>
      <c r="AY277" s="94">
        <v>2741</v>
      </c>
      <c r="AZ277" s="94"/>
      <c r="BB277" s="138">
        <v>94.517241379310349</v>
      </c>
      <c r="BC277" s="141">
        <v>144.26315789473685</v>
      </c>
    </row>
    <row r="278" spans="1:55" ht="12.75" customHeight="1">
      <c r="A278" s="160">
        <v>84</v>
      </c>
      <c r="B278" s="160"/>
      <c r="C278" s="54" t="s">
        <v>142</v>
      </c>
      <c r="D278" s="161">
        <v>37073</v>
      </c>
      <c r="E278" s="161"/>
      <c r="F278" s="161"/>
      <c r="G278" s="158" t="s">
        <v>16</v>
      </c>
      <c r="H278" s="158"/>
      <c r="I278" s="158"/>
      <c r="K278" s="2">
        <v>50</v>
      </c>
      <c r="L278" s="55">
        <v>12925</v>
      </c>
      <c r="M278" s="2">
        <v>100</v>
      </c>
      <c r="O278" s="7"/>
      <c r="P278" s="14">
        <v>8405</v>
      </c>
      <c r="Q278" s="14">
        <f t="shared" si="70"/>
        <v>150.66666666666666</v>
      </c>
      <c r="R278" s="14">
        <f t="shared" si="68"/>
        <v>8555.6666666666661</v>
      </c>
      <c r="U278" s="12">
        <f t="shared" ref="U278:U341" si="74">L278-R278</f>
        <v>4369.3333333333339</v>
      </c>
      <c r="V278" s="2">
        <v>30</v>
      </c>
      <c r="W278" s="89">
        <v>20</v>
      </c>
      <c r="X278" s="93">
        <f t="shared" si="71"/>
        <v>30</v>
      </c>
      <c r="Y278" s="94">
        <v>4520</v>
      </c>
      <c r="AA278" s="160">
        <v>84</v>
      </c>
      <c r="AB278" s="160"/>
      <c r="AC278" s="118" t="s">
        <v>142</v>
      </c>
      <c r="AD278" s="161">
        <v>37073</v>
      </c>
      <c r="AE278" s="161"/>
      <c r="AF278" s="161"/>
      <c r="AG278" s="158" t="s">
        <v>16</v>
      </c>
      <c r="AH278" s="158"/>
      <c r="AI278" s="158"/>
      <c r="AK278" s="124">
        <v>40</v>
      </c>
      <c r="AL278" s="119">
        <v>12925</v>
      </c>
      <c r="AM278" s="2">
        <v>100</v>
      </c>
      <c r="AO278" s="7"/>
      <c r="AP278" s="14">
        <v>8405</v>
      </c>
      <c r="AQ278" s="14">
        <f t="shared" si="72"/>
        <v>226</v>
      </c>
      <c r="AR278" s="14">
        <f t="shared" si="69"/>
        <v>8631</v>
      </c>
      <c r="AU278" s="12">
        <f t="shared" ref="AU278:AU341" si="75">AL278-AR278</f>
        <v>4294</v>
      </c>
      <c r="AV278" s="2">
        <v>30</v>
      </c>
      <c r="AW278" s="89">
        <v>20</v>
      </c>
      <c r="AX278" s="93">
        <f t="shared" si="73"/>
        <v>20</v>
      </c>
      <c r="AY278" s="94">
        <v>4520</v>
      </c>
      <c r="AZ278" s="94"/>
      <c r="BB278" s="138">
        <v>150.66666666666666</v>
      </c>
      <c r="BC278" s="141">
        <v>226</v>
      </c>
    </row>
    <row r="279" spans="1:55" ht="12.75" customHeight="1">
      <c r="A279" s="160">
        <v>85</v>
      </c>
      <c r="B279" s="160"/>
      <c r="C279" s="54" t="s">
        <v>142</v>
      </c>
      <c r="D279" s="161">
        <v>39264</v>
      </c>
      <c r="E279" s="161"/>
      <c r="F279" s="161"/>
      <c r="G279" s="158" t="s">
        <v>16</v>
      </c>
      <c r="H279" s="158"/>
      <c r="I279" s="158"/>
      <c r="K279" s="2">
        <v>50</v>
      </c>
      <c r="L279" s="55">
        <v>27062</v>
      </c>
      <c r="M279" s="2">
        <v>100</v>
      </c>
      <c r="O279" s="7"/>
      <c r="P279" s="14">
        <v>12177</v>
      </c>
      <c r="Q279" s="14">
        <f t="shared" si="70"/>
        <v>413.47222222222223</v>
      </c>
      <c r="R279" s="14">
        <f t="shared" si="68"/>
        <v>12590.472222222223</v>
      </c>
      <c r="U279" s="12">
        <f t="shared" si="74"/>
        <v>14471.527777777777</v>
      </c>
      <c r="V279" s="2">
        <v>30</v>
      </c>
      <c r="W279" s="89">
        <f>2021-2007</f>
        <v>14</v>
      </c>
      <c r="X279" s="93">
        <f t="shared" si="71"/>
        <v>36</v>
      </c>
      <c r="Y279" s="94">
        <v>14885</v>
      </c>
      <c r="AA279" s="160">
        <v>85</v>
      </c>
      <c r="AB279" s="160"/>
      <c r="AC279" s="118" t="s">
        <v>142</v>
      </c>
      <c r="AD279" s="161">
        <v>39264</v>
      </c>
      <c r="AE279" s="161"/>
      <c r="AF279" s="161"/>
      <c r="AG279" s="158" t="s">
        <v>16</v>
      </c>
      <c r="AH279" s="158"/>
      <c r="AI279" s="158"/>
      <c r="AK279" s="124">
        <v>40</v>
      </c>
      <c r="AL279" s="119">
        <v>27062</v>
      </c>
      <c r="AM279" s="2">
        <v>100</v>
      </c>
      <c r="AO279" s="7"/>
      <c r="AP279" s="14">
        <v>12177</v>
      </c>
      <c r="AQ279" s="14">
        <f t="shared" si="72"/>
        <v>572.5</v>
      </c>
      <c r="AR279" s="14">
        <f t="shared" si="69"/>
        <v>12749.5</v>
      </c>
      <c r="AU279" s="12">
        <f t="shared" si="75"/>
        <v>14312.5</v>
      </c>
      <c r="AV279" s="2">
        <v>30</v>
      </c>
      <c r="AW279" s="89">
        <f>2021-2007</f>
        <v>14</v>
      </c>
      <c r="AX279" s="93">
        <f t="shared" si="73"/>
        <v>26</v>
      </c>
      <c r="AY279" s="94">
        <v>14885</v>
      </c>
      <c r="AZ279" s="94"/>
      <c r="BB279" s="138">
        <v>413.47222222222223</v>
      </c>
      <c r="BC279" s="141">
        <v>572.5</v>
      </c>
    </row>
    <row r="280" spans="1:55" ht="12.75" customHeight="1">
      <c r="A280" s="160">
        <v>86</v>
      </c>
      <c r="B280" s="160"/>
      <c r="C280" s="54" t="s">
        <v>142</v>
      </c>
      <c r="D280" s="161">
        <v>39630</v>
      </c>
      <c r="E280" s="161"/>
      <c r="F280" s="161"/>
      <c r="G280" s="158" t="s">
        <v>16</v>
      </c>
      <c r="H280" s="158"/>
      <c r="I280" s="158"/>
      <c r="K280" s="2">
        <v>50</v>
      </c>
      <c r="L280" s="55">
        <v>20810</v>
      </c>
      <c r="M280" s="2">
        <v>100</v>
      </c>
      <c r="O280" s="7"/>
      <c r="P280" s="14">
        <v>8675</v>
      </c>
      <c r="Q280" s="14">
        <f t="shared" si="70"/>
        <v>327.97297297297297</v>
      </c>
      <c r="R280" s="14">
        <f t="shared" si="68"/>
        <v>9002.9729729729734</v>
      </c>
      <c r="U280" s="12">
        <f t="shared" si="74"/>
        <v>11807.027027027027</v>
      </c>
      <c r="V280" s="2">
        <v>30</v>
      </c>
      <c r="W280" s="89">
        <v>13</v>
      </c>
      <c r="X280" s="93">
        <f t="shared" si="71"/>
        <v>37</v>
      </c>
      <c r="Y280" s="94">
        <v>12135</v>
      </c>
      <c r="AA280" s="160">
        <v>86</v>
      </c>
      <c r="AB280" s="160"/>
      <c r="AC280" s="118" t="s">
        <v>142</v>
      </c>
      <c r="AD280" s="161">
        <v>39630</v>
      </c>
      <c r="AE280" s="161"/>
      <c r="AF280" s="161"/>
      <c r="AG280" s="158" t="s">
        <v>16</v>
      </c>
      <c r="AH280" s="158"/>
      <c r="AI280" s="158"/>
      <c r="AK280" s="124">
        <v>40</v>
      </c>
      <c r="AL280" s="119">
        <v>20810</v>
      </c>
      <c r="AM280" s="2">
        <v>100</v>
      </c>
      <c r="AO280" s="7"/>
      <c r="AP280" s="14">
        <v>8675</v>
      </c>
      <c r="AQ280" s="14">
        <f t="shared" si="72"/>
        <v>449.44444444444446</v>
      </c>
      <c r="AR280" s="14">
        <f t="shared" si="69"/>
        <v>9124.4444444444453</v>
      </c>
      <c r="AU280" s="12">
        <f t="shared" si="75"/>
        <v>11685.555555555555</v>
      </c>
      <c r="AV280" s="2">
        <v>30</v>
      </c>
      <c r="AW280" s="89">
        <v>13</v>
      </c>
      <c r="AX280" s="93">
        <f t="shared" si="73"/>
        <v>27</v>
      </c>
      <c r="AY280" s="94">
        <v>12135</v>
      </c>
      <c r="AZ280" s="94"/>
      <c r="BB280" s="138">
        <v>327.97297297297297</v>
      </c>
      <c r="BC280" s="141">
        <v>449.44444444444446</v>
      </c>
    </row>
    <row r="281" spans="1:55" ht="12.75" customHeight="1">
      <c r="A281" s="160">
        <v>87</v>
      </c>
      <c r="B281" s="160"/>
      <c r="C281" s="54" t="s">
        <v>142</v>
      </c>
      <c r="D281" s="161">
        <v>39995</v>
      </c>
      <c r="E281" s="161"/>
      <c r="F281" s="161"/>
      <c r="G281" s="158" t="s">
        <v>16</v>
      </c>
      <c r="H281" s="158"/>
      <c r="I281" s="158"/>
      <c r="K281" s="2">
        <v>50</v>
      </c>
      <c r="L281" s="55">
        <v>10067</v>
      </c>
      <c r="M281" s="2">
        <v>100</v>
      </c>
      <c r="O281" s="7"/>
      <c r="P281" s="14">
        <v>3864</v>
      </c>
      <c r="Q281" s="14">
        <f t="shared" si="70"/>
        <v>163.23684210526315</v>
      </c>
      <c r="R281" s="14">
        <f t="shared" si="68"/>
        <v>4027.2368421052633</v>
      </c>
      <c r="U281" s="12">
        <f t="shared" si="74"/>
        <v>6039.7631578947367</v>
      </c>
      <c r="V281" s="2">
        <v>30</v>
      </c>
      <c r="W281" s="89">
        <v>12</v>
      </c>
      <c r="X281" s="93">
        <f t="shared" si="71"/>
        <v>38</v>
      </c>
      <c r="Y281" s="94">
        <v>6203</v>
      </c>
      <c r="AA281" s="160">
        <v>87</v>
      </c>
      <c r="AB281" s="160"/>
      <c r="AC281" s="118" t="s">
        <v>142</v>
      </c>
      <c r="AD281" s="161">
        <v>39995</v>
      </c>
      <c r="AE281" s="161"/>
      <c r="AF281" s="161"/>
      <c r="AG281" s="158" t="s">
        <v>16</v>
      </c>
      <c r="AH281" s="158"/>
      <c r="AI281" s="158"/>
      <c r="AK281" s="124">
        <v>40</v>
      </c>
      <c r="AL281" s="119">
        <v>10067</v>
      </c>
      <c r="AM281" s="2">
        <v>100</v>
      </c>
      <c r="AO281" s="7"/>
      <c r="AP281" s="14">
        <v>3864</v>
      </c>
      <c r="AQ281" s="14">
        <f t="shared" si="72"/>
        <v>221.53571428571428</v>
      </c>
      <c r="AR281" s="14">
        <f t="shared" si="69"/>
        <v>4085.5357142857142</v>
      </c>
      <c r="AU281" s="12">
        <f t="shared" si="75"/>
        <v>5981.4642857142862</v>
      </c>
      <c r="AV281" s="2">
        <v>30</v>
      </c>
      <c r="AW281" s="89">
        <v>12</v>
      </c>
      <c r="AX281" s="93">
        <f t="shared" si="73"/>
        <v>28</v>
      </c>
      <c r="AY281" s="94">
        <v>6203</v>
      </c>
      <c r="AZ281" s="94"/>
      <c r="BB281" s="138">
        <v>163.23684210526315</v>
      </c>
      <c r="BC281" s="141">
        <v>221.53571428571428</v>
      </c>
    </row>
    <row r="282" spans="1:55" ht="12.75" customHeight="1">
      <c r="A282" s="160">
        <v>313</v>
      </c>
      <c r="B282" s="160"/>
      <c r="C282" s="54" t="s">
        <v>146</v>
      </c>
      <c r="D282" s="161">
        <v>42004</v>
      </c>
      <c r="E282" s="161"/>
      <c r="F282" s="161"/>
      <c r="G282" s="158" t="s">
        <v>16</v>
      </c>
      <c r="H282" s="158"/>
      <c r="I282" s="158"/>
      <c r="K282" s="2">
        <v>50</v>
      </c>
      <c r="L282" s="55">
        <v>8791</v>
      </c>
      <c r="M282" s="2">
        <v>100</v>
      </c>
      <c r="O282" s="7"/>
      <c r="P282" s="14">
        <v>1758</v>
      </c>
      <c r="Q282" s="14">
        <f t="shared" si="70"/>
        <v>163.55813953488371</v>
      </c>
      <c r="R282" s="14">
        <f t="shared" si="68"/>
        <v>1921.5581395348836</v>
      </c>
      <c r="U282" s="12">
        <f t="shared" si="74"/>
        <v>6869.4418604651164</v>
      </c>
      <c r="V282" s="2">
        <v>30</v>
      </c>
      <c r="W282" s="89">
        <v>7</v>
      </c>
      <c r="X282" s="93">
        <f t="shared" si="71"/>
        <v>43</v>
      </c>
      <c r="Y282" s="94">
        <v>7033</v>
      </c>
      <c r="AA282" s="160">
        <v>313</v>
      </c>
      <c r="AB282" s="160"/>
      <c r="AC282" s="118" t="s">
        <v>146</v>
      </c>
      <c r="AD282" s="161">
        <v>42004</v>
      </c>
      <c r="AE282" s="161"/>
      <c r="AF282" s="161"/>
      <c r="AG282" s="158" t="s">
        <v>16</v>
      </c>
      <c r="AH282" s="158"/>
      <c r="AI282" s="158"/>
      <c r="AK282" s="124">
        <v>40</v>
      </c>
      <c r="AL282" s="119">
        <v>8791</v>
      </c>
      <c r="AM282" s="2">
        <v>100</v>
      </c>
      <c r="AO282" s="7"/>
      <c r="AP282" s="14">
        <v>1758</v>
      </c>
      <c r="AQ282" s="14">
        <f t="shared" si="72"/>
        <v>213.12121212121212</v>
      </c>
      <c r="AR282" s="14">
        <f t="shared" si="69"/>
        <v>1971.121212121212</v>
      </c>
      <c r="AU282" s="12">
        <f t="shared" si="75"/>
        <v>6819.878787878788</v>
      </c>
      <c r="AV282" s="2">
        <v>30</v>
      </c>
      <c r="AW282" s="89">
        <v>7</v>
      </c>
      <c r="AX282" s="93">
        <f t="shared" si="73"/>
        <v>33</v>
      </c>
      <c r="AY282" s="94">
        <v>7033</v>
      </c>
      <c r="AZ282" s="94"/>
      <c r="BB282" s="138">
        <v>163.55813953488371</v>
      </c>
      <c r="BC282" s="141">
        <v>213.12121212121212</v>
      </c>
    </row>
    <row r="283" spans="1:55" ht="12.75" customHeight="1">
      <c r="A283" s="160">
        <v>316</v>
      </c>
      <c r="B283" s="160"/>
      <c r="C283" s="54" t="s">
        <v>147</v>
      </c>
      <c r="D283" s="161">
        <v>42369</v>
      </c>
      <c r="E283" s="161"/>
      <c r="F283" s="161"/>
      <c r="G283" s="158" t="s">
        <v>16</v>
      </c>
      <c r="H283" s="158"/>
      <c r="I283" s="158"/>
      <c r="K283" s="2">
        <v>50</v>
      </c>
      <c r="L283" s="55">
        <v>1643</v>
      </c>
      <c r="M283" s="2">
        <v>100</v>
      </c>
      <c r="O283" s="7"/>
      <c r="P283" s="14">
        <v>275</v>
      </c>
      <c r="Q283" s="14">
        <f t="shared" si="70"/>
        <v>31.09090909090909</v>
      </c>
      <c r="R283" s="14">
        <f t="shared" si="68"/>
        <v>306.09090909090907</v>
      </c>
      <c r="U283" s="12">
        <f t="shared" si="74"/>
        <v>1336.909090909091</v>
      </c>
      <c r="V283" s="2">
        <v>30</v>
      </c>
      <c r="W283" s="89">
        <v>6</v>
      </c>
      <c r="X283" s="93">
        <f t="shared" si="71"/>
        <v>44</v>
      </c>
      <c r="Y283" s="94">
        <v>1368</v>
      </c>
      <c r="AA283" s="160">
        <v>316</v>
      </c>
      <c r="AB283" s="160"/>
      <c r="AC283" s="118" t="s">
        <v>147</v>
      </c>
      <c r="AD283" s="161">
        <v>42369</v>
      </c>
      <c r="AE283" s="161"/>
      <c r="AF283" s="161"/>
      <c r="AG283" s="158" t="s">
        <v>16</v>
      </c>
      <c r="AH283" s="158"/>
      <c r="AI283" s="158"/>
      <c r="AK283" s="124">
        <v>40</v>
      </c>
      <c r="AL283" s="119">
        <v>1643</v>
      </c>
      <c r="AM283" s="2">
        <v>100</v>
      </c>
      <c r="AO283" s="7"/>
      <c r="AP283" s="14">
        <v>275</v>
      </c>
      <c r="AQ283" s="14">
        <f t="shared" si="72"/>
        <v>40.235294117647058</v>
      </c>
      <c r="AR283" s="14">
        <f t="shared" si="69"/>
        <v>315.23529411764707</v>
      </c>
      <c r="AU283" s="12">
        <f t="shared" si="75"/>
        <v>1327.7647058823529</v>
      </c>
      <c r="AV283" s="2">
        <v>30</v>
      </c>
      <c r="AW283" s="89">
        <v>6</v>
      </c>
      <c r="AX283" s="93">
        <f t="shared" si="73"/>
        <v>34</v>
      </c>
      <c r="AY283" s="94">
        <v>1368</v>
      </c>
      <c r="AZ283" s="94"/>
      <c r="BB283" s="138">
        <v>31.09090909090909</v>
      </c>
      <c r="BC283" s="141">
        <v>40.235294117647058</v>
      </c>
    </row>
    <row r="284" spans="1:55" ht="12.75" customHeight="1">
      <c r="A284" s="160">
        <v>325</v>
      </c>
      <c r="B284" s="160"/>
      <c r="C284" s="54" t="s">
        <v>148</v>
      </c>
      <c r="D284" s="161">
        <v>42735</v>
      </c>
      <c r="E284" s="161"/>
      <c r="F284" s="161"/>
      <c r="G284" s="158" t="s">
        <v>16</v>
      </c>
      <c r="H284" s="158"/>
      <c r="I284" s="158"/>
      <c r="K284" s="2">
        <v>50</v>
      </c>
      <c r="L284" s="55">
        <v>3051</v>
      </c>
      <c r="M284" s="2">
        <v>100</v>
      </c>
      <c r="O284" s="7"/>
      <c r="P284" s="14">
        <v>408</v>
      </c>
      <c r="Q284" s="14">
        <f t="shared" si="70"/>
        <v>58.733333333333334</v>
      </c>
      <c r="R284" s="14">
        <f t="shared" si="68"/>
        <v>466.73333333333335</v>
      </c>
      <c r="U284" s="12">
        <f t="shared" si="74"/>
        <v>2584.2666666666664</v>
      </c>
      <c r="V284" s="2">
        <v>30</v>
      </c>
      <c r="W284" s="89">
        <v>5</v>
      </c>
      <c r="X284" s="93">
        <f t="shared" si="71"/>
        <v>45</v>
      </c>
      <c r="Y284" s="94">
        <v>2643</v>
      </c>
      <c r="AA284" s="160">
        <v>325</v>
      </c>
      <c r="AB284" s="160"/>
      <c r="AC284" s="118" t="s">
        <v>148</v>
      </c>
      <c r="AD284" s="161">
        <v>42735</v>
      </c>
      <c r="AE284" s="161"/>
      <c r="AF284" s="161"/>
      <c r="AG284" s="158" t="s">
        <v>16</v>
      </c>
      <c r="AH284" s="158"/>
      <c r="AI284" s="158"/>
      <c r="AK284" s="124">
        <v>40</v>
      </c>
      <c r="AL284" s="119">
        <v>3051</v>
      </c>
      <c r="AM284" s="2">
        <v>100</v>
      </c>
      <c r="AO284" s="7"/>
      <c r="AP284" s="14">
        <v>408</v>
      </c>
      <c r="AQ284" s="14">
        <f t="shared" si="72"/>
        <v>75.51428571428572</v>
      </c>
      <c r="AR284" s="14">
        <f t="shared" si="69"/>
        <v>483.51428571428573</v>
      </c>
      <c r="AU284" s="12">
        <f t="shared" si="75"/>
        <v>2567.4857142857145</v>
      </c>
      <c r="AV284" s="2">
        <v>30</v>
      </c>
      <c r="AW284" s="89">
        <v>5</v>
      </c>
      <c r="AX284" s="93">
        <f t="shared" si="73"/>
        <v>35</v>
      </c>
      <c r="AY284" s="94">
        <v>2643</v>
      </c>
      <c r="AZ284" s="94"/>
      <c r="BB284" s="138">
        <v>58.733333333333334</v>
      </c>
      <c r="BC284" s="141">
        <v>75.51428571428572</v>
      </c>
    </row>
    <row r="285" spans="1:55">
      <c r="U285" s="12">
        <f t="shared" si="74"/>
        <v>0</v>
      </c>
      <c r="Y285" s="94"/>
      <c r="AP285" s="12"/>
      <c r="AQ285" s="12"/>
      <c r="AR285" s="12"/>
      <c r="AU285" s="12">
        <f t="shared" si="75"/>
        <v>0</v>
      </c>
      <c r="AV285" s="53"/>
      <c r="AW285" s="89"/>
      <c r="AX285" s="53"/>
      <c r="AY285" s="94"/>
      <c r="AZ285" s="94"/>
      <c r="BB285" s="138"/>
      <c r="BC285" s="141"/>
    </row>
    <row r="286" spans="1:55" ht="12.75" customHeight="1">
      <c r="A286" s="159" t="s">
        <v>149</v>
      </c>
      <c r="B286" s="159"/>
      <c r="C286" s="159"/>
      <c r="D286" s="159"/>
      <c r="E286" s="159"/>
      <c r="F286" s="159"/>
      <c r="G286" s="159"/>
      <c r="H286" s="159"/>
      <c r="L286" s="56">
        <f>SUM(L268:L285)</f>
        <v>204722</v>
      </c>
      <c r="O286" s="6"/>
      <c r="P286" s="56">
        <f>SUM(P268:P285)</f>
        <v>140938</v>
      </c>
      <c r="Q286" s="56">
        <f>SUM(Q268:Q285)</f>
        <v>1523.2161002733344</v>
      </c>
      <c r="R286" s="56">
        <f>SUM(R268:R285)</f>
        <v>142461.21610027333</v>
      </c>
      <c r="U286" s="12">
        <f t="shared" si="74"/>
        <v>62260.783899726666</v>
      </c>
      <c r="Y286" s="94"/>
      <c r="AA286" s="159" t="s">
        <v>149</v>
      </c>
      <c r="AB286" s="159"/>
      <c r="AC286" s="159"/>
      <c r="AD286" s="159"/>
      <c r="AE286" s="159"/>
      <c r="AF286" s="159"/>
      <c r="AG286" s="159"/>
      <c r="AH286" s="159"/>
      <c r="AL286" s="120">
        <f>SUM(AL268:AL285)</f>
        <v>204722</v>
      </c>
      <c r="AO286" s="6"/>
      <c r="AP286" s="120">
        <f>SUM(AP268:AP285)</f>
        <v>140938</v>
      </c>
      <c r="AQ286" s="120">
        <f>SUM(AQ268:AQ285)</f>
        <v>2134.3587981205237</v>
      </c>
      <c r="AR286" s="120">
        <f>SUM(AR268:AR285)</f>
        <v>143072.35879812049</v>
      </c>
      <c r="AU286" s="12">
        <f t="shared" si="75"/>
        <v>61649.641201879509</v>
      </c>
      <c r="AV286" s="53"/>
      <c r="AW286" s="89"/>
      <c r="AX286" s="53"/>
      <c r="AY286" s="94"/>
      <c r="AZ286" s="94"/>
      <c r="BB286" s="138">
        <f>SUM(BB268:BB284)</f>
        <v>1523.2161002733344</v>
      </c>
      <c r="BC286" s="141">
        <f>SUM(BC268:BC285)</f>
        <v>2134.3587981205237</v>
      </c>
    </row>
    <row r="287" spans="1:55" ht="12.75" customHeight="1">
      <c r="B287" s="159" t="s">
        <v>12</v>
      </c>
      <c r="C287" s="159"/>
      <c r="D287" s="159"/>
      <c r="E287" s="159"/>
      <c r="F287" s="159"/>
      <c r="G287" s="159"/>
      <c r="H287" s="159"/>
      <c r="I287" s="159"/>
      <c r="L287" s="57">
        <v>0</v>
      </c>
      <c r="O287" s="11"/>
      <c r="P287" s="11">
        <v>0</v>
      </c>
      <c r="Q287" s="15">
        <v>0</v>
      </c>
      <c r="R287" s="15">
        <v>0</v>
      </c>
      <c r="U287" s="12">
        <f t="shared" si="74"/>
        <v>0</v>
      </c>
      <c r="Y287" s="94"/>
      <c r="AB287" s="159" t="s">
        <v>12</v>
      </c>
      <c r="AC287" s="159"/>
      <c r="AD287" s="159"/>
      <c r="AE287" s="159"/>
      <c r="AF287" s="159"/>
      <c r="AG287" s="159"/>
      <c r="AH287" s="159"/>
      <c r="AI287" s="159"/>
      <c r="AL287" s="121">
        <v>0</v>
      </c>
      <c r="AO287" s="11"/>
      <c r="AP287" s="11">
        <v>0</v>
      </c>
      <c r="AQ287" s="15">
        <v>0</v>
      </c>
      <c r="AR287" s="15">
        <v>0</v>
      </c>
      <c r="AU287" s="12">
        <f t="shared" si="75"/>
        <v>0</v>
      </c>
      <c r="AV287" s="53"/>
      <c r="AW287" s="89"/>
      <c r="AX287" s="53"/>
      <c r="AY287" s="94"/>
      <c r="AZ287" s="94"/>
      <c r="BB287" s="138">
        <v>0</v>
      </c>
      <c r="BC287" s="141">
        <v>0</v>
      </c>
    </row>
    <row r="288" spans="1:55" ht="12.75" customHeight="1">
      <c r="A288" s="159" t="s">
        <v>150</v>
      </c>
      <c r="B288" s="159"/>
      <c r="C288" s="159"/>
      <c r="D288" s="159"/>
      <c r="E288" s="159"/>
      <c r="F288" s="159"/>
      <c r="G288" s="159"/>
      <c r="H288" s="159"/>
      <c r="L288" s="56">
        <f>L286-L287</f>
        <v>204722</v>
      </c>
      <c r="O288" s="6"/>
      <c r="P288" s="56">
        <f>P286-P287</f>
        <v>140938</v>
      </c>
      <c r="Q288" s="56">
        <f>Q286-Q287</f>
        <v>1523.2161002733344</v>
      </c>
      <c r="R288" s="56">
        <f>R286-R287</f>
        <v>142461.21610027333</v>
      </c>
      <c r="U288" s="12">
        <f t="shared" si="74"/>
        <v>62260.783899726666</v>
      </c>
      <c r="Y288" s="94"/>
      <c r="AA288" s="159" t="s">
        <v>150</v>
      </c>
      <c r="AB288" s="159"/>
      <c r="AC288" s="159"/>
      <c r="AD288" s="159"/>
      <c r="AE288" s="159"/>
      <c r="AF288" s="159"/>
      <c r="AG288" s="159"/>
      <c r="AH288" s="159"/>
      <c r="AL288" s="120">
        <f>AL286-AL287</f>
        <v>204722</v>
      </c>
      <c r="AO288" s="6"/>
      <c r="AP288" s="120">
        <f>AP286-AP287</f>
        <v>140938</v>
      </c>
      <c r="AQ288" s="120">
        <f>AQ286-AQ287</f>
        <v>2134.3587981205237</v>
      </c>
      <c r="AR288" s="120">
        <f>AR286-AR287</f>
        <v>143072.35879812049</v>
      </c>
      <c r="AU288" s="12">
        <f t="shared" si="75"/>
        <v>61649.641201879509</v>
      </c>
      <c r="AV288" s="53"/>
      <c r="AW288" s="89"/>
      <c r="AX288" s="53"/>
      <c r="AY288" s="94"/>
      <c r="AZ288" s="94"/>
      <c r="BB288" s="138">
        <v>1523.2161002733344</v>
      </c>
      <c r="BC288" s="141">
        <v>2134.3587981205237</v>
      </c>
    </row>
    <row r="289" spans="1:55">
      <c r="U289" s="12">
        <f t="shared" si="74"/>
        <v>0</v>
      </c>
      <c r="Y289" s="94"/>
      <c r="AP289" s="12"/>
      <c r="AQ289" s="12"/>
      <c r="AR289" s="12"/>
      <c r="AU289" s="12">
        <f t="shared" si="75"/>
        <v>0</v>
      </c>
      <c r="AV289" s="53"/>
      <c r="AW289" s="89"/>
      <c r="AX289" s="53"/>
      <c r="AY289" s="94"/>
      <c r="AZ289" s="94"/>
      <c r="BB289" s="138"/>
      <c r="BC289" s="141"/>
    </row>
    <row r="290" spans="1:55" s="1" customFormat="1" ht="12.75" customHeight="1">
      <c r="A290" s="149" t="s">
        <v>151</v>
      </c>
      <c r="B290" s="149"/>
      <c r="C290" s="149"/>
      <c r="D290" s="149"/>
      <c r="E290" s="149"/>
      <c r="F290" s="149"/>
      <c r="G290" s="149"/>
      <c r="H290" s="149"/>
      <c r="I290" s="149"/>
      <c r="J290" s="149"/>
      <c r="K290" s="149"/>
      <c r="L290" s="149"/>
      <c r="M290" s="149"/>
      <c r="N290" s="149"/>
      <c r="O290" s="149"/>
      <c r="P290" s="149"/>
      <c r="Q290" s="149"/>
      <c r="R290" s="149"/>
      <c r="S290" s="149"/>
      <c r="T290" s="149"/>
      <c r="U290" s="12">
        <f t="shared" si="74"/>
        <v>0</v>
      </c>
      <c r="W290" s="87"/>
      <c r="Y290" s="86"/>
      <c r="AA290" s="149" t="s">
        <v>151</v>
      </c>
      <c r="AB290" s="149"/>
      <c r="AC290" s="149"/>
      <c r="AD290" s="149"/>
      <c r="AE290" s="149"/>
      <c r="AF290" s="149"/>
      <c r="AG290" s="149"/>
      <c r="AH290" s="149"/>
      <c r="AI290" s="149"/>
      <c r="AJ290" s="149"/>
      <c r="AK290" s="149"/>
      <c r="AL290" s="149"/>
      <c r="AM290" s="149"/>
      <c r="AN290" s="149"/>
      <c r="AO290" s="149"/>
      <c r="AP290" s="149"/>
      <c r="AQ290" s="149"/>
      <c r="AR290" s="149"/>
      <c r="AS290" s="149"/>
      <c r="AT290" s="149"/>
      <c r="AU290" s="12">
        <f t="shared" si="75"/>
        <v>0</v>
      </c>
      <c r="AW290" s="87"/>
      <c r="AY290" s="86"/>
      <c r="AZ290" s="86"/>
      <c r="BB290" s="140"/>
      <c r="BC290" s="143"/>
    </row>
    <row r="291" spans="1:55" s="1" customFormat="1" ht="13.15">
      <c r="C291" s="84" t="s">
        <v>327</v>
      </c>
      <c r="D291" s="84"/>
      <c r="E291" s="84"/>
      <c r="F291" s="84"/>
      <c r="G291" s="84"/>
      <c r="H291" s="84" t="s">
        <v>337</v>
      </c>
      <c r="P291" s="13"/>
      <c r="Q291" s="13"/>
      <c r="R291" s="13"/>
      <c r="U291" s="12">
        <f t="shared" si="74"/>
        <v>0</v>
      </c>
      <c r="W291" s="87"/>
      <c r="Y291" s="86"/>
      <c r="AC291" s="84" t="s">
        <v>327</v>
      </c>
      <c r="AD291" s="84"/>
      <c r="AE291" s="84"/>
      <c r="AF291" s="84"/>
      <c r="AG291" s="84"/>
      <c r="AH291" s="84" t="s">
        <v>337</v>
      </c>
      <c r="AP291" s="13"/>
      <c r="AQ291" s="13"/>
      <c r="AR291" s="13"/>
      <c r="AU291" s="12">
        <f t="shared" si="75"/>
        <v>0</v>
      </c>
      <c r="AW291" s="87"/>
      <c r="AY291" s="86"/>
      <c r="AZ291" s="86"/>
      <c r="BB291" s="140"/>
      <c r="BC291" s="143"/>
    </row>
    <row r="292" spans="1:55">
      <c r="U292" s="12">
        <f t="shared" si="74"/>
        <v>0</v>
      </c>
      <c r="Y292" s="94"/>
      <c r="AP292" s="12"/>
      <c r="AQ292" s="12"/>
      <c r="AR292" s="12"/>
      <c r="AU292" s="12">
        <f t="shared" si="75"/>
        <v>0</v>
      </c>
      <c r="AV292" s="53"/>
      <c r="AW292" s="89"/>
      <c r="AX292" s="53"/>
      <c r="AY292" s="94"/>
      <c r="AZ292" s="94"/>
      <c r="BB292" s="138"/>
      <c r="BC292" s="141"/>
    </row>
    <row r="293" spans="1:55" ht="12.75" customHeight="1">
      <c r="A293" s="160">
        <v>89</v>
      </c>
      <c r="B293" s="160"/>
      <c r="C293" s="54" t="s">
        <v>152</v>
      </c>
      <c r="D293" s="161">
        <v>42004</v>
      </c>
      <c r="E293" s="161"/>
      <c r="F293" s="161"/>
      <c r="G293" s="158" t="s">
        <v>32</v>
      </c>
      <c r="H293" s="158"/>
      <c r="I293" s="158"/>
      <c r="K293" s="2">
        <v>5</v>
      </c>
      <c r="L293" s="55">
        <v>6767</v>
      </c>
      <c r="M293" s="2">
        <v>100</v>
      </c>
      <c r="O293" s="7"/>
      <c r="P293" s="14">
        <v>6767</v>
      </c>
      <c r="Q293" s="14">
        <v>0</v>
      </c>
      <c r="R293" s="14">
        <f>P293+Q293</f>
        <v>6767</v>
      </c>
      <c r="U293" s="12">
        <f t="shared" si="74"/>
        <v>0</v>
      </c>
      <c r="Y293" s="94"/>
      <c r="AA293" s="160">
        <v>89</v>
      </c>
      <c r="AB293" s="160"/>
      <c r="AC293" s="118" t="s">
        <v>152</v>
      </c>
      <c r="AD293" s="161">
        <v>42004</v>
      </c>
      <c r="AE293" s="161"/>
      <c r="AF293" s="161"/>
      <c r="AG293" s="158" t="s">
        <v>32</v>
      </c>
      <c r="AH293" s="158"/>
      <c r="AI293" s="158"/>
      <c r="AK293" s="2">
        <v>5</v>
      </c>
      <c r="AL293" s="119">
        <v>6767</v>
      </c>
      <c r="AM293" s="2">
        <v>100</v>
      </c>
      <c r="AO293" s="7"/>
      <c r="AP293" s="14">
        <v>6767</v>
      </c>
      <c r="AQ293" s="14">
        <v>0</v>
      </c>
      <c r="AR293" s="14">
        <f>AP293+AQ293</f>
        <v>6767</v>
      </c>
      <c r="AU293" s="12">
        <f t="shared" si="75"/>
        <v>0</v>
      </c>
      <c r="AV293" s="53"/>
      <c r="AW293" s="89"/>
      <c r="AX293" s="53"/>
      <c r="AY293" s="94"/>
      <c r="AZ293" s="94"/>
      <c r="BB293" s="138">
        <v>0</v>
      </c>
      <c r="BC293" s="141">
        <v>0</v>
      </c>
    </row>
    <row r="294" spans="1:55" ht="12.75" customHeight="1">
      <c r="A294" s="160">
        <v>264</v>
      </c>
      <c r="B294" s="160"/>
      <c r="C294" s="54" t="s">
        <v>275</v>
      </c>
      <c r="D294" s="161">
        <v>33817</v>
      </c>
      <c r="E294" s="161"/>
      <c r="F294" s="161"/>
      <c r="G294" s="158" t="s">
        <v>32</v>
      </c>
      <c r="H294" s="158"/>
      <c r="I294" s="158"/>
      <c r="K294" s="2">
        <v>5</v>
      </c>
      <c r="L294" s="55">
        <v>778</v>
      </c>
      <c r="M294" s="2">
        <v>100</v>
      </c>
      <c r="O294" s="7"/>
      <c r="P294" s="14">
        <v>778</v>
      </c>
      <c r="Q294" s="14">
        <v>0</v>
      </c>
      <c r="R294" s="14">
        <f t="shared" ref="R294:R324" si="76">P294+Q294</f>
        <v>778</v>
      </c>
      <c r="U294" s="12">
        <f t="shared" si="74"/>
        <v>0</v>
      </c>
      <c r="Y294" s="94"/>
      <c r="AA294" s="160">
        <v>264</v>
      </c>
      <c r="AB294" s="160"/>
      <c r="AC294" s="118" t="s">
        <v>275</v>
      </c>
      <c r="AD294" s="161">
        <v>33817</v>
      </c>
      <c r="AE294" s="161"/>
      <c r="AF294" s="161"/>
      <c r="AG294" s="158" t="s">
        <v>32</v>
      </c>
      <c r="AH294" s="158"/>
      <c r="AI294" s="158"/>
      <c r="AK294" s="2">
        <v>5</v>
      </c>
      <c r="AL294" s="119">
        <v>778</v>
      </c>
      <c r="AM294" s="2">
        <v>100</v>
      </c>
      <c r="AO294" s="7"/>
      <c r="AP294" s="14">
        <v>778</v>
      </c>
      <c r="AQ294" s="14">
        <v>0</v>
      </c>
      <c r="AR294" s="14">
        <f t="shared" ref="AR294:AR325" si="77">AP294+AQ294</f>
        <v>778</v>
      </c>
      <c r="AU294" s="12">
        <f t="shared" si="75"/>
        <v>0</v>
      </c>
      <c r="AV294" s="53"/>
      <c r="AW294" s="89"/>
      <c r="AX294" s="53"/>
      <c r="AY294" s="94"/>
      <c r="AZ294" s="94"/>
      <c r="BB294" s="138">
        <v>0</v>
      </c>
      <c r="BC294" s="141">
        <v>0</v>
      </c>
    </row>
    <row r="295" spans="1:55" ht="12.75" customHeight="1">
      <c r="A295" s="160">
        <v>265</v>
      </c>
      <c r="B295" s="160"/>
      <c r="C295" s="54" t="s">
        <v>153</v>
      </c>
      <c r="D295" s="161">
        <v>34911</v>
      </c>
      <c r="E295" s="161"/>
      <c r="F295" s="161"/>
      <c r="G295" s="158" t="s">
        <v>32</v>
      </c>
      <c r="H295" s="158"/>
      <c r="I295" s="158"/>
      <c r="K295" s="2">
        <v>5</v>
      </c>
      <c r="L295" s="55">
        <v>375</v>
      </c>
      <c r="M295" s="2">
        <v>100</v>
      </c>
      <c r="O295" s="7"/>
      <c r="P295" s="14">
        <v>375</v>
      </c>
      <c r="Q295" s="14">
        <v>0</v>
      </c>
      <c r="R295" s="14">
        <f t="shared" si="76"/>
        <v>375</v>
      </c>
      <c r="U295" s="12">
        <f t="shared" si="74"/>
        <v>0</v>
      </c>
      <c r="Y295" s="94"/>
      <c r="AA295" s="160">
        <v>265</v>
      </c>
      <c r="AB295" s="160"/>
      <c r="AC295" s="118" t="s">
        <v>153</v>
      </c>
      <c r="AD295" s="161">
        <v>34911</v>
      </c>
      <c r="AE295" s="161"/>
      <c r="AF295" s="161"/>
      <c r="AG295" s="158" t="s">
        <v>32</v>
      </c>
      <c r="AH295" s="158"/>
      <c r="AI295" s="158"/>
      <c r="AK295" s="2">
        <v>5</v>
      </c>
      <c r="AL295" s="119">
        <v>375</v>
      </c>
      <c r="AM295" s="2">
        <v>100</v>
      </c>
      <c r="AO295" s="7"/>
      <c r="AP295" s="14">
        <v>375</v>
      </c>
      <c r="AQ295" s="14">
        <v>0</v>
      </c>
      <c r="AR295" s="14">
        <f t="shared" si="77"/>
        <v>375</v>
      </c>
      <c r="AU295" s="12">
        <f t="shared" si="75"/>
        <v>0</v>
      </c>
      <c r="AV295" s="53"/>
      <c r="AW295" s="89"/>
      <c r="AX295" s="53"/>
      <c r="AY295" s="94"/>
      <c r="AZ295" s="94"/>
      <c r="BB295" s="138">
        <v>0</v>
      </c>
      <c r="BC295" s="141">
        <v>0</v>
      </c>
    </row>
    <row r="296" spans="1:55" ht="12.75" customHeight="1">
      <c r="A296" s="160">
        <v>266</v>
      </c>
      <c r="B296" s="160"/>
      <c r="C296" s="54" t="s">
        <v>113</v>
      </c>
      <c r="D296" s="161">
        <v>36917</v>
      </c>
      <c r="E296" s="161"/>
      <c r="F296" s="161"/>
      <c r="G296" s="158" t="s">
        <v>16</v>
      </c>
      <c r="H296" s="158"/>
      <c r="I296" s="158"/>
      <c r="K296" s="2">
        <v>10</v>
      </c>
      <c r="L296" s="55">
        <v>1883</v>
      </c>
      <c r="M296" s="2">
        <v>100</v>
      </c>
      <c r="O296" s="7"/>
      <c r="P296" s="14">
        <v>1883</v>
      </c>
      <c r="Q296" s="14">
        <v>0</v>
      </c>
      <c r="R296" s="14">
        <f t="shared" si="76"/>
        <v>1883</v>
      </c>
      <c r="U296" s="12">
        <f t="shared" si="74"/>
        <v>0</v>
      </c>
      <c r="Y296" s="94"/>
      <c r="AA296" s="160">
        <v>266</v>
      </c>
      <c r="AB296" s="160"/>
      <c r="AC296" s="118" t="s">
        <v>113</v>
      </c>
      <c r="AD296" s="161">
        <v>36917</v>
      </c>
      <c r="AE296" s="161"/>
      <c r="AF296" s="161"/>
      <c r="AG296" s="158" t="s">
        <v>16</v>
      </c>
      <c r="AH296" s="158"/>
      <c r="AI296" s="158"/>
      <c r="AK296" s="2">
        <v>10</v>
      </c>
      <c r="AL296" s="119">
        <v>1883</v>
      </c>
      <c r="AM296" s="2">
        <v>100</v>
      </c>
      <c r="AO296" s="7"/>
      <c r="AP296" s="14">
        <v>1883</v>
      </c>
      <c r="AQ296" s="14">
        <v>0</v>
      </c>
      <c r="AR296" s="14">
        <f t="shared" si="77"/>
        <v>1883</v>
      </c>
      <c r="AU296" s="12">
        <f t="shared" si="75"/>
        <v>0</v>
      </c>
      <c r="AV296" s="53"/>
      <c r="AW296" s="89"/>
      <c r="AX296" s="53"/>
      <c r="AY296" s="94"/>
      <c r="AZ296" s="94"/>
      <c r="BB296" s="138">
        <v>0</v>
      </c>
      <c r="BC296" s="141">
        <v>0</v>
      </c>
    </row>
    <row r="297" spans="1:55" ht="12.75" customHeight="1">
      <c r="A297" s="160">
        <v>267</v>
      </c>
      <c r="B297" s="160"/>
      <c r="C297" s="54" t="s">
        <v>154</v>
      </c>
      <c r="D297" s="161">
        <v>37073</v>
      </c>
      <c r="E297" s="161"/>
      <c r="F297" s="161"/>
      <c r="G297" s="158" t="s">
        <v>16</v>
      </c>
      <c r="H297" s="158"/>
      <c r="I297" s="158"/>
      <c r="K297" s="2">
        <v>10</v>
      </c>
      <c r="L297" s="55">
        <v>1707</v>
      </c>
      <c r="M297" s="2">
        <v>100</v>
      </c>
      <c r="O297" s="7"/>
      <c r="P297" s="14">
        <v>1707</v>
      </c>
      <c r="Q297" s="14">
        <v>0</v>
      </c>
      <c r="R297" s="14">
        <f t="shared" si="76"/>
        <v>1707</v>
      </c>
      <c r="U297" s="12">
        <f t="shared" si="74"/>
        <v>0</v>
      </c>
      <c r="Y297" s="94"/>
      <c r="AA297" s="160">
        <v>267</v>
      </c>
      <c r="AB297" s="160"/>
      <c r="AC297" s="118" t="s">
        <v>154</v>
      </c>
      <c r="AD297" s="161">
        <v>37073</v>
      </c>
      <c r="AE297" s="161"/>
      <c r="AF297" s="161"/>
      <c r="AG297" s="158" t="s">
        <v>16</v>
      </c>
      <c r="AH297" s="158"/>
      <c r="AI297" s="158"/>
      <c r="AK297" s="2">
        <v>10</v>
      </c>
      <c r="AL297" s="119">
        <v>1707</v>
      </c>
      <c r="AM297" s="2">
        <v>100</v>
      </c>
      <c r="AO297" s="7"/>
      <c r="AP297" s="14">
        <v>1707</v>
      </c>
      <c r="AQ297" s="14">
        <v>0</v>
      </c>
      <c r="AR297" s="14">
        <f t="shared" si="77"/>
        <v>1707</v>
      </c>
      <c r="AU297" s="12">
        <f t="shared" si="75"/>
        <v>0</v>
      </c>
      <c r="AV297" s="53"/>
      <c r="AW297" s="89"/>
      <c r="AX297" s="53"/>
      <c r="AY297" s="94"/>
      <c r="AZ297" s="94"/>
      <c r="BB297" s="138">
        <v>0</v>
      </c>
      <c r="BC297" s="141">
        <v>0</v>
      </c>
    </row>
    <row r="298" spans="1:55" ht="12.75" customHeight="1">
      <c r="A298" s="160">
        <v>269</v>
      </c>
      <c r="B298" s="160"/>
      <c r="C298" s="54" t="s">
        <v>113</v>
      </c>
      <c r="D298" s="161">
        <v>37165</v>
      </c>
      <c r="E298" s="161"/>
      <c r="F298" s="161"/>
      <c r="G298" s="158" t="s">
        <v>16</v>
      </c>
      <c r="H298" s="158"/>
      <c r="I298" s="158"/>
      <c r="K298" s="2">
        <v>10</v>
      </c>
      <c r="L298" s="55">
        <v>4100</v>
      </c>
      <c r="M298" s="2">
        <v>100</v>
      </c>
      <c r="O298" s="7"/>
      <c r="P298" s="14">
        <v>4100</v>
      </c>
      <c r="Q298" s="14">
        <v>0</v>
      </c>
      <c r="R298" s="14">
        <f t="shared" si="76"/>
        <v>4100</v>
      </c>
      <c r="U298" s="12">
        <f t="shared" si="74"/>
        <v>0</v>
      </c>
      <c r="Y298" s="94"/>
      <c r="AA298" s="160">
        <v>269</v>
      </c>
      <c r="AB298" s="160"/>
      <c r="AC298" s="118" t="s">
        <v>113</v>
      </c>
      <c r="AD298" s="161">
        <v>37165</v>
      </c>
      <c r="AE298" s="161"/>
      <c r="AF298" s="161"/>
      <c r="AG298" s="158" t="s">
        <v>16</v>
      </c>
      <c r="AH298" s="158"/>
      <c r="AI298" s="158"/>
      <c r="AK298" s="2">
        <v>10</v>
      </c>
      <c r="AL298" s="119">
        <v>4100</v>
      </c>
      <c r="AM298" s="2">
        <v>100</v>
      </c>
      <c r="AO298" s="7"/>
      <c r="AP298" s="14">
        <v>4100</v>
      </c>
      <c r="AQ298" s="14">
        <v>0</v>
      </c>
      <c r="AR298" s="14">
        <f t="shared" si="77"/>
        <v>4100</v>
      </c>
      <c r="AU298" s="12">
        <f t="shared" si="75"/>
        <v>0</v>
      </c>
      <c r="AV298" s="53"/>
      <c r="AW298" s="89"/>
      <c r="AX298" s="53"/>
      <c r="AY298" s="94"/>
      <c r="AZ298" s="94"/>
      <c r="BB298" s="138">
        <v>0</v>
      </c>
      <c r="BC298" s="141">
        <v>0</v>
      </c>
    </row>
    <row r="299" spans="1:55" ht="12.75" customHeight="1">
      <c r="A299" s="160">
        <v>270</v>
      </c>
      <c r="B299" s="160"/>
      <c r="C299" s="54" t="s">
        <v>155</v>
      </c>
      <c r="D299" s="161">
        <v>37182</v>
      </c>
      <c r="E299" s="161"/>
      <c r="F299" s="161"/>
      <c r="G299" s="158" t="s">
        <v>16</v>
      </c>
      <c r="H299" s="158"/>
      <c r="I299" s="158"/>
      <c r="K299" s="2">
        <v>10</v>
      </c>
      <c r="L299" s="55">
        <v>3240</v>
      </c>
      <c r="M299" s="2">
        <v>100</v>
      </c>
      <c r="O299" s="7"/>
      <c r="P299" s="14">
        <v>3240</v>
      </c>
      <c r="Q299" s="14">
        <v>0</v>
      </c>
      <c r="R299" s="14">
        <f t="shared" si="76"/>
        <v>3240</v>
      </c>
      <c r="U299" s="12">
        <f t="shared" si="74"/>
        <v>0</v>
      </c>
      <c r="Y299" s="94"/>
      <c r="AA299" s="160">
        <v>270</v>
      </c>
      <c r="AB299" s="160"/>
      <c r="AC299" s="118" t="s">
        <v>155</v>
      </c>
      <c r="AD299" s="161">
        <v>37182</v>
      </c>
      <c r="AE299" s="161"/>
      <c r="AF299" s="161"/>
      <c r="AG299" s="158" t="s">
        <v>16</v>
      </c>
      <c r="AH299" s="158"/>
      <c r="AI299" s="158"/>
      <c r="AK299" s="2">
        <v>10</v>
      </c>
      <c r="AL299" s="119">
        <v>3240</v>
      </c>
      <c r="AM299" s="2">
        <v>100</v>
      </c>
      <c r="AO299" s="7"/>
      <c r="AP299" s="14">
        <v>3240</v>
      </c>
      <c r="AQ299" s="14">
        <v>0</v>
      </c>
      <c r="AR299" s="14">
        <f t="shared" si="77"/>
        <v>3240</v>
      </c>
      <c r="AU299" s="12">
        <f t="shared" si="75"/>
        <v>0</v>
      </c>
      <c r="AV299" s="53"/>
      <c r="AW299" s="89"/>
      <c r="AX299" s="53"/>
      <c r="AY299" s="94"/>
      <c r="AZ299" s="94"/>
      <c r="BB299" s="138">
        <v>0</v>
      </c>
      <c r="BC299" s="141">
        <v>0</v>
      </c>
    </row>
    <row r="300" spans="1:55" ht="12.75" customHeight="1">
      <c r="A300" s="160">
        <v>271</v>
      </c>
      <c r="B300" s="160"/>
      <c r="C300" s="54" t="s">
        <v>156</v>
      </c>
      <c r="D300" s="161">
        <v>37741</v>
      </c>
      <c r="E300" s="161"/>
      <c r="F300" s="161"/>
      <c r="G300" s="158" t="s">
        <v>32</v>
      </c>
      <c r="H300" s="158"/>
      <c r="I300" s="158"/>
      <c r="K300" s="2">
        <v>5</v>
      </c>
      <c r="L300" s="55">
        <v>471</v>
      </c>
      <c r="M300" s="2">
        <v>100</v>
      </c>
      <c r="O300" s="7"/>
      <c r="P300" s="14">
        <v>471</v>
      </c>
      <c r="Q300" s="14">
        <v>0</v>
      </c>
      <c r="R300" s="14">
        <f t="shared" si="76"/>
        <v>471</v>
      </c>
      <c r="U300" s="12">
        <f t="shared" si="74"/>
        <v>0</v>
      </c>
      <c r="Y300" s="94"/>
      <c r="AA300" s="160">
        <v>271</v>
      </c>
      <c r="AB300" s="160"/>
      <c r="AC300" s="118" t="s">
        <v>156</v>
      </c>
      <c r="AD300" s="161">
        <v>37741</v>
      </c>
      <c r="AE300" s="161"/>
      <c r="AF300" s="161"/>
      <c r="AG300" s="158" t="s">
        <v>32</v>
      </c>
      <c r="AH300" s="158"/>
      <c r="AI300" s="158"/>
      <c r="AK300" s="2">
        <v>5</v>
      </c>
      <c r="AL300" s="119">
        <v>471</v>
      </c>
      <c r="AM300" s="2">
        <v>100</v>
      </c>
      <c r="AO300" s="7"/>
      <c r="AP300" s="14">
        <v>471</v>
      </c>
      <c r="AQ300" s="14">
        <v>0</v>
      </c>
      <c r="AR300" s="14">
        <f t="shared" si="77"/>
        <v>471</v>
      </c>
      <c r="AU300" s="12">
        <f t="shared" si="75"/>
        <v>0</v>
      </c>
      <c r="AV300" s="53"/>
      <c r="AW300" s="89"/>
      <c r="AX300" s="53"/>
      <c r="AY300" s="94"/>
      <c r="AZ300" s="94"/>
      <c r="BB300" s="138">
        <v>0</v>
      </c>
      <c r="BC300" s="141">
        <v>0</v>
      </c>
    </row>
    <row r="301" spans="1:55" ht="12.75" customHeight="1">
      <c r="A301" s="160">
        <v>272</v>
      </c>
      <c r="B301" s="160"/>
      <c r="C301" s="54" t="s">
        <v>157</v>
      </c>
      <c r="D301" s="161">
        <v>37772</v>
      </c>
      <c r="E301" s="161"/>
      <c r="F301" s="161"/>
      <c r="G301" s="158" t="s">
        <v>32</v>
      </c>
      <c r="H301" s="158"/>
      <c r="I301" s="158"/>
      <c r="K301" s="2">
        <v>5</v>
      </c>
      <c r="L301" s="55">
        <v>664</v>
      </c>
      <c r="M301" s="2">
        <v>100</v>
      </c>
      <c r="O301" s="7"/>
      <c r="P301" s="14">
        <v>664</v>
      </c>
      <c r="Q301" s="14">
        <v>0</v>
      </c>
      <c r="R301" s="14">
        <f t="shared" si="76"/>
        <v>664</v>
      </c>
      <c r="U301" s="12">
        <f t="shared" si="74"/>
        <v>0</v>
      </c>
      <c r="Y301" s="94"/>
      <c r="AA301" s="160">
        <v>272</v>
      </c>
      <c r="AB301" s="160"/>
      <c r="AC301" s="118" t="s">
        <v>157</v>
      </c>
      <c r="AD301" s="161">
        <v>37772</v>
      </c>
      <c r="AE301" s="161"/>
      <c r="AF301" s="161"/>
      <c r="AG301" s="158" t="s">
        <v>32</v>
      </c>
      <c r="AH301" s="158"/>
      <c r="AI301" s="158"/>
      <c r="AK301" s="2">
        <v>5</v>
      </c>
      <c r="AL301" s="119">
        <v>664</v>
      </c>
      <c r="AM301" s="2">
        <v>100</v>
      </c>
      <c r="AO301" s="7"/>
      <c r="AP301" s="14">
        <v>664</v>
      </c>
      <c r="AQ301" s="14">
        <v>0</v>
      </c>
      <c r="AR301" s="14">
        <f t="shared" si="77"/>
        <v>664</v>
      </c>
      <c r="AU301" s="12">
        <f t="shared" si="75"/>
        <v>0</v>
      </c>
      <c r="AV301" s="53"/>
      <c r="AW301" s="89"/>
      <c r="AX301" s="53"/>
      <c r="AY301" s="94"/>
      <c r="AZ301" s="94"/>
      <c r="BB301" s="138">
        <v>0</v>
      </c>
      <c r="BC301" s="141">
        <v>0</v>
      </c>
    </row>
    <row r="302" spans="1:55" ht="12.75" customHeight="1">
      <c r="A302" s="160">
        <v>273</v>
      </c>
      <c r="B302" s="160"/>
      <c r="C302" s="54" t="s">
        <v>158</v>
      </c>
      <c r="D302" s="161">
        <v>37955</v>
      </c>
      <c r="E302" s="161"/>
      <c r="F302" s="161"/>
      <c r="G302" s="158" t="s">
        <v>32</v>
      </c>
      <c r="H302" s="158"/>
      <c r="I302" s="158"/>
      <c r="K302" s="2">
        <v>5</v>
      </c>
      <c r="L302" s="55">
        <v>16543</v>
      </c>
      <c r="M302" s="2">
        <v>100</v>
      </c>
      <c r="O302" s="7"/>
      <c r="P302" s="14">
        <v>16543</v>
      </c>
      <c r="Q302" s="14">
        <v>0</v>
      </c>
      <c r="R302" s="14">
        <f t="shared" si="76"/>
        <v>16543</v>
      </c>
      <c r="U302" s="12">
        <f t="shared" si="74"/>
        <v>0</v>
      </c>
      <c r="Y302" s="94"/>
      <c r="AA302" s="160">
        <v>273</v>
      </c>
      <c r="AB302" s="160"/>
      <c r="AC302" s="118" t="s">
        <v>158</v>
      </c>
      <c r="AD302" s="161">
        <v>37955</v>
      </c>
      <c r="AE302" s="161"/>
      <c r="AF302" s="161"/>
      <c r="AG302" s="158" t="s">
        <v>32</v>
      </c>
      <c r="AH302" s="158"/>
      <c r="AI302" s="158"/>
      <c r="AK302" s="2">
        <v>5</v>
      </c>
      <c r="AL302" s="119">
        <v>16543</v>
      </c>
      <c r="AM302" s="2">
        <v>100</v>
      </c>
      <c r="AO302" s="7"/>
      <c r="AP302" s="14">
        <v>16543</v>
      </c>
      <c r="AQ302" s="14">
        <v>0</v>
      </c>
      <c r="AR302" s="14">
        <f t="shared" si="77"/>
        <v>16543</v>
      </c>
      <c r="AU302" s="12">
        <f t="shared" si="75"/>
        <v>0</v>
      </c>
      <c r="AV302" s="53"/>
      <c r="AW302" s="89"/>
      <c r="AX302" s="53"/>
      <c r="AY302" s="94"/>
      <c r="AZ302" s="94"/>
      <c r="BB302" s="138">
        <v>0</v>
      </c>
      <c r="BC302" s="141">
        <v>0</v>
      </c>
    </row>
    <row r="303" spans="1:55" ht="12.75" customHeight="1">
      <c r="A303" s="160">
        <v>274</v>
      </c>
      <c r="B303" s="160"/>
      <c r="C303" s="54" t="s">
        <v>159</v>
      </c>
      <c r="D303" s="161">
        <v>38306</v>
      </c>
      <c r="E303" s="161"/>
      <c r="F303" s="161"/>
      <c r="G303" s="158" t="s">
        <v>32</v>
      </c>
      <c r="H303" s="158"/>
      <c r="I303" s="158"/>
      <c r="K303" s="2">
        <v>7</v>
      </c>
      <c r="L303" s="55">
        <v>490</v>
      </c>
      <c r="M303" s="2">
        <v>100</v>
      </c>
      <c r="O303" s="7"/>
      <c r="P303" s="14">
        <v>490</v>
      </c>
      <c r="Q303" s="14">
        <v>0</v>
      </c>
      <c r="R303" s="14">
        <f t="shared" si="76"/>
        <v>490</v>
      </c>
      <c r="U303" s="12">
        <f t="shared" si="74"/>
        <v>0</v>
      </c>
      <c r="Y303" s="94"/>
      <c r="AA303" s="160">
        <v>274</v>
      </c>
      <c r="AB303" s="160"/>
      <c r="AC303" s="118" t="s">
        <v>159</v>
      </c>
      <c r="AD303" s="161">
        <v>38306</v>
      </c>
      <c r="AE303" s="161"/>
      <c r="AF303" s="161"/>
      <c r="AG303" s="158" t="s">
        <v>32</v>
      </c>
      <c r="AH303" s="158"/>
      <c r="AI303" s="158"/>
      <c r="AK303" s="2">
        <v>7</v>
      </c>
      <c r="AL303" s="119">
        <v>490</v>
      </c>
      <c r="AM303" s="2">
        <v>100</v>
      </c>
      <c r="AO303" s="7"/>
      <c r="AP303" s="14">
        <v>490</v>
      </c>
      <c r="AQ303" s="14">
        <v>0</v>
      </c>
      <c r="AR303" s="14">
        <f t="shared" si="77"/>
        <v>490</v>
      </c>
      <c r="AU303" s="12">
        <f t="shared" si="75"/>
        <v>0</v>
      </c>
      <c r="AV303" s="53"/>
      <c r="AW303" s="89"/>
      <c r="AX303" s="53"/>
      <c r="AY303" s="94"/>
      <c r="AZ303" s="94"/>
      <c r="BB303" s="138">
        <v>0</v>
      </c>
      <c r="BC303" s="141">
        <v>0</v>
      </c>
    </row>
    <row r="304" spans="1:55" ht="12.75" customHeight="1">
      <c r="A304" s="160">
        <v>275</v>
      </c>
      <c r="B304" s="160"/>
      <c r="C304" s="54" t="s">
        <v>160</v>
      </c>
      <c r="D304" s="161">
        <v>38411</v>
      </c>
      <c r="E304" s="161"/>
      <c r="F304" s="161"/>
      <c r="G304" s="158" t="s">
        <v>32</v>
      </c>
      <c r="H304" s="158"/>
      <c r="I304" s="158"/>
      <c r="K304" s="2">
        <v>5</v>
      </c>
      <c r="L304" s="55">
        <v>521</v>
      </c>
      <c r="M304" s="2">
        <v>100</v>
      </c>
      <c r="O304" s="7"/>
      <c r="P304" s="14">
        <v>521</v>
      </c>
      <c r="Q304" s="14">
        <v>0</v>
      </c>
      <c r="R304" s="14">
        <f t="shared" si="76"/>
        <v>521</v>
      </c>
      <c r="U304" s="12">
        <f t="shared" si="74"/>
        <v>0</v>
      </c>
      <c r="Y304" s="94"/>
      <c r="AA304" s="160">
        <v>275</v>
      </c>
      <c r="AB304" s="160"/>
      <c r="AC304" s="118" t="s">
        <v>160</v>
      </c>
      <c r="AD304" s="161">
        <v>38411</v>
      </c>
      <c r="AE304" s="161"/>
      <c r="AF304" s="161"/>
      <c r="AG304" s="158" t="s">
        <v>32</v>
      </c>
      <c r="AH304" s="158"/>
      <c r="AI304" s="158"/>
      <c r="AK304" s="2">
        <v>5</v>
      </c>
      <c r="AL304" s="119">
        <v>521</v>
      </c>
      <c r="AM304" s="2">
        <v>100</v>
      </c>
      <c r="AO304" s="7"/>
      <c r="AP304" s="14">
        <v>521</v>
      </c>
      <c r="AQ304" s="14">
        <v>0</v>
      </c>
      <c r="AR304" s="14">
        <f t="shared" si="77"/>
        <v>521</v>
      </c>
      <c r="AU304" s="12">
        <f t="shared" si="75"/>
        <v>0</v>
      </c>
      <c r="AV304" s="53"/>
      <c r="AW304" s="89"/>
      <c r="AX304" s="53"/>
      <c r="AY304" s="94"/>
      <c r="AZ304" s="94"/>
      <c r="BB304" s="138">
        <v>0</v>
      </c>
      <c r="BC304" s="141">
        <v>0</v>
      </c>
    </row>
    <row r="305" spans="1:55" ht="12.75" customHeight="1">
      <c r="A305" s="160">
        <v>276</v>
      </c>
      <c r="B305" s="160"/>
      <c r="C305" s="54" t="s">
        <v>161</v>
      </c>
      <c r="D305" s="161">
        <v>38435</v>
      </c>
      <c r="E305" s="161"/>
      <c r="F305" s="161"/>
      <c r="G305" s="158" t="s">
        <v>16</v>
      </c>
      <c r="H305" s="158"/>
      <c r="I305" s="158"/>
      <c r="K305" s="2">
        <v>7</v>
      </c>
      <c r="L305" s="55">
        <v>1302</v>
      </c>
      <c r="M305" s="2">
        <v>100</v>
      </c>
      <c r="O305" s="7"/>
      <c r="P305" s="14">
        <v>1302</v>
      </c>
      <c r="Q305" s="14">
        <v>0</v>
      </c>
      <c r="R305" s="14">
        <f t="shared" si="76"/>
        <v>1302</v>
      </c>
      <c r="U305" s="12">
        <f t="shared" si="74"/>
        <v>0</v>
      </c>
      <c r="Y305" s="94"/>
      <c r="AA305" s="160">
        <v>276</v>
      </c>
      <c r="AB305" s="160"/>
      <c r="AC305" s="118" t="s">
        <v>161</v>
      </c>
      <c r="AD305" s="161">
        <v>38435</v>
      </c>
      <c r="AE305" s="161"/>
      <c r="AF305" s="161"/>
      <c r="AG305" s="158" t="s">
        <v>16</v>
      </c>
      <c r="AH305" s="158"/>
      <c r="AI305" s="158"/>
      <c r="AK305" s="2">
        <v>7</v>
      </c>
      <c r="AL305" s="119">
        <v>1302</v>
      </c>
      <c r="AM305" s="2">
        <v>100</v>
      </c>
      <c r="AO305" s="7"/>
      <c r="AP305" s="14">
        <v>1302</v>
      </c>
      <c r="AQ305" s="14">
        <v>0</v>
      </c>
      <c r="AR305" s="14">
        <f t="shared" si="77"/>
        <v>1302</v>
      </c>
      <c r="AU305" s="12">
        <f t="shared" si="75"/>
        <v>0</v>
      </c>
      <c r="AV305" s="53"/>
      <c r="AW305" s="89"/>
      <c r="AX305" s="53"/>
      <c r="AY305" s="94"/>
      <c r="AZ305" s="94"/>
      <c r="BB305" s="138">
        <v>0</v>
      </c>
      <c r="BC305" s="141">
        <v>0</v>
      </c>
    </row>
    <row r="306" spans="1:55" ht="12.75" customHeight="1">
      <c r="A306" s="160">
        <v>277</v>
      </c>
      <c r="B306" s="160"/>
      <c r="C306" s="54" t="s">
        <v>162</v>
      </c>
      <c r="D306" s="161">
        <v>38464</v>
      </c>
      <c r="E306" s="161"/>
      <c r="F306" s="161"/>
      <c r="G306" s="158" t="s">
        <v>16</v>
      </c>
      <c r="H306" s="158"/>
      <c r="I306" s="158"/>
      <c r="K306" s="2">
        <v>7</v>
      </c>
      <c r="L306" s="55">
        <v>167</v>
      </c>
      <c r="M306" s="2">
        <v>100</v>
      </c>
      <c r="O306" s="7"/>
      <c r="P306" s="14">
        <v>167</v>
      </c>
      <c r="Q306" s="14">
        <v>0</v>
      </c>
      <c r="R306" s="14">
        <f t="shared" si="76"/>
        <v>167</v>
      </c>
      <c r="U306" s="12">
        <f t="shared" si="74"/>
        <v>0</v>
      </c>
      <c r="Y306" s="94"/>
      <c r="AA306" s="160">
        <v>277</v>
      </c>
      <c r="AB306" s="160"/>
      <c r="AC306" s="118" t="s">
        <v>162</v>
      </c>
      <c r="AD306" s="161">
        <v>38464</v>
      </c>
      <c r="AE306" s="161"/>
      <c r="AF306" s="161"/>
      <c r="AG306" s="158" t="s">
        <v>16</v>
      </c>
      <c r="AH306" s="158"/>
      <c r="AI306" s="158"/>
      <c r="AK306" s="2">
        <v>7</v>
      </c>
      <c r="AL306" s="119">
        <v>167</v>
      </c>
      <c r="AM306" s="2">
        <v>100</v>
      </c>
      <c r="AO306" s="7"/>
      <c r="AP306" s="14">
        <v>167</v>
      </c>
      <c r="AQ306" s="14">
        <v>0</v>
      </c>
      <c r="AR306" s="14">
        <f t="shared" si="77"/>
        <v>167</v>
      </c>
      <c r="AU306" s="12">
        <f t="shared" si="75"/>
        <v>0</v>
      </c>
      <c r="AV306" s="53"/>
      <c r="AW306" s="89"/>
      <c r="AX306" s="53"/>
      <c r="AY306" s="94"/>
      <c r="AZ306" s="94"/>
      <c r="BB306" s="138">
        <v>0</v>
      </c>
      <c r="BC306" s="141">
        <v>0</v>
      </c>
    </row>
    <row r="307" spans="1:55" ht="12.75" customHeight="1">
      <c r="A307" s="160">
        <v>278</v>
      </c>
      <c r="B307" s="160"/>
      <c r="C307" s="54" t="s">
        <v>163</v>
      </c>
      <c r="D307" s="161">
        <v>38652</v>
      </c>
      <c r="E307" s="161"/>
      <c r="F307" s="161"/>
      <c r="G307" s="158" t="s">
        <v>16</v>
      </c>
      <c r="H307" s="158"/>
      <c r="I307" s="158"/>
      <c r="K307" s="2">
        <v>7</v>
      </c>
      <c r="L307" s="55">
        <v>3365</v>
      </c>
      <c r="M307" s="2">
        <v>100</v>
      </c>
      <c r="O307" s="7"/>
      <c r="P307" s="14">
        <v>3365</v>
      </c>
      <c r="Q307" s="14">
        <v>0</v>
      </c>
      <c r="R307" s="14">
        <f t="shared" si="76"/>
        <v>3365</v>
      </c>
      <c r="U307" s="12">
        <f t="shared" si="74"/>
        <v>0</v>
      </c>
      <c r="Y307" s="94"/>
      <c r="AA307" s="160">
        <v>278</v>
      </c>
      <c r="AB307" s="160"/>
      <c r="AC307" s="118" t="s">
        <v>163</v>
      </c>
      <c r="AD307" s="161">
        <v>38652</v>
      </c>
      <c r="AE307" s="161"/>
      <c r="AF307" s="161"/>
      <c r="AG307" s="158" t="s">
        <v>16</v>
      </c>
      <c r="AH307" s="158"/>
      <c r="AI307" s="158"/>
      <c r="AK307" s="2">
        <v>7</v>
      </c>
      <c r="AL307" s="119">
        <v>3365</v>
      </c>
      <c r="AM307" s="2">
        <v>100</v>
      </c>
      <c r="AO307" s="7"/>
      <c r="AP307" s="14">
        <v>3365</v>
      </c>
      <c r="AQ307" s="14">
        <v>0</v>
      </c>
      <c r="AR307" s="14">
        <f t="shared" si="77"/>
        <v>3365</v>
      </c>
      <c r="AU307" s="12">
        <f t="shared" si="75"/>
        <v>0</v>
      </c>
      <c r="AV307" s="53"/>
      <c r="AW307" s="89"/>
      <c r="AX307" s="53"/>
      <c r="AY307" s="94"/>
      <c r="AZ307" s="94"/>
      <c r="BB307" s="138">
        <v>0</v>
      </c>
      <c r="BC307" s="141">
        <v>0</v>
      </c>
    </row>
    <row r="308" spans="1:55" ht="12.75" customHeight="1">
      <c r="A308" s="160">
        <v>279</v>
      </c>
      <c r="B308" s="160"/>
      <c r="C308" s="54" t="s">
        <v>164</v>
      </c>
      <c r="D308" s="161">
        <v>38687</v>
      </c>
      <c r="E308" s="161"/>
      <c r="F308" s="161"/>
      <c r="G308" s="158" t="s">
        <v>16</v>
      </c>
      <c r="H308" s="158"/>
      <c r="I308" s="158"/>
      <c r="K308" s="2">
        <v>7</v>
      </c>
      <c r="L308" s="55">
        <v>1567</v>
      </c>
      <c r="M308" s="2">
        <v>100</v>
      </c>
      <c r="O308" s="7"/>
      <c r="P308" s="14">
        <v>1567</v>
      </c>
      <c r="Q308" s="14">
        <v>0</v>
      </c>
      <c r="R308" s="14">
        <f t="shared" si="76"/>
        <v>1567</v>
      </c>
      <c r="U308" s="12">
        <f t="shared" si="74"/>
        <v>0</v>
      </c>
      <c r="Y308" s="94"/>
      <c r="AA308" s="160">
        <v>279</v>
      </c>
      <c r="AB308" s="160"/>
      <c r="AC308" s="118" t="s">
        <v>164</v>
      </c>
      <c r="AD308" s="161">
        <v>38687</v>
      </c>
      <c r="AE308" s="161"/>
      <c r="AF308" s="161"/>
      <c r="AG308" s="158" t="s">
        <v>16</v>
      </c>
      <c r="AH308" s="158"/>
      <c r="AI308" s="158"/>
      <c r="AK308" s="2">
        <v>7</v>
      </c>
      <c r="AL308" s="119">
        <v>1567</v>
      </c>
      <c r="AM308" s="2">
        <v>100</v>
      </c>
      <c r="AO308" s="7"/>
      <c r="AP308" s="14">
        <v>1567</v>
      </c>
      <c r="AQ308" s="14">
        <v>0</v>
      </c>
      <c r="AR308" s="14">
        <f t="shared" si="77"/>
        <v>1567</v>
      </c>
      <c r="AU308" s="12">
        <f t="shared" si="75"/>
        <v>0</v>
      </c>
      <c r="AV308" s="53"/>
      <c r="AW308" s="89"/>
      <c r="AX308" s="53"/>
      <c r="AY308" s="94"/>
      <c r="AZ308" s="94"/>
      <c r="BB308" s="138">
        <v>0</v>
      </c>
      <c r="BC308" s="141">
        <v>0</v>
      </c>
    </row>
    <row r="309" spans="1:55" ht="12.75" customHeight="1">
      <c r="A309" s="160">
        <v>280</v>
      </c>
      <c r="B309" s="160"/>
      <c r="C309" s="54" t="s">
        <v>165</v>
      </c>
      <c r="D309" s="161">
        <v>38820</v>
      </c>
      <c r="E309" s="161"/>
      <c r="F309" s="161"/>
      <c r="G309" s="158" t="s">
        <v>16</v>
      </c>
      <c r="H309" s="158"/>
      <c r="I309" s="158"/>
      <c r="K309" s="2">
        <v>7</v>
      </c>
      <c r="L309" s="55">
        <v>1006</v>
      </c>
      <c r="M309" s="2">
        <v>100</v>
      </c>
      <c r="O309" s="7"/>
      <c r="P309" s="14">
        <v>1006</v>
      </c>
      <c r="Q309" s="14">
        <v>0</v>
      </c>
      <c r="R309" s="14">
        <f t="shared" si="76"/>
        <v>1006</v>
      </c>
      <c r="U309" s="12">
        <f t="shared" si="74"/>
        <v>0</v>
      </c>
      <c r="Y309" s="94"/>
      <c r="AA309" s="160">
        <v>280</v>
      </c>
      <c r="AB309" s="160"/>
      <c r="AC309" s="118" t="s">
        <v>165</v>
      </c>
      <c r="AD309" s="161">
        <v>38820</v>
      </c>
      <c r="AE309" s="161"/>
      <c r="AF309" s="161"/>
      <c r="AG309" s="158" t="s">
        <v>16</v>
      </c>
      <c r="AH309" s="158"/>
      <c r="AI309" s="158"/>
      <c r="AK309" s="2">
        <v>7</v>
      </c>
      <c r="AL309" s="119">
        <v>1006</v>
      </c>
      <c r="AM309" s="2">
        <v>100</v>
      </c>
      <c r="AO309" s="7"/>
      <c r="AP309" s="14">
        <v>1006</v>
      </c>
      <c r="AQ309" s="14">
        <v>0</v>
      </c>
      <c r="AR309" s="14">
        <f t="shared" si="77"/>
        <v>1006</v>
      </c>
      <c r="AU309" s="12">
        <f t="shared" si="75"/>
        <v>0</v>
      </c>
      <c r="AV309" s="53"/>
      <c r="AW309" s="89"/>
      <c r="AX309" s="53"/>
      <c r="AY309" s="94"/>
      <c r="AZ309" s="94"/>
      <c r="BB309" s="138">
        <v>0</v>
      </c>
      <c r="BC309" s="141">
        <v>0</v>
      </c>
    </row>
    <row r="310" spans="1:55" ht="12.75" customHeight="1">
      <c r="A310" s="160">
        <v>282</v>
      </c>
      <c r="B310" s="160"/>
      <c r="C310" s="54" t="s">
        <v>166</v>
      </c>
      <c r="D310" s="161">
        <v>38966</v>
      </c>
      <c r="E310" s="161"/>
      <c r="F310" s="161"/>
      <c r="G310" s="158" t="s">
        <v>16</v>
      </c>
      <c r="H310" s="158"/>
      <c r="I310" s="158"/>
      <c r="K310" s="2">
        <v>7</v>
      </c>
      <c r="L310" s="55">
        <v>211</v>
      </c>
      <c r="M310" s="2">
        <v>100</v>
      </c>
      <c r="O310" s="7"/>
      <c r="P310" s="14">
        <v>211</v>
      </c>
      <c r="Q310" s="14">
        <v>0</v>
      </c>
      <c r="R310" s="14">
        <f t="shared" si="76"/>
        <v>211</v>
      </c>
      <c r="U310" s="12">
        <f t="shared" si="74"/>
        <v>0</v>
      </c>
      <c r="Y310" s="94"/>
      <c r="AA310" s="160">
        <v>282</v>
      </c>
      <c r="AB310" s="160"/>
      <c r="AC310" s="118" t="s">
        <v>166</v>
      </c>
      <c r="AD310" s="161">
        <v>38966</v>
      </c>
      <c r="AE310" s="161"/>
      <c r="AF310" s="161"/>
      <c r="AG310" s="158" t="s">
        <v>16</v>
      </c>
      <c r="AH310" s="158"/>
      <c r="AI310" s="158"/>
      <c r="AK310" s="2">
        <v>7</v>
      </c>
      <c r="AL310" s="119">
        <v>211</v>
      </c>
      <c r="AM310" s="2">
        <v>100</v>
      </c>
      <c r="AO310" s="7"/>
      <c r="AP310" s="14">
        <v>211</v>
      </c>
      <c r="AQ310" s="14">
        <v>0</v>
      </c>
      <c r="AR310" s="14">
        <f t="shared" si="77"/>
        <v>211</v>
      </c>
      <c r="AU310" s="12">
        <f t="shared" si="75"/>
        <v>0</v>
      </c>
      <c r="AV310" s="53"/>
      <c r="AW310" s="89"/>
      <c r="AX310" s="53"/>
      <c r="AY310" s="94"/>
      <c r="AZ310" s="94"/>
      <c r="BB310" s="138">
        <v>0</v>
      </c>
      <c r="BC310" s="141">
        <v>0</v>
      </c>
    </row>
    <row r="311" spans="1:55" ht="12.75" customHeight="1">
      <c r="A311" s="160">
        <v>283</v>
      </c>
      <c r="B311" s="160"/>
      <c r="C311" s="54" t="s">
        <v>167</v>
      </c>
      <c r="D311" s="161">
        <v>39023</v>
      </c>
      <c r="E311" s="161"/>
      <c r="F311" s="161"/>
      <c r="G311" s="158" t="s">
        <v>16</v>
      </c>
      <c r="H311" s="158"/>
      <c r="I311" s="158"/>
      <c r="K311" s="2">
        <v>7</v>
      </c>
      <c r="L311" s="55">
        <v>2195</v>
      </c>
      <c r="M311" s="2">
        <v>100</v>
      </c>
      <c r="O311" s="7"/>
      <c r="P311" s="14">
        <v>2195</v>
      </c>
      <c r="Q311" s="14">
        <v>0</v>
      </c>
      <c r="R311" s="14">
        <f t="shared" si="76"/>
        <v>2195</v>
      </c>
      <c r="U311" s="12">
        <f t="shared" si="74"/>
        <v>0</v>
      </c>
      <c r="Y311" s="94"/>
      <c r="AA311" s="160">
        <v>283</v>
      </c>
      <c r="AB311" s="160"/>
      <c r="AC311" s="118" t="s">
        <v>167</v>
      </c>
      <c r="AD311" s="161">
        <v>39023</v>
      </c>
      <c r="AE311" s="161"/>
      <c r="AF311" s="161"/>
      <c r="AG311" s="158" t="s">
        <v>16</v>
      </c>
      <c r="AH311" s="158"/>
      <c r="AI311" s="158"/>
      <c r="AK311" s="2">
        <v>7</v>
      </c>
      <c r="AL311" s="119">
        <v>2195</v>
      </c>
      <c r="AM311" s="2">
        <v>100</v>
      </c>
      <c r="AO311" s="7"/>
      <c r="AP311" s="14">
        <v>2195</v>
      </c>
      <c r="AQ311" s="14">
        <v>0</v>
      </c>
      <c r="AR311" s="14">
        <f t="shared" si="77"/>
        <v>2195</v>
      </c>
      <c r="AU311" s="12">
        <f t="shared" si="75"/>
        <v>0</v>
      </c>
      <c r="AV311" s="53"/>
      <c r="AW311" s="89"/>
      <c r="AX311" s="53"/>
      <c r="AY311" s="94"/>
      <c r="AZ311" s="94"/>
      <c r="BB311" s="138">
        <v>0</v>
      </c>
      <c r="BC311" s="141">
        <v>0</v>
      </c>
    </row>
    <row r="312" spans="1:55" ht="12.75" customHeight="1">
      <c r="A312" s="160">
        <v>284</v>
      </c>
      <c r="B312" s="160"/>
      <c r="C312" s="54" t="s">
        <v>86</v>
      </c>
      <c r="D312" s="161">
        <v>39113</v>
      </c>
      <c r="E312" s="161"/>
      <c r="F312" s="161"/>
      <c r="G312" s="158" t="s">
        <v>16</v>
      </c>
      <c r="H312" s="158"/>
      <c r="I312" s="158"/>
      <c r="K312" s="2">
        <v>7</v>
      </c>
      <c r="L312" s="55">
        <v>802</v>
      </c>
      <c r="M312" s="2">
        <v>100</v>
      </c>
      <c r="O312" s="7"/>
      <c r="P312" s="14">
        <v>802</v>
      </c>
      <c r="Q312" s="14">
        <v>0</v>
      </c>
      <c r="R312" s="14">
        <f t="shared" si="76"/>
        <v>802</v>
      </c>
      <c r="U312" s="12">
        <f t="shared" si="74"/>
        <v>0</v>
      </c>
      <c r="Y312" s="94"/>
      <c r="AA312" s="160">
        <v>284</v>
      </c>
      <c r="AB312" s="160"/>
      <c r="AC312" s="118" t="s">
        <v>86</v>
      </c>
      <c r="AD312" s="161">
        <v>39113</v>
      </c>
      <c r="AE312" s="161"/>
      <c r="AF312" s="161"/>
      <c r="AG312" s="158" t="s">
        <v>16</v>
      </c>
      <c r="AH312" s="158"/>
      <c r="AI312" s="158"/>
      <c r="AK312" s="2">
        <v>7</v>
      </c>
      <c r="AL312" s="119">
        <v>802</v>
      </c>
      <c r="AM312" s="2">
        <v>100</v>
      </c>
      <c r="AO312" s="7"/>
      <c r="AP312" s="14">
        <v>802</v>
      </c>
      <c r="AQ312" s="14">
        <v>0</v>
      </c>
      <c r="AR312" s="14">
        <f t="shared" si="77"/>
        <v>802</v>
      </c>
      <c r="AU312" s="12">
        <f t="shared" si="75"/>
        <v>0</v>
      </c>
      <c r="AV312" s="53"/>
      <c r="AW312" s="89"/>
      <c r="AX312" s="53"/>
      <c r="AY312" s="94"/>
      <c r="AZ312" s="94"/>
      <c r="BB312" s="138">
        <v>0</v>
      </c>
      <c r="BC312" s="141">
        <v>0</v>
      </c>
    </row>
    <row r="313" spans="1:55" ht="12.75" customHeight="1">
      <c r="A313" s="160">
        <v>285</v>
      </c>
      <c r="B313" s="160"/>
      <c r="C313" s="54" t="s">
        <v>168</v>
      </c>
      <c r="D313" s="161">
        <v>39295</v>
      </c>
      <c r="E313" s="161"/>
      <c r="F313" s="161"/>
      <c r="G313" s="158" t="s">
        <v>16</v>
      </c>
      <c r="H313" s="158"/>
      <c r="I313" s="158"/>
      <c r="K313" s="2">
        <v>7</v>
      </c>
      <c r="L313" s="55">
        <v>1200</v>
      </c>
      <c r="M313" s="2">
        <v>100</v>
      </c>
      <c r="O313" s="7"/>
      <c r="P313" s="14">
        <v>1200</v>
      </c>
      <c r="Q313" s="14">
        <v>0</v>
      </c>
      <c r="R313" s="14">
        <f t="shared" si="76"/>
        <v>1200</v>
      </c>
      <c r="U313" s="12">
        <f t="shared" si="74"/>
        <v>0</v>
      </c>
      <c r="Y313" s="94"/>
      <c r="AA313" s="160">
        <v>285</v>
      </c>
      <c r="AB313" s="160"/>
      <c r="AC313" s="118" t="s">
        <v>168</v>
      </c>
      <c r="AD313" s="161">
        <v>39295</v>
      </c>
      <c r="AE313" s="161"/>
      <c r="AF313" s="161"/>
      <c r="AG313" s="158" t="s">
        <v>16</v>
      </c>
      <c r="AH313" s="158"/>
      <c r="AI313" s="158"/>
      <c r="AK313" s="2">
        <v>7</v>
      </c>
      <c r="AL313" s="119">
        <v>1200</v>
      </c>
      <c r="AM313" s="2">
        <v>100</v>
      </c>
      <c r="AO313" s="7"/>
      <c r="AP313" s="14">
        <v>1200</v>
      </c>
      <c r="AQ313" s="14">
        <v>0</v>
      </c>
      <c r="AR313" s="14">
        <f t="shared" si="77"/>
        <v>1200</v>
      </c>
      <c r="AU313" s="12">
        <f t="shared" si="75"/>
        <v>0</v>
      </c>
      <c r="AV313" s="53"/>
      <c r="AW313" s="89"/>
      <c r="AX313" s="53"/>
      <c r="AY313" s="94"/>
      <c r="AZ313" s="94"/>
      <c r="BB313" s="138">
        <v>0</v>
      </c>
      <c r="BC313" s="141">
        <v>0</v>
      </c>
    </row>
    <row r="314" spans="1:55" ht="12.75" customHeight="1">
      <c r="A314" s="160">
        <v>286</v>
      </c>
      <c r="B314" s="160"/>
      <c r="C314" s="54" t="s">
        <v>169</v>
      </c>
      <c r="D314" s="161">
        <v>39387</v>
      </c>
      <c r="E314" s="161"/>
      <c r="F314" s="161"/>
      <c r="G314" s="158" t="s">
        <v>16</v>
      </c>
      <c r="H314" s="158"/>
      <c r="I314" s="158"/>
      <c r="K314" s="2">
        <v>7</v>
      </c>
      <c r="L314" s="55">
        <v>1967</v>
      </c>
      <c r="M314" s="2">
        <v>100</v>
      </c>
      <c r="O314" s="7"/>
      <c r="P314" s="14">
        <v>1967</v>
      </c>
      <c r="Q314" s="14">
        <v>0</v>
      </c>
      <c r="R314" s="14">
        <f t="shared" si="76"/>
        <v>1967</v>
      </c>
      <c r="U314" s="12">
        <f t="shared" si="74"/>
        <v>0</v>
      </c>
      <c r="Y314" s="94"/>
      <c r="AA314" s="160">
        <v>286</v>
      </c>
      <c r="AB314" s="160"/>
      <c r="AC314" s="118" t="s">
        <v>169</v>
      </c>
      <c r="AD314" s="161">
        <v>39387</v>
      </c>
      <c r="AE314" s="161"/>
      <c r="AF314" s="161"/>
      <c r="AG314" s="158" t="s">
        <v>16</v>
      </c>
      <c r="AH314" s="158"/>
      <c r="AI314" s="158"/>
      <c r="AK314" s="2">
        <v>7</v>
      </c>
      <c r="AL314" s="119">
        <v>1967</v>
      </c>
      <c r="AM314" s="2">
        <v>100</v>
      </c>
      <c r="AO314" s="7"/>
      <c r="AP314" s="14">
        <v>1967</v>
      </c>
      <c r="AQ314" s="14">
        <v>0</v>
      </c>
      <c r="AR314" s="14">
        <f t="shared" si="77"/>
        <v>1967</v>
      </c>
      <c r="AU314" s="12">
        <f t="shared" si="75"/>
        <v>0</v>
      </c>
      <c r="AV314" s="53"/>
      <c r="AW314" s="89"/>
      <c r="AX314" s="53"/>
      <c r="AY314" s="94"/>
      <c r="AZ314" s="94"/>
      <c r="BB314" s="138">
        <v>0</v>
      </c>
      <c r="BC314" s="141">
        <v>0</v>
      </c>
    </row>
    <row r="315" spans="1:55" ht="12.75" customHeight="1">
      <c r="A315" s="160">
        <v>287</v>
      </c>
      <c r="B315" s="160"/>
      <c r="C315" s="54" t="s">
        <v>170</v>
      </c>
      <c r="D315" s="161">
        <v>39462</v>
      </c>
      <c r="E315" s="161"/>
      <c r="F315" s="161"/>
      <c r="G315" s="158" t="s">
        <v>16</v>
      </c>
      <c r="H315" s="158"/>
      <c r="I315" s="158"/>
      <c r="K315" s="2">
        <v>10</v>
      </c>
      <c r="L315" s="55">
        <v>12260</v>
      </c>
      <c r="M315" s="2">
        <v>100</v>
      </c>
      <c r="O315" s="7"/>
      <c r="P315" s="14">
        <v>12260</v>
      </c>
      <c r="Q315" s="14">
        <v>0</v>
      </c>
      <c r="R315" s="14">
        <f t="shared" si="76"/>
        <v>12260</v>
      </c>
      <c r="U315" s="12">
        <f t="shared" si="74"/>
        <v>0</v>
      </c>
      <c r="Y315" s="94"/>
      <c r="AA315" s="160">
        <v>287</v>
      </c>
      <c r="AB315" s="160"/>
      <c r="AC315" s="118" t="s">
        <v>170</v>
      </c>
      <c r="AD315" s="161">
        <v>39462</v>
      </c>
      <c r="AE315" s="161"/>
      <c r="AF315" s="161"/>
      <c r="AG315" s="158" t="s">
        <v>16</v>
      </c>
      <c r="AH315" s="158"/>
      <c r="AI315" s="158"/>
      <c r="AK315" s="2">
        <v>10</v>
      </c>
      <c r="AL315" s="119">
        <v>12260</v>
      </c>
      <c r="AM315" s="2">
        <v>100</v>
      </c>
      <c r="AO315" s="7"/>
      <c r="AP315" s="14">
        <v>12260</v>
      </c>
      <c r="AQ315" s="14">
        <v>0</v>
      </c>
      <c r="AR315" s="14">
        <f t="shared" si="77"/>
        <v>12260</v>
      </c>
      <c r="AU315" s="12">
        <f t="shared" si="75"/>
        <v>0</v>
      </c>
      <c r="AV315" s="53"/>
      <c r="AW315" s="89"/>
      <c r="AX315" s="53"/>
      <c r="AY315" s="94"/>
      <c r="AZ315" s="94"/>
      <c r="BB315" s="138">
        <v>0</v>
      </c>
      <c r="BC315" s="141">
        <v>0</v>
      </c>
    </row>
    <row r="316" spans="1:55" ht="12.75" customHeight="1">
      <c r="A316" s="160">
        <v>288</v>
      </c>
      <c r="B316" s="160"/>
      <c r="C316" s="54" t="s">
        <v>171</v>
      </c>
      <c r="D316" s="161">
        <v>39485</v>
      </c>
      <c r="E316" s="161"/>
      <c r="F316" s="161"/>
      <c r="G316" s="158" t="s">
        <v>16</v>
      </c>
      <c r="H316" s="158"/>
      <c r="I316" s="158"/>
      <c r="K316" s="2">
        <v>10</v>
      </c>
      <c r="L316" s="55">
        <v>299</v>
      </c>
      <c r="M316" s="2">
        <v>100</v>
      </c>
      <c r="O316" s="7"/>
      <c r="P316" s="14">
        <v>299</v>
      </c>
      <c r="Q316" s="14">
        <v>0</v>
      </c>
      <c r="R316" s="14">
        <f t="shared" si="76"/>
        <v>299</v>
      </c>
      <c r="U316" s="12">
        <f t="shared" si="74"/>
        <v>0</v>
      </c>
      <c r="Y316" s="94"/>
      <c r="AA316" s="160">
        <v>288</v>
      </c>
      <c r="AB316" s="160"/>
      <c r="AC316" s="118" t="s">
        <v>171</v>
      </c>
      <c r="AD316" s="161">
        <v>39485</v>
      </c>
      <c r="AE316" s="161"/>
      <c r="AF316" s="161"/>
      <c r="AG316" s="158" t="s">
        <v>16</v>
      </c>
      <c r="AH316" s="158"/>
      <c r="AI316" s="158"/>
      <c r="AK316" s="2">
        <v>10</v>
      </c>
      <c r="AL316" s="119">
        <v>299</v>
      </c>
      <c r="AM316" s="2">
        <v>100</v>
      </c>
      <c r="AO316" s="7"/>
      <c r="AP316" s="14">
        <v>299</v>
      </c>
      <c r="AQ316" s="14">
        <v>0</v>
      </c>
      <c r="AR316" s="14">
        <f t="shared" si="77"/>
        <v>299</v>
      </c>
      <c r="AU316" s="12">
        <f t="shared" si="75"/>
        <v>0</v>
      </c>
      <c r="AV316" s="53"/>
      <c r="AW316" s="89"/>
      <c r="AX316" s="53"/>
      <c r="AY316" s="94"/>
      <c r="AZ316" s="94"/>
      <c r="BB316" s="138">
        <v>0</v>
      </c>
      <c r="BC316" s="141">
        <v>0</v>
      </c>
    </row>
    <row r="317" spans="1:55" ht="12.75" customHeight="1">
      <c r="A317" s="160">
        <v>289</v>
      </c>
      <c r="B317" s="160"/>
      <c r="C317" s="54" t="s">
        <v>172</v>
      </c>
      <c r="D317" s="161">
        <v>39691</v>
      </c>
      <c r="E317" s="161"/>
      <c r="F317" s="161"/>
      <c r="G317" s="158" t="s">
        <v>16</v>
      </c>
      <c r="H317" s="158"/>
      <c r="I317" s="158"/>
      <c r="K317" s="2">
        <v>10</v>
      </c>
      <c r="L317" s="55">
        <v>771</v>
      </c>
      <c r="M317" s="2">
        <v>100</v>
      </c>
      <c r="O317" s="7"/>
      <c r="P317" s="14">
        <v>771</v>
      </c>
      <c r="Q317" s="14"/>
      <c r="R317" s="14">
        <f t="shared" si="76"/>
        <v>771</v>
      </c>
      <c r="U317" s="12">
        <f t="shared" si="74"/>
        <v>0</v>
      </c>
      <c r="Y317" s="94"/>
      <c r="AA317" s="160">
        <v>289</v>
      </c>
      <c r="AB317" s="160"/>
      <c r="AC317" s="118" t="s">
        <v>172</v>
      </c>
      <c r="AD317" s="161">
        <v>39691</v>
      </c>
      <c r="AE317" s="161"/>
      <c r="AF317" s="161"/>
      <c r="AG317" s="158" t="s">
        <v>16</v>
      </c>
      <c r="AH317" s="158"/>
      <c r="AI317" s="158"/>
      <c r="AK317" s="2">
        <v>10</v>
      </c>
      <c r="AL317" s="119">
        <v>771</v>
      </c>
      <c r="AM317" s="2">
        <v>100</v>
      </c>
      <c r="AO317" s="7"/>
      <c r="AP317" s="14">
        <v>771</v>
      </c>
      <c r="AQ317" s="14"/>
      <c r="AR317" s="14">
        <f t="shared" si="77"/>
        <v>771</v>
      </c>
      <c r="AU317" s="12">
        <f t="shared" si="75"/>
        <v>0</v>
      </c>
      <c r="AV317" s="53"/>
      <c r="AW317" s="89"/>
      <c r="AX317" s="53"/>
      <c r="AY317" s="94"/>
      <c r="AZ317" s="94"/>
      <c r="BB317" s="138"/>
      <c r="BC317" s="141"/>
    </row>
    <row r="318" spans="1:55" ht="12.75" customHeight="1">
      <c r="A318" s="160">
        <v>291</v>
      </c>
      <c r="B318" s="160"/>
      <c r="C318" s="54" t="s">
        <v>173</v>
      </c>
      <c r="D318" s="161">
        <v>40590</v>
      </c>
      <c r="E318" s="161"/>
      <c r="F318" s="161"/>
      <c r="G318" s="158" t="s">
        <v>16</v>
      </c>
      <c r="H318" s="158"/>
      <c r="I318" s="158"/>
      <c r="K318" s="2">
        <v>7</v>
      </c>
      <c r="L318" s="55">
        <v>3901</v>
      </c>
      <c r="M318" s="2">
        <v>100</v>
      </c>
      <c r="O318" s="7"/>
      <c r="P318" s="14">
        <v>3901</v>
      </c>
      <c r="Q318" s="14"/>
      <c r="R318" s="14">
        <f t="shared" si="76"/>
        <v>3901</v>
      </c>
      <c r="U318" s="12">
        <f t="shared" si="74"/>
        <v>0</v>
      </c>
      <c r="Y318" s="94"/>
      <c r="AA318" s="160">
        <v>291</v>
      </c>
      <c r="AB318" s="160"/>
      <c r="AC318" s="118" t="s">
        <v>173</v>
      </c>
      <c r="AD318" s="161">
        <v>40590</v>
      </c>
      <c r="AE318" s="161"/>
      <c r="AF318" s="161"/>
      <c r="AG318" s="158" t="s">
        <v>16</v>
      </c>
      <c r="AH318" s="158"/>
      <c r="AI318" s="158"/>
      <c r="AK318" s="2">
        <v>7</v>
      </c>
      <c r="AL318" s="119">
        <v>3901</v>
      </c>
      <c r="AM318" s="2">
        <v>100</v>
      </c>
      <c r="AO318" s="7"/>
      <c r="AP318" s="14">
        <v>3901</v>
      </c>
      <c r="AQ318" s="14"/>
      <c r="AR318" s="14">
        <f t="shared" si="77"/>
        <v>3901</v>
      </c>
      <c r="AU318" s="12">
        <f t="shared" si="75"/>
        <v>0</v>
      </c>
      <c r="AV318" s="53"/>
      <c r="AW318" s="89"/>
      <c r="AX318" s="53"/>
      <c r="AY318" s="94"/>
      <c r="AZ318" s="94"/>
      <c r="BB318" s="138"/>
      <c r="BC318" s="141"/>
    </row>
    <row r="319" spans="1:55" ht="12.75" customHeight="1">
      <c r="A319" s="160">
        <v>292</v>
      </c>
      <c r="B319" s="160"/>
      <c r="C319" s="54" t="s">
        <v>174</v>
      </c>
      <c r="D319" s="161">
        <v>40877</v>
      </c>
      <c r="E319" s="161"/>
      <c r="F319" s="161"/>
      <c r="G319" s="158" t="s">
        <v>16</v>
      </c>
      <c r="H319" s="158"/>
      <c r="I319" s="158"/>
      <c r="K319" s="2">
        <v>7</v>
      </c>
      <c r="L319" s="55">
        <v>630</v>
      </c>
      <c r="M319" s="2">
        <v>100</v>
      </c>
      <c r="O319" s="7"/>
      <c r="P319" s="14">
        <v>630</v>
      </c>
      <c r="Q319" s="14"/>
      <c r="R319" s="14">
        <f t="shared" si="76"/>
        <v>630</v>
      </c>
      <c r="U319" s="12">
        <f t="shared" si="74"/>
        <v>0</v>
      </c>
      <c r="Y319" s="94"/>
      <c r="AA319" s="160">
        <v>292</v>
      </c>
      <c r="AB319" s="160"/>
      <c r="AC319" s="118" t="s">
        <v>174</v>
      </c>
      <c r="AD319" s="161">
        <v>40877</v>
      </c>
      <c r="AE319" s="161"/>
      <c r="AF319" s="161"/>
      <c r="AG319" s="158" t="s">
        <v>16</v>
      </c>
      <c r="AH319" s="158"/>
      <c r="AI319" s="158"/>
      <c r="AK319" s="2">
        <v>7</v>
      </c>
      <c r="AL319" s="119">
        <v>630</v>
      </c>
      <c r="AM319" s="2">
        <v>100</v>
      </c>
      <c r="AO319" s="7"/>
      <c r="AP319" s="14">
        <v>630</v>
      </c>
      <c r="AQ319" s="14"/>
      <c r="AR319" s="14">
        <f t="shared" si="77"/>
        <v>630</v>
      </c>
      <c r="AU319" s="12">
        <f t="shared" si="75"/>
        <v>0</v>
      </c>
      <c r="AV319" s="53"/>
      <c r="AW319" s="89"/>
      <c r="AX319" s="53"/>
      <c r="AY319" s="94"/>
      <c r="AZ319" s="94"/>
      <c r="BB319" s="138"/>
      <c r="BC319" s="141"/>
    </row>
    <row r="320" spans="1:55" ht="12.75" customHeight="1">
      <c r="A320" s="160">
        <v>302</v>
      </c>
      <c r="B320" s="160"/>
      <c r="C320" s="54" t="s">
        <v>175</v>
      </c>
      <c r="D320" s="161">
        <v>41090</v>
      </c>
      <c r="E320" s="161"/>
      <c r="F320" s="161"/>
      <c r="G320" s="158" t="s">
        <v>176</v>
      </c>
      <c r="H320" s="158"/>
      <c r="I320" s="158"/>
      <c r="K320" s="2">
        <v>7</v>
      </c>
      <c r="L320" s="55">
        <v>4900</v>
      </c>
      <c r="M320" s="2">
        <v>100</v>
      </c>
      <c r="O320" s="7"/>
      <c r="P320" s="14">
        <v>4900</v>
      </c>
      <c r="Q320" s="14">
        <v>0</v>
      </c>
      <c r="R320" s="14">
        <f t="shared" si="76"/>
        <v>4900</v>
      </c>
      <c r="U320" s="12">
        <f t="shared" si="74"/>
        <v>0</v>
      </c>
      <c r="Y320" s="94"/>
      <c r="AA320" s="160">
        <v>302</v>
      </c>
      <c r="AB320" s="160"/>
      <c r="AC320" s="118" t="s">
        <v>175</v>
      </c>
      <c r="AD320" s="161">
        <v>41090</v>
      </c>
      <c r="AE320" s="161"/>
      <c r="AF320" s="161"/>
      <c r="AG320" s="158" t="s">
        <v>176</v>
      </c>
      <c r="AH320" s="158"/>
      <c r="AI320" s="158"/>
      <c r="AK320" s="2">
        <v>7</v>
      </c>
      <c r="AL320" s="119">
        <v>4900</v>
      </c>
      <c r="AM320" s="2">
        <v>100</v>
      </c>
      <c r="AO320" s="7"/>
      <c r="AP320" s="14">
        <v>4900</v>
      </c>
      <c r="AQ320" s="14">
        <v>0</v>
      </c>
      <c r="AR320" s="14">
        <f t="shared" si="77"/>
        <v>4900</v>
      </c>
      <c r="AU320" s="12">
        <f t="shared" si="75"/>
        <v>0</v>
      </c>
      <c r="AV320" s="53"/>
      <c r="AW320" s="89"/>
      <c r="AX320" s="53"/>
      <c r="AY320" s="94"/>
      <c r="AZ320" s="94"/>
      <c r="BB320" s="138">
        <v>0</v>
      </c>
      <c r="BC320" s="141">
        <v>0</v>
      </c>
    </row>
    <row r="321" spans="1:55" ht="12.75" customHeight="1">
      <c r="A321" s="160">
        <v>308</v>
      </c>
      <c r="B321" s="160"/>
      <c r="C321" s="54" t="s">
        <v>177</v>
      </c>
      <c r="D321" s="161">
        <v>41333</v>
      </c>
      <c r="E321" s="161"/>
      <c r="F321" s="161"/>
      <c r="G321" s="158" t="s">
        <v>178</v>
      </c>
      <c r="H321" s="158"/>
      <c r="I321" s="158"/>
      <c r="K321" s="2">
        <v>5</v>
      </c>
      <c r="L321" s="55">
        <v>4622</v>
      </c>
      <c r="M321" s="2">
        <v>100</v>
      </c>
      <c r="O321" s="7"/>
      <c r="P321" s="14">
        <v>4622</v>
      </c>
      <c r="Q321" s="14"/>
      <c r="R321" s="14">
        <f t="shared" si="76"/>
        <v>4622</v>
      </c>
      <c r="U321" s="12">
        <f t="shared" si="74"/>
        <v>0</v>
      </c>
      <c r="Y321" s="94"/>
      <c r="AA321" s="160">
        <v>308</v>
      </c>
      <c r="AB321" s="160"/>
      <c r="AC321" s="118" t="s">
        <v>177</v>
      </c>
      <c r="AD321" s="161">
        <v>41333</v>
      </c>
      <c r="AE321" s="161"/>
      <c r="AF321" s="161"/>
      <c r="AG321" s="158" t="s">
        <v>178</v>
      </c>
      <c r="AH321" s="158"/>
      <c r="AI321" s="158"/>
      <c r="AK321" s="2">
        <v>5</v>
      </c>
      <c r="AL321" s="119">
        <v>4622</v>
      </c>
      <c r="AM321" s="2">
        <v>100</v>
      </c>
      <c r="AO321" s="7"/>
      <c r="AP321" s="14">
        <v>4622</v>
      </c>
      <c r="AQ321" s="14"/>
      <c r="AR321" s="14">
        <f t="shared" si="77"/>
        <v>4622</v>
      </c>
      <c r="AU321" s="12">
        <f t="shared" si="75"/>
        <v>0</v>
      </c>
      <c r="AV321" s="53"/>
      <c r="AW321" s="89"/>
      <c r="AX321" s="53"/>
      <c r="AY321" s="94"/>
      <c r="AZ321" s="94"/>
      <c r="BB321" s="138"/>
      <c r="BC321" s="141"/>
    </row>
    <row r="322" spans="1:55" ht="12.75" customHeight="1">
      <c r="A322" s="160">
        <v>309</v>
      </c>
      <c r="B322" s="160"/>
      <c r="C322" s="54" t="s">
        <v>179</v>
      </c>
      <c r="D322" s="161">
        <v>41547</v>
      </c>
      <c r="E322" s="161"/>
      <c r="F322" s="161"/>
      <c r="G322" s="158" t="s">
        <v>32</v>
      </c>
      <c r="H322" s="158"/>
      <c r="I322" s="158"/>
      <c r="K322" s="2">
        <v>5</v>
      </c>
      <c r="L322" s="55">
        <v>540</v>
      </c>
      <c r="M322" s="2">
        <v>100</v>
      </c>
      <c r="O322" s="7"/>
      <c r="P322" s="14">
        <v>540</v>
      </c>
      <c r="Q322" s="14"/>
      <c r="R322" s="14">
        <f t="shared" si="76"/>
        <v>540</v>
      </c>
      <c r="U322" s="12">
        <f t="shared" si="74"/>
        <v>0</v>
      </c>
      <c r="Y322" s="94"/>
      <c r="AA322" s="160">
        <v>309</v>
      </c>
      <c r="AB322" s="160"/>
      <c r="AC322" s="118" t="s">
        <v>179</v>
      </c>
      <c r="AD322" s="161">
        <v>41547</v>
      </c>
      <c r="AE322" s="161"/>
      <c r="AF322" s="161"/>
      <c r="AG322" s="158" t="s">
        <v>32</v>
      </c>
      <c r="AH322" s="158"/>
      <c r="AI322" s="158"/>
      <c r="AK322" s="2">
        <v>5</v>
      </c>
      <c r="AL322" s="119">
        <v>540</v>
      </c>
      <c r="AM322" s="2">
        <v>100</v>
      </c>
      <c r="AO322" s="7"/>
      <c r="AP322" s="14">
        <v>540</v>
      </c>
      <c r="AQ322" s="14"/>
      <c r="AR322" s="14">
        <f t="shared" si="77"/>
        <v>540</v>
      </c>
      <c r="AU322" s="12">
        <f t="shared" si="75"/>
        <v>0</v>
      </c>
      <c r="AV322" s="53"/>
      <c r="AW322" s="89"/>
      <c r="AX322" s="53"/>
      <c r="AY322" s="94"/>
      <c r="AZ322" s="94"/>
      <c r="BB322" s="138"/>
      <c r="BC322" s="141"/>
    </row>
    <row r="323" spans="1:55" ht="12.75" customHeight="1">
      <c r="A323" s="160">
        <v>321</v>
      </c>
      <c r="B323" s="160"/>
      <c r="C323" s="54" t="s">
        <v>180</v>
      </c>
      <c r="D323" s="161">
        <v>42369</v>
      </c>
      <c r="E323" s="161"/>
      <c r="F323" s="161"/>
      <c r="G323" s="158" t="s">
        <v>32</v>
      </c>
      <c r="H323" s="158"/>
      <c r="I323" s="158"/>
      <c r="K323" s="2">
        <v>5</v>
      </c>
      <c r="L323" s="55">
        <v>2020</v>
      </c>
      <c r="M323" s="2">
        <v>100</v>
      </c>
      <c r="O323" s="7"/>
      <c r="P323" s="14">
        <v>2020</v>
      </c>
      <c r="Q323" s="14"/>
      <c r="R323" s="14">
        <f t="shared" si="76"/>
        <v>2020</v>
      </c>
      <c r="U323" s="12">
        <f t="shared" si="74"/>
        <v>0</v>
      </c>
      <c r="Y323" s="94"/>
      <c r="AA323" s="160">
        <v>321</v>
      </c>
      <c r="AB323" s="160"/>
      <c r="AC323" s="118" t="s">
        <v>180</v>
      </c>
      <c r="AD323" s="161">
        <v>42369</v>
      </c>
      <c r="AE323" s="161"/>
      <c r="AF323" s="161"/>
      <c r="AG323" s="158" t="s">
        <v>32</v>
      </c>
      <c r="AH323" s="158"/>
      <c r="AI323" s="158"/>
      <c r="AK323" s="2">
        <v>5</v>
      </c>
      <c r="AL323" s="119">
        <v>2020</v>
      </c>
      <c r="AM323" s="2">
        <v>100</v>
      </c>
      <c r="AO323" s="7"/>
      <c r="AP323" s="14">
        <v>2020</v>
      </c>
      <c r="AQ323" s="14"/>
      <c r="AR323" s="14">
        <f t="shared" si="77"/>
        <v>2020</v>
      </c>
      <c r="AU323" s="12">
        <f t="shared" si="75"/>
        <v>0</v>
      </c>
      <c r="AV323" s="53"/>
      <c r="AW323" s="89"/>
      <c r="AX323" s="53"/>
      <c r="AY323" s="94"/>
      <c r="AZ323" s="94"/>
      <c r="BB323" s="138"/>
      <c r="BC323" s="141"/>
    </row>
    <row r="324" spans="1:55" ht="12.75" customHeight="1">
      <c r="A324" s="160">
        <v>329</v>
      </c>
      <c r="B324" s="160"/>
      <c r="C324" s="54" t="s">
        <v>181</v>
      </c>
      <c r="D324" s="161">
        <v>42585</v>
      </c>
      <c r="E324" s="161"/>
      <c r="F324" s="161"/>
      <c r="G324" s="158" t="s">
        <v>16</v>
      </c>
      <c r="H324" s="158"/>
      <c r="I324" s="158"/>
      <c r="K324" s="2">
        <v>25</v>
      </c>
      <c r="L324" s="55">
        <v>7750</v>
      </c>
      <c r="M324" s="2">
        <v>100</v>
      </c>
      <c r="O324" s="7"/>
      <c r="P324" s="14">
        <v>6846</v>
      </c>
      <c r="Q324" s="14">
        <f>Y324/X324</f>
        <v>45.2</v>
      </c>
      <c r="R324" s="14">
        <f t="shared" si="76"/>
        <v>6891.2</v>
      </c>
      <c r="U324" s="12">
        <f t="shared" si="74"/>
        <v>858.80000000000018</v>
      </c>
      <c r="V324" s="89">
        <v>5</v>
      </c>
      <c r="W324" s="89">
        <f>2021-2016</f>
        <v>5</v>
      </c>
      <c r="X324" s="93">
        <f>K324-W324</f>
        <v>20</v>
      </c>
      <c r="Y324" s="94">
        <v>904</v>
      </c>
      <c r="AA324" s="160">
        <v>329</v>
      </c>
      <c r="AB324" s="160"/>
      <c r="AC324" s="118" t="s">
        <v>181</v>
      </c>
      <c r="AD324" s="161">
        <v>42585</v>
      </c>
      <c r="AE324" s="161"/>
      <c r="AF324" s="161"/>
      <c r="AG324" s="158" t="s">
        <v>16</v>
      </c>
      <c r="AH324" s="158"/>
      <c r="AI324" s="158"/>
      <c r="AK324" s="124">
        <v>13</v>
      </c>
      <c r="AL324" s="119">
        <v>7750</v>
      </c>
      <c r="AM324" s="2">
        <v>100</v>
      </c>
      <c r="AO324" s="7"/>
      <c r="AP324" s="14">
        <v>6846</v>
      </c>
      <c r="AQ324" s="14">
        <f>AY324/AX324</f>
        <v>113</v>
      </c>
      <c r="AR324" s="14">
        <f t="shared" si="77"/>
        <v>6959</v>
      </c>
      <c r="AU324" s="12">
        <f t="shared" si="75"/>
        <v>791</v>
      </c>
      <c r="AV324" s="89">
        <v>5</v>
      </c>
      <c r="AW324" s="89">
        <f>2021-2016</f>
        <v>5</v>
      </c>
      <c r="AX324" s="93">
        <f>AK324-AW324</f>
        <v>8</v>
      </c>
      <c r="AY324" s="94">
        <v>904</v>
      </c>
      <c r="AZ324" s="94"/>
      <c r="BB324" s="138">
        <v>45.2</v>
      </c>
      <c r="BC324" s="141">
        <v>113</v>
      </c>
    </row>
    <row r="325" spans="1:55" ht="12.75" customHeight="1">
      <c r="A325" s="160">
        <v>331</v>
      </c>
      <c r="B325" s="160"/>
      <c r="C325" s="54" t="s">
        <v>182</v>
      </c>
      <c r="D325" s="161">
        <v>42954</v>
      </c>
      <c r="E325" s="161"/>
      <c r="F325" s="161"/>
      <c r="G325" s="158" t="s">
        <v>16</v>
      </c>
      <c r="H325" s="158"/>
      <c r="I325" s="158"/>
      <c r="K325" s="124">
        <v>7</v>
      </c>
      <c r="L325" s="55">
        <v>11000</v>
      </c>
      <c r="M325" s="2">
        <v>100</v>
      </c>
      <c r="O325" s="7"/>
      <c r="P325" s="14">
        <v>1564</v>
      </c>
      <c r="Q325" s="14">
        <f>Y325/X325</f>
        <v>3145.3333333333335</v>
      </c>
      <c r="R325" s="14">
        <f>P325+Q325</f>
        <v>4709.3333333333339</v>
      </c>
      <c r="U325" s="12">
        <f t="shared" si="74"/>
        <v>6290.6666666666661</v>
      </c>
      <c r="V325" s="89">
        <v>30</v>
      </c>
      <c r="W325" s="89">
        <v>4</v>
      </c>
      <c r="X325" s="93">
        <f t="shared" ref="X325:X328" si="78">K325-W325</f>
        <v>3</v>
      </c>
      <c r="Y325" s="94">
        <v>9436</v>
      </c>
      <c r="AA325" s="160">
        <v>331</v>
      </c>
      <c r="AB325" s="160"/>
      <c r="AC325" s="118" t="s">
        <v>182</v>
      </c>
      <c r="AD325" s="161">
        <v>42954</v>
      </c>
      <c r="AE325" s="161"/>
      <c r="AF325" s="161"/>
      <c r="AG325" s="158" t="s">
        <v>16</v>
      </c>
      <c r="AH325" s="158"/>
      <c r="AI325" s="158"/>
      <c r="AK325" s="124">
        <v>7</v>
      </c>
      <c r="AL325" s="119">
        <v>11000</v>
      </c>
      <c r="AM325" s="2">
        <v>100</v>
      </c>
      <c r="AO325" s="7"/>
      <c r="AP325" s="14">
        <v>1564</v>
      </c>
      <c r="AQ325" s="14">
        <f t="shared" ref="AQ325:AQ327" si="79">AY325/AX325</f>
        <v>3145.3333333333335</v>
      </c>
      <c r="AR325" s="14">
        <f t="shared" si="77"/>
        <v>4709.3333333333339</v>
      </c>
      <c r="AU325" s="12">
        <f t="shared" si="75"/>
        <v>6290.6666666666661</v>
      </c>
      <c r="AV325" s="89">
        <v>30</v>
      </c>
      <c r="AW325" s="89">
        <v>4</v>
      </c>
      <c r="AX325" s="93">
        <f t="shared" ref="AX325:AX328" si="80">AK325-AW325</f>
        <v>3</v>
      </c>
      <c r="AY325" s="94">
        <v>9436</v>
      </c>
      <c r="AZ325" s="94"/>
      <c r="BB325" s="138">
        <v>449.33333333333331</v>
      </c>
      <c r="BC325" s="141">
        <v>3145.3333333333335</v>
      </c>
    </row>
    <row r="326" spans="1:55" s="10" customFormat="1" ht="12.75" customHeight="1">
      <c r="A326" s="66">
        <v>6</v>
      </c>
      <c r="B326" s="66"/>
      <c r="C326" s="61" t="s">
        <v>280</v>
      </c>
      <c r="D326" s="188">
        <v>43497</v>
      </c>
      <c r="E326" s="188"/>
      <c r="F326" s="188"/>
      <c r="G326" s="187" t="s">
        <v>16</v>
      </c>
      <c r="H326" s="187"/>
      <c r="I326" s="187"/>
      <c r="K326" s="197">
        <v>7</v>
      </c>
      <c r="L326" s="9">
        <v>2440</v>
      </c>
      <c r="M326" s="62">
        <v>100</v>
      </c>
      <c r="O326" s="63"/>
      <c r="P326" s="65">
        <v>377</v>
      </c>
      <c r="Q326" s="14">
        <f>Y326/X326</f>
        <v>412.6</v>
      </c>
      <c r="R326" s="65">
        <f>P326+Q326</f>
        <v>789.6</v>
      </c>
      <c r="U326" s="52">
        <f t="shared" si="74"/>
        <v>1650.4</v>
      </c>
      <c r="V326" s="91">
        <v>7</v>
      </c>
      <c r="W326" s="91">
        <v>2</v>
      </c>
      <c r="X326" s="93">
        <f>K326-W326</f>
        <v>5</v>
      </c>
      <c r="Y326" s="95">
        <v>2063</v>
      </c>
      <c r="Z326" s="90"/>
      <c r="AA326" s="117">
        <v>6</v>
      </c>
      <c r="AB326" s="117"/>
      <c r="AC326" s="118" t="s">
        <v>280</v>
      </c>
      <c r="AD326" s="161">
        <v>43497</v>
      </c>
      <c r="AE326" s="161"/>
      <c r="AF326" s="161"/>
      <c r="AG326" s="158" t="s">
        <v>16</v>
      </c>
      <c r="AH326" s="158"/>
      <c r="AI326" s="158"/>
      <c r="AJ326"/>
      <c r="AK326" s="124">
        <v>7</v>
      </c>
      <c r="AL326" s="119">
        <v>2440</v>
      </c>
      <c r="AM326" s="2">
        <v>100</v>
      </c>
      <c r="AN326"/>
      <c r="AO326" s="7"/>
      <c r="AP326" s="14">
        <v>377</v>
      </c>
      <c r="AQ326" s="14">
        <f t="shared" si="79"/>
        <v>412.6</v>
      </c>
      <c r="AR326" s="14">
        <f>AP326+AQ326</f>
        <v>789.6</v>
      </c>
      <c r="AS326"/>
      <c r="AT326"/>
      <c r="AU326" s="12">
        <f t="shared" si="75"/>
        <v>1650.4</v>
      </c>
      <c r="AV326" s="89">
        <v>7</v>
      </c>
      <c r="AW326" s="89">
        <v>2</v>
      </c>
      <c r="AX326" s="93">
        <f t="shared" si="80"/>
        <v>5</v>
      </c>
      <c r="AY326" s="95">
        <v>2063</v>
      </c>
      <c r="AZ326" s="95"/>
      <c r="BB326" s="139">
        <v>89.695652173913047</v>
      </c>
      <c r="BC326" s="142">
        <v>412.6</v>
      </c>
    </row>
    <row r="327" spans="1:55" s="10" customFormat="1" ht="12.75" customHeight="1">
      <c r="A327" s="66">
        <v>7</v>
      </c>
      <c r="B327" s="66"/>
      <c r="C327" s="61" t="s">
        <v>281</v>
      </c>
      <c r="D327" s="188">
        <v>43497</v>
      </c>
      <c r="E327" s="188"/>
      <c r="F327" s="188"/>
      <c r="G327" s="187" t="s">
        <v>16</v>
      </c>
      <c r="H327" s="187"/>
      <c r="I327" s="187"/>
      <c r="K327" s="62">
        <v>25</v>
      </c>
      <c r="L327" s="9">
        <v>2000</v>
      </c>
      <c r="M327" s="62">
        <v>100</v>
      </c>
      <c r="O327" s="63"/>
      <c r="P327" s="65">
        <v>308</v>
      </c>
      <c r="Q327" s="14">
        <f>Y327/X327</f>
        <v>73.565217391304344</v>
      </c>
      <c r="R327" s="65">
        <f t="shared" ref="R327" si="81">P327+Q327</f>
        <v>381.56521739130437</v>
      </c>
      <c r="U327" s="52">
        <f t="shared" si="74"/>
        <v>1618.4347826086955</v>
      </c>
      <c r="V327" s="91">
        <v>7</v>
      </c>
      <c r="W327" s="91">
        <v>2</v>
      </c>
      <c r="X327" s="93">
        <f t="shared" si="78"/>
        <v>23</v>
      </c>
      <c r="Y327" s="95">
        <v>1692</v>
      </c>
      <c r="Z327" s="90"/>
      <c r="AA327" s="117">
        <v>7</v>
      </c>
      <c r="AB327" s="117"/>
      <c r="AC327" s="118" t="s">
        <v>281</v>
      </c>
      <c r="AD327" s="161">
        <v>43497</v>
      </c>
      <c r="AE327" s="161"/>
      <c r="AF327" s="161"/>
      <c r="AG327" s="158" t="s">
        <v>16</v>
      </c>
      <c r="AH327" s="158"/>
      <c r="AI327" s="158"/>
      <c r="AJ327"/>
      <c r="AK327" s="124">
        <v>23</v>
      </c>
      <c r="AL327" s="119">
        <v>2000</v>
      </c>
      <c r="AM327" s="2">
        <v>100</v>
      </c>
      <c r="AN327"/>
      <c r="AO327" s="7"/>
      <c r="AP327" s="14">
        <v>308</v>
      </c>
      <c r="AQ327" s="14">
        <f t="shared" si="79"/>
        <v>80.571428571428569</v>
      </c>
      <c r="AR327" s="14">
        <f t="shared" ref="AR327:AR328" si="82">AP327+AQ327</f>
        <v>388.57142857142856</v>
      </c>
      <c r="AS327"/>
      <c r="AT327"/>
      <c r="AU327" s="12">
        <f t="shared" si="75"/>
        <v>1611.4285714285716</v>
      </c>
      <c r="AV327" s="89">
        <v>7</v>
      </c>
      <c r="AW327" s="89">
        <v>2</v>
      </c>
      <c r="AX327" s="93">
        <f t="shared" si="80"/>
        <v>21</v>
      </c>
      <c r="AY327" s="95">
        <v>1692</v>
      </c>
      <c r="AZ327" s="95"/>
      <c r="BB327" s="139">
        <v>73.565217391304344</v>
      </c>
      <c r="BC327" s="142">
        <v>80.571428571428569</v>
      </c>
    </row>
    <row r="328" spans="1:55" s="10" customFormat="1" ht="12.75" customHeight="1">
      <c r="A328" s="66">
        <v>8</v>
      </c>
      <c r="B328" s="66"/>
      <c r="C328" s="61" t="s">
        <v>282</v>
      </c>
      <c r="D328" s="188">
        <v>43709</v>
      </c>
      <c r="E328" s="188"/>
      <c r="F328" s="188"/>
      <c r="G328" s="187" t="s">
        <v>16</v>
      </c>
      <c r="H328" s="187"/>
      <c r="I328" s="187"/>
      <c r="K328" s="62">
        <v>7</v>
      </c>
      <c r="L328" s="9">
        <f>1575+596</f>
        <v>2171</v>
      </c>
      <c r="M328" s="62">
        <v>100</v>
      </c>
      <c r="O328" s="63"/>
      <c r="P328" s="65">
        <v>2481</v>
      </c>
      <c r="Q328" s="65">
        <v>-310</v>
      </c>
      <c r="R328" s="65">
        <f>P328+Q328</f>
        <v>2171</v>
      </c>
      <c r="U328" s="52">
        <f>L328-R328</f>
        <v>0</v>
      </c>
      <c r="V328" s="91">
        <v>7</v>
      </c>
      <c r="W328" s="91">
        <v>2</v>
      </c>
      <c r="X328" s="93">
        <f t="shared" si="78"/>
        <v>5</v>
      </c>
      <c r="Y328" s="95">
        <v>1861</v>
      </c>
      <c r="Z328" s="90"/>
      <c r="AA328" s="117">
        <v>8</v>
      </c>
      <c r="AB328" s="117"/>
      <c r="AC328" s="118" t="s">
        <v>282</v>
      </c>
      <c r="AD328" s="161">
        <v>43709</v>
      </c>
      <c r="AE328" s="161"/>
      <c r="AF328" s="161"/>
      <c r="AG328" s="158" t="s">
        <v>16</v>
      </c>
      <c r="AH328" s="158"/>
      <c r="AI328" s="158"/>
      <c r="AJ328"/>
      <c r="AK328" s="2">
        <v>7</v>
      </c>
      <c r="AL328" s="119">
        <f>1575+596</f>
        <v>2171</v>
      </c>
      <c r="AM328" s="2">
        <v>100</v>
      </c>
      <c r="AN328"/>
      <c r="AO328" s="7"/>
      <c r="AP328" s="198">
        <v>310</v>
      </c>
      <c r="AQ328" s="198">
        <v>310</v>
      </c>
      <c r="AR328" s="14">
        <f t="shared" si="82"/>
        <v>620</v>
      </c>
      <c r="AS328"/>
      <c r="AT328"/>
      <c r="AU328" s="12">
        <f t="shared" si="75"/>
        <v>1551</v>
      </c>
      <c r="AV328" s="89">
        <v>7</v>
      </c>
      <c r="AW328" s="89">
        <v>2</v>
      </c>
      <c r="AX328" s="93">
        <f t="shared" si="80"/>
        <v>5</v>
      </c>
      <c r="AY328" s="95">
        <v>1861</v>
      </c>
      <c r="AZ328" s="95"/>
      <c r="BB328" s="139">
        <v>310</v>
      </c>
      <c r="BC328" s="142">
        <v>310</v>
      </c>
    </row>
    <row r="329" spans="1:55" ht="12.75" customHeight="1">
      <c r="A329" s="159" t="s">
        <v>183</v>
      </c>
      <c r="B329" s="159"/>
      <c r="C329" s="159"/>
      <c r="D329" s="159"/>
      <c r="E329" s="159"/>
      <c r="F329" s="159"/>
      <c r="G329" s="159"/>
      <c r="H329" s="159"/>
      <c r="L329" s="56">
        <f>SUM(L293:L328)</f>
        <v>106625</v>
      </c>
      <c r="O329" s="6"/>
      <c r="P329" s="56">
        <f>SUM(P293:P328)</f>
        <v>92840</v>
      </c>
      <c r="Q329" s="56">
        <f>SUM(Q293:Q328)</f>
        <v>3366.6985507246377</v>
      </c>
      <c r="R329" s="56">
        <f>SUM(R293:R328)</f>
        <v>96206.698550724643</v>
      </c>
      <c r="U329" s="12">
        <f t="shared" si="74"/>
        <v>10418.301449275357</v>
      </c>
      <c r="Y329" s="94"/>
      <c r="AA329" s="159" t="s">
        <v>183</v>
      </c>
      <c r="AB329" s="159"/>
      <c r="AC329" s="159"/>
      <c r="AD329" s="159"/>
      <c r="AE329" s="159"/>
      <c r="AF329" s="159"/>
      <c r="AG329" s="159"/>
      <c r="AH329" s="159"/>
      <c r="AL329" s="120">
        <f>SUM(AL293:AL328)</f>
        <v>106625</v>
      </c>
      <c r="AO329" s="6"/>
      <c r="AP329" s="120">
        <f>SUM(AP293:AP328)</f>
        <v>90669</v>
      </c>
      <c r="AQ329" s="120">
        <f>SUM(AQ293:AQ328)</f>
        <v>4061.5047619047618</v>
      </c>
      <c r="AR329" s="120">
        <f>SUM(AR293:AR328)</f>
        <v>94730.504761904769</v>
      </c>
      <c r="AU329" s="12">
        <f t="shared" si="75"/>
        <v>11894.495238095231</v>
      </c>
      <c r="AV329" s="53"/>
      <c r="AW329" s="89"/>
      <c r="AX329" s="53"/>
      <c r="AY329" s="94"/>
      <c r="AZ329" s="94"/>
      <c r="BB329" s="138">
        <f>SUM(BB293:BB328)</f>
        <v>967.79420289855068</v>
      </c>
      <c r="BC329" s="141">
        <f>SUM(BC293:BC328)</f>
        <v>4061.5047619047618</v>
      </c>
    </row>
    <row r="330" spans="1:55" ht="12.75" customHeight="1">
      <c r="B330" s="159" t="s">
        <v>12</v>
      </c>
      <c r="C330" s="159"/>
      <c r="D330" s="159"/>
      <c r="E330" s="159"/>
      <c r="F330" s="159"/>
      <c r="G330" s="159"/>
      <c r="H330" s="159"/>
      <c r="I330" s="159"/>
      <c r="L330" s="57">
        <v>0</v>
      </c>
      <c r="O330" s="11"/>
      <c r="P330" s="57">
        <v>0</v>
      </c>
      <c r="Q330" s="57">
        <v>0</v>
      </c>
      <c r="R330" s="57">
        <v>0</v>
      </c>
      <c r="U330" s="12">
        <f t="shared" si="74"/>
        <v>0</v>
      </c>
      <c r="Y330" s="94"/>
      <c r="AB330" s="159" t="s">
        <v>12</v>
      </c>
      <c r="AC330" s="159"/>
      <c r="AD330" s="159"/>
      <c r="AE330" s="159"/>
      <c r="AF330" s="159"/>
      <c r="AG330" s="159"/>
      <c r="AH330" s="159"/>
      <c r="AI330" s="159"/>
      <c r="AL330" s="121">
        <v>0</v>
      </c>
      <c r="AO330" s="11"/>
      <c r="AP330" s="121">
        <v>0</v>
      </c>
      <c r="AQ330" s="121">
        <v>0</v>
      </c>
      <c r="AR330" s="121">
        <v>0</v>
      </c>
      <c r="AU330" s="12">
        <f t="shared" si="75"/>
        <v>0</v>
      </c>
      <c r="AV330" s="53"/>
      <c r="AW330" s="89"/>
      <c r="AX330" s="53"/>
      <c r="AY330" s="94"/>
      <c r="AZ330" s="94"/>
      <c r="BB330" s="138">
        <v>0</v>
      </c>
      <c r="BC330" s="141">
        <v>0</v>
      </c>
    </row>
    <row r="331" spans="1:55" ht="12.75" customHeight="1">
      <c r="A331" s="159" t="s">
        <v>184</v>
      </c>
      <c r="B331" s="159"/>
      <c r="C331" s="159"/>
      <c r="D331" s="159"/>
      <c r="E331" s="159"/>
      <c r="F331" s="159"/>
      <c r="G331" s="159"/>
      <c r="H331" s="159"/>
      <c r="L331" s="56">
        <f>L329-L330</f>
        <v>106625</v>
      </c>
      <c r="O331" s="6"/>
      <c r="P331" s="56">
        <f t="shared" ref="P331:R331" si="83">P329-P330</f>
        <v>92840</v>
      </c>
      <c r="Q331" s="56">
        <f t="shared" si="83"/>
        <v>3366.6985507246377</v>
      </c>
      <c r="R331" s="56">
        <f t="shared" si="83"/>
        <v>96206.698550724643</v>
      </c>
      <c r="U331" s="12">
        <f t="shared" si="74"/>
        <v>10418.301449275357</v>
      </c>
      <c r="Y331" s="94"/>
      <c r="AA331" s="159" t="s">
        <v>184</v>
      </c>
      <c r="AB331" s="159"/>
      <c r="AC331" s="159"/>
      <c r="AD331" s="159"/>
      <c r="AE331" s="159"/>
      <c r="AF331" s="159"/>
      <c r="AG331" s="159"/>
      <c r="AH331" s="159"/>
      <c r="AL331" s="120">
        <f>AL329-AL330</f>
        <v>106625</v>
      </c>
      <c r="AO331" s="6"/>
      <c r="AP331" s="120">
        <f t="shared" ref="AP331:AR331" si="84">AP329-AP330</f>
        <v>90669</v>
      </c>
      <c r="AQ331" s="120">
        <f t="shared" si="84"/>
        <v>4061.5047619047618</v>
      </c>
      <c r="AR331" s="120">
        <f t="shared" si="84"/>
        <v>94730.504761904769</v>
      </c>
      <c r="AU331" s="12">
        <f t="shared" si="75"/>
        <v>11894.495238095231</v>
      </c>
      <c r="AV331" s="53"/>
      <c r="AW331" s="89"/>
      <c r="AX331" s="53"/>
      <c r="AY331" s="94"/>
      <c r="AZ331" s="94"/>
      <c r="BB331" s="138">
        <v>967.79</v>
      </c>
      <c r="BC331" s="141">
        <v>4061.5</v>
      </c>
    </row>
    <row r="332" spans="1:55">
      <c r="M332" s="12"/>
      <c r="U332" s="12">
        <f t="shared" si="74"/>
        <v>0</v>
      </c>
      <c r="Y332" s="94"/>
      <c r="AM332" s="12"/>
      <c r="AP332" s="12"/>
      <c r="AQ332" s="12"/>
      <c r="AR332" s="12"/>
      <c r="AU332" s="12">
        <f t="shared" si="75"/>
        <v>0</v>
      </c>
      <c r="AV332" s="53"/>
      <c r="AW332" s="89"/>
      <c r="AX332" s="53"/>
      <c r="AY332" s="94"/>
      <c r="AZ332" s="94"/>
      <c r="BB332" s="138"/>
      <c r="BC332" s="141"/>
    </row>
    <row r="333" spans="1:55" s="1" customFormat="1" ht="12.75" customHeight="1">
      <c r="A333" s="149" t="s">
        <v>185</v>
      </c>
      <c r="B333" s="149"/>
      <c r="C333" s="149"/>
      <c r="D333" s="149"/>
      <c r="E333" s="149"/>
      <c r="F333" s="149"/>
      <c r="G333" s="149"/>
      <c r="H333" s="149"/>
      <c r="I333" s="149"/>
      <c r="J333" s="149"/>
      <c r="K333" s="149"/>
      <c r="L333" s="149"/>
      <c r="M333" s="149"/>
      <c r="N333" s="149"/>
      <c r="O333" s="149"/>
      <c r="P333" s="149"/>
      <c r="Q333" s="149"/>
      <c r="R333" s="149"/>
      <c r="S333" s="149"/>
      <c r="T333" s="149"/>
      <c r="U333" s="12">
        <f t="shared" si="74"/>
        <v>0</v>
      </c>
      <c r="W333" s="87"/>
      <c r="Y333" s="86"/>
      <c r="AA333" s="149" t="s">
        <v>185</v>
      </c>
      <c r="AB333" s="149"/>
      <c r="AC333" s="149"/>
      <c r="AD333" s="149"/>
      <c r="AE333" s="149"/>
      <c r="AF333" s="149"/>
      <c r="AG333" s="149"/>
      <c r="AH333" s="149"/>
      <c r="AI333" s="149"/>
      <c r="AJ333" s="149"/>
      <c r="AK333" s="149"/>
      <c r="AL333" s="149"/>
      <c r="AM333" s="149"/>
      <c r="AN333" s="149"/>
      <c r="AO333" s="149"/>
      <c r="AP333" s="149"/>
      <c r="AQ333" s="149"/>
      <c r="AR333" s="149"/>
      <c r="AS333" s="149"/>
      <c r="AT333" s="149"/>
      <c r="AU333" s="12">
        <f t="shared" si="75"/>
        <v>0</v>
      </c>
      <c r="AW333" s="87"/>
      <c r="AY333" s="86"/>
      <c r="AZ333" s="86"/>
      <c r="BB333" s="140"/>
      <c r="BC333" s="143"/>
    </row>
    <row r="334" spans="1:55" s="1" customFormat="1" ht="13.15">
      <c r="C334" s="84" t="s">
        <v>345</v>
      </c>
      <c r="P334" s="13"/>
      <c r="Q334" s="13"/>
      <c r="R334" s="13"/>
      <c r="U334" s="12">
        <f t="shared" si="74"/>
        <v>0</v>
      </c>
      <c r="W334" s="87"/>
      <c r="Y334" s="86"/>
      <c r="AC334" s="84" t="s">
        <v>345</v>
      </c>
      <c r="AP334" s="13"/>
      <c r="AQ334" s="13"/>
      <c r="AR334" s="13"/>
      <c r="AU334" s="12">
        <f t="shared" si="75"/>
        <v>0</v>
      </c>
      <c r="AW334" s="87"/>
      <c r="AY334" s="86"/>
      <c r="AZ334" s="86"/>
      <c r="BB334" s="140"/>
      <c r="BC334" s="143"/>
    </row>
    <row r="335" spans="1:55">
      <c r="U335" s="12">
        <f t="shared" si="74"/>
        <v>0</v>
      </c>
      <c r="Y335" s="94"/>
      <c r="AP335" s="12"/>
      <c r="AQ335" s="12"/>
      <c r="AR335" s="12"/>
      <c r="AU335" s="12">
        <f t="shared" si="75"/>
        <v>0</v>
      </c>
      <c r="AV335" s="53"/>
      <c r="AW335" s="89"/>
      <c r="AX335" s="53"/>
      <c r="AY335" s="94"/>
      <c r="AZ335" s="94"/>
      <c r="BB335" s="138"/>
      <c r="BC335" s="141"/>
    </row>
    <row r="336" spans="1:55" ht="12.75" customHeight="1">
      <c r="A336" s="160">
        <v>7</v>
      </c>
      <c r="B336" s="160"/>
      <c r="C336" s="54" t="s">
        <v>186</v>
      </c>
      <c r="D336" s="161">
        <v>29373</v>
      </c>
      <c r="E336" s="161"/>
      <c r="F336" s="161"/>
      <c r="G336" s="158" t="s">
        <v>16</v>
      </c>
      <c r="H336" s="158"/>
      <c r="I336" s="158"/>
      <c r="K336" s="2">
        <v>75</v>
      </c>
      <c r="L336" s="55">
        <v>802405</v>
      </c>
      <c r="M336" s="2">
        <v>100</v>
      </c>
      <c r="O336" s="7"/>
      <c r="P336" s="14">
        <v>556667</v>
      </c>
      <c r="Q336" s="14">
        <f>Y336/X336</f>
        <v>7227.588235294118</v>
      </c>
      <c r="R336" s="14">
        <f>P336+Q336</f>
        <v>563894.5882352941</v>
      </c>
      <c r="U336" s="12">
        <f t="shared" si="74"/>
        <v>238510.4117647059</v>
      </c>
      <c r="V336" s="2">
        <v>50</v>
      </c>
      <c r="W336" s="89">
        <f>2021-1980</f>
        <v>41</v>
      </c>
      <c r="X336" s="93">
        <f>K336-W336</f>
        <v>34</v>
      </c>
      <c r="Y336" s="94">
        <v>245738</v>
      </c>
      <c r="AA336" s="160">
        <v>7</v>
      </c>
      <c r="AB336" s="160"/>
      <c r="AC336" s="118" t="s">
        <v>186</v>
      </c>
      <c r="AD336" s="161">
        <v>29373</v>
      </c>
      <c r="AE336" s="161"/>
      <c r="AF336" s="161"/>
      <c r="AG336" s="158" t="s">
        <v>16</v>
      </c>
      <c r="AH336" s="158"/>
      <c r="AI336" s="158"/>
      <c r="AK336" s="124">
        <v>45</v>
      </c>
      <c r="AL336" s="119">
        <v>802405</v>
      </c>
      <c r="AM336" s="2">
        <v>100</v>
      </c>
      <c r="AO336" s="7"/>
      <c r="AP336" s="14">
        <v>556667</v>
      </c>
      <c r="AQ336" s="14">
        <f>AY336/AX336</f>
        <v>61434.5</v>
      </c>
      <c r="AR336" s="14">
        <f>AP336+AQ336</f>
        <v>618101.5</v>
      </c>
      <c r="AU336" s="12">
        <f t="shared" si="75"/>
        <v>184303.5</v>
      </c>
      <c r="AV336" s="2">
        <v>50</v>
      </c>
      <c r="AW336" s="89">
        <f>2021-1980</f>
        <v>41</v>
      </c>
      <c r="AX336" s="93">
        <f>AK336-AW336</f>
        <v>4</v>
      </c>
      <c r="AY336" s="94">
        <v>245738</v>
      </c>
      <c r="AZ336" s="94"/>
      <c r="BB336" s="138">
        <v>7227.588235294118</v>
      </c>
      <c r="BC336" s="141">
        <v>61434.5</v>
      </c>
    </row>
    <row r="337" spans="1:55" ht="12.75" customHeight="1">
      <c r="A337" s="160">
        <v>8</v>
      </c>
      <c r="B337" s="160"/>
      <c r="C337" s="54" t="s">
        <v>187</v>
      </c>
      <c r="D337" s="161">
        <v>34334</v>
      </c>
      <c r="E337" s="161"/>
      <c r="F337" s="161"/>
      <c r="G337" s="158" t="s">
        <v>178</v>
      </c>
      <c r="H337" s="158"/>
      <c r="I337" s="158"/>
      <c r="K337" s="2">
        <v>5</v>
      </c>
      <c r="L337" s="55">
        <v>46555</v>
      </c>
      <c r="M337" s="2">
        <v>100</v>
      </c>
      <c r="O337" s="7"/>
      <c r="P337" s="14">
        <v>46555</v>
      </c>
      <c r="Q337" s="14">
        <v>0</v>
      </c>
      <c r="R337" s="14">
        <f t="shared" ref="R337:R344" si="85">P337+Q337</f>
        <v>46555</v>
      </c>
      <c r="U337" s="12">
        <f t="shared" si="74"/>
        <v>0</v>
      </c>
      <c r="V337" s="2">
        <v>5</v>
      </c>
      <c r="W337" s="101" t="s">
        <v>334</v>
      </c>
      <c r="X337" s="93"/>
      <c r="Y337" s="94">
        <v>0</v>
      </c>
      <c r="AA337" s="160">
        <v>8</v>
      </c>
      <c r="AB337" s="160"/>
      <c r="AC337" s="118" t="s">
        <v>187</v>
      </c>
      <c r="AD337" s="161">
        <v>34334</v>
      </c>
      <c r="AE337" s="161"/>
      <c r="AF337" s="161"/>
      <c r="AG337" s="158" t="s">
        <v>178</v>
      </c>
      <c r="AH337" s="158"/>
      <c r="AI337" s="158"/>
      <c r="AK337" s="2">
        <v>5</v>
      </c>
      <c r="AL337" s="119">
        <v>46555</v>
      </c>
      <c r="AM337" s="2">
        <v>100</v>
      </c>
      <c r="AO337" s="7"/>
      <c r="AP337" s="14">
        <v>46555</v>
      </c>
      <c r="AQ337" s="14">
        <v>0</v>
      </c>
      <c r="AR337" s="14">
        <f t="shared" ref="AR337:AR344" si="86">AP337+AQ337</f>
        <v>46555</v>
      </c>
      <c r="AU337" s="12">
        <f t="shared" si="75"/>
        <v>0</v>
      </c>
      <c r="AV337" s="2">
        <v>5</v>
      </c>
      <c r="AW337" s="101" t="s">
        <v>334</v>
      </c>
      <c r="AX337" s="93"/>
      <c r="AY337" s="94">
        <v>0</v>
      </c>
      <c r="AZ337" s="94"/>
      <c r="BB337" s="138">
        <v>0</v>
      </c>
      <c r="BC337" s="141">
        <v>0</v>
      </c>
    </row>
    <row r="338" spans="1:55" ht="12.75" customHeight="1">
      <c r="A338" s="160">
        <v>9</v>
      </c>
      <c r="B338" s="160"/>
      <c r="C338" s="54" t="s">
        <v>188</v>
      </c>
      <c r="D338" s="161">
        <v>37063</v>
      </c>
      <c r="E338" s="161"/>
      <c r="F338" s="161"/>
      <c r="G338" s="158" t="s">
        <v>16</v>
      </c>
      <c r="H338" s="158"/>
      <c r="I338" s="158"/>
      <c r="K338" s="2">
        <v>75</v>
      </c>
      <c r="L338" s="55">
        <v>958803</v>
      </c>
      <c r="M338" s="2">
        <v>100</v>
      </c>
      <c r="O338" s="7"/>
      <c r="P338" s="14">
        <v>189585</v>
      </c>
      <c r="Q338" s="14">
        <f t="shared" ref="Q338:Q344" si="87">Y338/X338</f>
        <v>13985.781818181818</v>
      </c>
      <c r="R338" s="14">
        <f t="shared" si="85"/>
        <v>203570.78181818183</v>
      </c>
      <c r="U338" s="12">
        <f t="shared" si="74"/>
        <v>755232.21818181814</v>
      </c>
      <c r="V338" s="2">
        <v>99</v>
      </c>
      <c r="W338" s="89">
        <v>20</v>
      </c>
      <c r="X338" s="93">
        <f t="shared" ref="X338:X344" si="88">K338-W338</f>
        <v>55</v>
      </c>
      <c r="Y338" s="94">
        <v>769218</v>
      </c>
      <c r="AA338" s="160">
        <v>9</v>
      </c>
      <c r="AB338" s="160"/>
      <c r="AC338" s="118" t="s">
        <v>188</v>
      </c>
      <c r="AD338" s="161">
        <v>37063</v>
      </c>
      <c r="AE338" s="161"/>
      <c r="AF338" s="161"/>
      <c r="AG338" s="158" t="s">
        <v>16</v>
      </c>
      <c r="AH338" s="158"/>
      <c r="AI338" s="158"/>
      <c r="AK338" s="124">
        <v>45</v>
      </c>
      <c r="AL338" s="119">
        <v>958803</v>
      </c>
      <c r="AM338" s="2">
        <v>100</v>
      </c>
      <c r="AO338" s="7"/>
      <c r="AP338" s="14">
        <v>189585</v>
      </c>
      <c r="AQ338" s="14">
        <f t="shared" ref="AQ338:AQ344" si="89">AY338/AX338</f>
        <v>30768.720000000001</v>
      </c>
      <c r="AR338" s="14">
        <f t="shared" si="86"/>
        <v>220353.72</v>
      </c>
      <c r="AU338" s="12">
        <f t="shared" si="75"/>
        <v>738449.28</v>
      </c>
      <c r="AV338" s="2">
        <v>99</v>
      </c>
      <c r="AW338" s="89">
        <v>20</v>
      </c>
      <c r="AX338" s="93">
        <f t="shared" ref="AX338:AX344" si="90">AK338-AW338</f>
        <v>25</v>
      </c>
      <c r="AY338" s="94">
        <v>769218</v>
      </c>
      <c r="AZ338" s="94"/>
      <c r="BB338" s="138">
        <v>13985.781818181818</v>
      </c>
      <c r="BC338" s="141">
        <v>30768.720000000001</v>
      </c>
    </row>
    <row r="339" spans="1:55" ht="12.75" customHeight="1">
      <c r="A339" s="160">
        <v>10</v>
      </c>
      <c r="B339" s="160"/>
      <c r="C339" s="54" t="s">
        <v>41</v>
      </c>
      <c r="D339" s="161">
        <v>38233</v>
      </c>
      <c r="E339" s="161"/>
      <c r="F339" s="161"/>
      <c r="G339" s="158" t="s">
        <v>16</v>
      </c>
      <c r="H339" s="158"/>
      <c r="I339" s="158"/>
      <c r="K339" s="2">
        <v>15</v>
      </c>
      <c r="L339" s="55">
        <v>3720</v>
      </c>
      <c r="M339" s="2">
        <v>100</v>
      </c>
      <c r="O339" s="7"/>
      <c r="P339" s="14">
        <v>3720</v>
      </c>
      <c r="Q339" s="14">
        <v>0</v>
      </c>
      <c r="R339" s="14">
        <f t="shared" si="85"/>
        <v>3720</v>
      </c>
      <c r="U339" s="12">
        <f t="shared" si="74"/>
        <v>0</v>
      </c>
      <c r="V339" s="2">
        <v>15</v>
      </c>
      <c r="W339" s="101" t="s">
        <v>334</v>
      </c>
      <c r="X339" s="93"/>
      <c r="Y339" s="94">
        <v>0</v>
      </c>
      <c r="AA339" s="160">
        <v>10</v>
      </c>
      <c r="AB339" s="160"/>
      <c r="AC339" s="118" t="s">
        <v>41</v>
      </c>
      <c r="AD339" s="161">
        <v>38233</v>
      </c>
      <c r="AE339" s="161"/>
      <c r="AF339" s="161"/>
      <c r="AG339" s="158" t="s">
        <v>16</v>
      </c>
      <c r="AH339" s="158"/>
      <c r="AI339" s="158"/>
      <c r="AK339" s="2">
        <v>15</v>
      </c>
      <c r="AL339" s="119">
        <v>3720</v>
      </c>
      <c r="AM339" s="2">
        <v>100</v>
      </c>
      <c r="AO339" s="7"/>
      <c r="AP339" s="14">
        <v>3720</v>
      </c>
      <c r="AQ339" s="14">
        <v>0</v>
      </c>
      <c r="AR339" s="14">
        <f t="shared" si="86"/>
        <v>3720</v>
      </c>
      <c r="AU339" s="12">
        <f t="shared" si="75"/>
        <v>0</v>
      </c>
      <c r="AV339" s="2">
        <v>15</v>
      </c>
      <c r="AW339" s="101" t="s">
        <v>334</v>
      </c>
      <c r="AX339" s="93"/>
      <c r="AY339" s="94">
        <v>0</v>
      </c>
      <c r="AZ339" s="94"/>
      <c r="BB339" s="138">
        <v>0</v>
      </c>
      <c r="BC339" s="141">
        <v>0</v>
      </c>
    </row>
    <row r="340" spans="1:55" ht="12.75" customHeight="1">
      <c r="A340" s="160">
        <v>11</v>
      </c>
      <c r="B340" s="160"/>
      <c r="C340" s="54" t="s">
        <v>189</v>
      </c>
      <c r="D340" s="161">
        <v>39691</v>
      </c>
      <c r="E340" s="161"/>
      <c r="F340" s="161"/>
      <c r="G340" s="158" t="s">
        <v>16</v>
      </c>
      <c r="H340" s="158"/>
      <c r="I340" s="158"/>
      <c r="K340" s="2">
        <v>40</v>
      </c>
      <c r="L340" s="55">
        <v>272975</v>
      </c>
      <c r="M340" s="2">
        <v>100</v>
      </c>
      <c r="O340" s="7"/>
      <c r="P340" s="14">
        <v>225959</v>
      </c>
      <c r="Q340" s="14">
        <f t="shared" si="87"/>
        <v>1741.3333333333333</v>
      </c>
      <c r="R340" s="14">
        <f t="shared" si="85"/>
        <v>227700.33333333334</v>
      </c>
      <c r="U340" s="12">
        <f t="shared" si="74"/>
        <v>45274.666666666657</v>
      </c>
      <c r="V340" s="2">
        <v>15</v>
      </c>
      <c r="W340" s="89">
        <v>13</v>
      </c>
      <c r="X340" s="93">
        <f t="shared" si="88"/>
        <v>27</v>
      </c>
      <c r="Y340" s="94">
        <v>47016</v>
      </c>
      <c r="AA340" s="160">
        <v>11</v>
      </c>
      <c r="AB340" s="160"/>
      <c r="AC340" s="118" t="s">
        <v>189</v>
      </c>
      <c r="AD340" s="161">
        <v>39691</v>
      </c>
      <c r="AE340" s="161"/>
      <c r="AF340" s="161"/>
      <c r="AG340" s="158" t="s">
        <v>16</v>
      </c>
      <c r="AH340" s="158"/>
      <c r="AI340" s="158"/>
      <c r="AK340" s="124">
        <v>20</v>
      </c>
      <c r="AL340" s="119">
        <v>272975</v>
      </c>
      <c r="AM340" s="2">
        <v>100</v>
      </c>
      <c r="AO340" s="7"/>
      <c r="AP340" s="14">
        <v>225959</v>
      </c>
      <c r="AQ340" s="14">
        <f t="shared" si="89"/>
        <v>6716.5714285714284</v>
      </c>
      <c r="AR340" s="14">
        <f t="shared" si="86"/>
        <v>232675.57142857142</v>
      </c>
      <c r="AU340" s="12">
        <f t="shared" si="75"/>
        <v>40299.42857142858</v>
      </c>
      <c r="AV340" s="2">
        <v>15</v>
      </c>
      <c r="AW340" s="89">
        <v>13</v>
      </c>
      <c r="AX340" s="93">
        <f t="shared" si="90"/>
        <v>7</v>
      </c>
      <c r="AY340" s="94">
        <v>47016</v>
      </c>
      <c r="AZ340" s="94"/>
      <c r="BB340" s="138">
        <v>1741.3333333333333</v>
      </c>
      <c r="BC340" s="141">
        <v>6716.5714285714284</v>
      </c>
    </row>
    <row r="341" spans="1:55" ht="30.4">
      <c r="A341" s="160">
        <v>12</v>
      </c>
      <c r="B341" s="160"/>
      <c r="C341" s="54" t="s">
        <v>190</v>
      </c>
      <c r="D341" s="161">
        <v>40351</v>
      </c>
      <c r="E341" s="161"/>
      <c r="F341" s="161"/>
      <c r="G341" s="158" t="s">
        <v>16</v>
      </c>
      <c r="H341" s="158"/>
      <c r="I341" s="158"/>
      <c r="K341" s="2">
        <v>40</v>
      </c>
      <c r="L341" s="55">
        <v>37600</v>
      </c>
      <c r="M341" s="2">
        <v>100</v>
      </c>
      <c r="O341" s="7"/>
      <c r="P341" s="14">
        <v>26532</v>
      </c>
      <c r="Q341" s="14">
        <f t="shared" si="87"/>
        <v>381.65517241379308</v>
      </c>
      <c r="R341" s="14">
        <f t="shared" si="85"/>
        <v>26913.655172413793</v>
      </c>
      <c r="U341" s="12">
        <f t="shared" si="74"/>
        <v>10686.344827586207</v>
      </c>
      <c r="V341" s="2">
        <v>15</v>
      </c>
      <c r="W341" s="89">
        <v>11</v>
      </c>
      <c r="X341" s="93">
        <f t="shared" si="88"/>
        <v>29</v>
      </c>
      <c r="Y341" s="94">
        <v>11068</v>
      </c>
      <c r="AA341" s="160">
        <v>12</v>
      </c>
      <c r="AB341" s="160"/>
      <c r="AC341" s="118" t="s">
        <v>190</v>
      </c>
      <c r="AD341" s="161">
        <v>40351</v>
      </c>
      <c r="AE341" s="161"/>
      <c r="AF341" s="161"/>
      <c r="AG341" s="158" t="s">
        <v>16</v>
      </c>
      <c r="AH341" s="158"/>
      <c r="AI341" s="158"/>
      <c r="AK341" s="124">
        <v>20</v>
      </c>
      <c r="AL341" s="119">
        <v>37600</v>
      </c>
      <c r="AM341" s="2">
        <v>100</v>
      </c>
      <c r="AO341" s="7"/>
      <c r="AP341" s="14">
        <v>26532</v>
      </c>
      <c r="AQ341" s="14">
        <f t="shared" si="89"/>
        <v>1229.7777777777778</v>
      </c>
      <c r="AR341" s="14">
        <f t="shared" si="86"/>
        <v>27761.777777777777</v>
      </c>
      <c r="AU341" s="12">
        <f t="shared" si="75"/>
        <v>9838.2222222222226</v>
      </c>
      <c r="AV341" s="2">
        <v>15</v>
      </c>
      <c r="AW341" s="89">
        <v>11</v>
      </c>
      <c r="AX341" s="93">
        <f t="shared" si="90"/>
        <v>9</v>
      </c>
      <c r="AY341" s="94">
        <v>11068</v>
      </c>
      <c r="AZ341" s="94"/>
      <c r="BB341" s="138">
        <v>381.65517241379308</v>
      </c>
      <c r="BC341" s="141">
        <v>1229.7777777777778</v>
      </c>
    </row>
    <row r="342" spans="1:55" ht="12.75" customHeight="1">
      <c r="A342" s="160">
        <v>13</v>
      </c>
      <c r="B342" s="160"/>
      <c r="C342" s="54" t="s">
        <v>191</v>
      </c>
      <c r="D342" s="161">
        <v>40492</v>
      </c>
      <c r="E342" s="161"/>
      <c r="F342" s="161"/>
      <c r="G342" s="158" t="s">
        <v>16</v>
      </c>
      <c r="H342" s="158"/>
      <c r="I342" s="158"/>
      <c r="K342" s="2">
        <v>40</v>
      </c>
      <c r="L342" s="55">
        <v>89000</v>
      </c>
      <c r="M342" s="2">
        <v>100</v>
      </c>
      <c r="O342" s="7"/>
      <c r="P342" s="14">
        <v>60319</v>
      </c>
      <c r="Q342" s="14">
        <f t="shared" si="87"/>
        <v>989</v>
      </c>
      <c r="R342" s="14">
        <f t="shared" si="85"/>
        <v>61308</v>
      </c>
      <c r="U342" s="12">
        <f t="shared" ref="U342:U405" si="91">L342-R342</f>
        <v>27692</v>
      </c>
      <c r="V342" s="2">
        <v>15</v>
      </c>
      <c r="W342" s="89">
        <v>11</v>
      </c>
      <c r="X342" s="93">
        <f t="shared" si="88"/>
        <v>29</v>
      </c>
      <c r="Y342" s="94">
        <v>28681</v>
      </c>
      <c r="AA342" s="160">
        <v>13</v>
      </c>
      <c r="AB342" s="160"/>
      <c r="AC342" s="118" t="s">
        <v>191</v>
      </c>
      <c r="AD342" s="161">
        <v>40492</v>
      </c>
      <c r="AE342" s="161"/>
      <c r="AF342" s="161"/>
      <c r="AG342" s="158" t="s">
        <v>16</v>
      </c>
      <c r="AH342" s="158"/>
      <c r="AI342" s="158"/>
      <c r="AK342" s="124">
        <v>20</v>
      </c>
      <c r="AL342" s="119">
        <v>89000</v>
      </c>
      <c r="AM342" s="2">
        <v>100</v>
      </c>
      <c r="AO342" s="7"/>
      <c r="AP342" s="14">
        <v>60319</v>
      </c>
      <c r="AQ342" s="14">
        <f t="shared" si="89"/>
        <v>3186.7777777777778</v>
      </c>
      <c r="AR342" s="14">
        <f t="shared" si="86"/>
        <v>63505.777777777781</v>
      </c>
      <c r="AU342" s="12">
        <f t="shared" ref="AU342:AU405" si="92">AL342-AR342</f>
        <v>25494.222222222219</v>
      </c>
      <c r="AV342" s="2">
        <v>15</v>
      </c>
      <c r="AW342" s="89">
        <v>11</v>
      </c>
      <c r="AX342" s="93">
        <f t="shared" si="90"/>
        <v>9</v>
      </c>
      <c r="AY342" s="94">
        <v>28681</v>
      </c>
      <c r="AZ342" s="94"/>
      <c r="BB342" s="138">
        <v>989</v>
      </c>
      <c r="BC342" s="141">
        <v>3186.7777777777778</v>
      </c>
    </row>
    <row r="343" spans="1:55" ht="12.75" customHeight="1">
      <c r="A343" s="160">
        <v>296</v>
      </c>
      <c r="B343" s="160"/>
      <c r="C343" s="54" t="s">
        <v>192</v>
      </c>
      <c r="D343" s="161">
        <v>41060</v>
      </c>
      <c r="E343" s="161"/>
      <c r="F343" s="161"/>
      <c r="G343" s="158" t="s">
        <v>16</v>
      </c>
      <c r="H343" s="158"/>
      <c r="I343" s="158"/>
      <c r="K343" s="2">
        <v>40</v>
      </c>
      <c r="L343" s="55">
        <v>13147</v>
      </c>
      <c r="M343" s="2">
        <v>100</v>
      </c>
      <c r="O343" s="7"/>
      <c r="P343" s="14">
        <v>7519</v>
      </c>
      <c r="Q343" s="14">
        <f t="shared" si="87"/>
        <v>181.54838709677421</v>
      </c>
      <c r="R343" s="14">
        <f t="shared" si="85"/>
        <v>7700.5483870967746</v>
      </c>
      <c r="U343" s="12">
        <f t="shared" si="91"/>
        <v>5446.4516129032254</v>
      </c>
      <c r="V343" s="2">
        <v>15</v>
      </c>
      <c r="W343" s="89">
        <v>9</v>
      </c>
      <c r="X343" s="93">
        <f t="shared" si="88"/>
        <v>31</v>
      </c>
      <c r="Y343" s="94">
        <v>5628</v>
      </c>
      <c r="AA343" s="160">
        <v>296</v>
      </c>
      <c r="AB343" s="160"/>
      <c r="AC343" s="118" t="s">
        <v>192</v>
      </c>
      <c r="AD343" s="161">
        <v>41060</v>
      </c>
      <c r="AE343" s="161"/>
      <c r="AF343" s="161"/>
      <c r="AG343" s="158" t="s">
        <v>16</v>
      </c>
      <c r="AH343" s="158"/>
      <c r="AI343" s="158"/>
      <c r="AK343" s="124">
        <v>20</v>
      </c>
      <c r="AL343" s="119">
        <v>13147</v>
      </c>
      <c r="AM343" s="2">
        <v>100</v>
      </c>
      <c r="AO343" s="7"/>
      <c r="AP343" s="14">
        <v>7519</v>
      </c>
      <c r="AQ343" s="14">
        <f t="shared" si="89"/>
        <v>511.63636363636363</v>
      </c>
      <c r="AR343" s="14">
        <f t="shared" si="86"/>
        <v>8030.636363636364</v>
      </c>
      <c r="AU343" s="12">
        <f t="shared" si="92"/>
        <v>5116.363636363636</v>
      </c>
      <c r="AV343" s="2">
        <v>15</v>
      </c>
      <c r="AW343" s="89">
        <v>9</v>
      </c>
      <c r="AX343" s="93">
        <f t="shared" si="90"/>
        <v>11</v>
      </c>
      <c r="AY343" s="94">
        <v>5628</v>
      </c>
      <c r="AZ343" s="94"/>
      <c r="BB343" s="138">
        <v>181.54838709677421</v>
      </c>
      <c r="BC343" s="141">
        <v>511.63636363636363</v>
      </c>
    </row>
    <row r="344" spans="1:55" ht="12.75" customHeight="1">
      <c r="A344" s="160">
        <v>324</v>
      </c>
      <c r="B344" s="160"/>
      <c r="C344" s="54" t="s">
        <v>193</v>
      </c>
      <c r="D344" s="161">
        <v>42735</v>
      </c>
      <c r="E344" s="161"/>
      <c r="F344" s="161"/>
      <c r="G344" s="158" t="s">
        <v>16</v>
      </c>
      <c r="H344" s="158"/>
      <c r="I344" s="158"/>
      <c r="K344" s="2">
        <v>40</v>
      </c>
      <c r="L344" s="55">
        <v>391999</v>
      </c>
      <c r="M344" s="2">
        <v>100</v>
      </c>
      <c r="O344" s="7"/>
      <c r="P344" s="14">
        <v>104532</v>
      </c>
      <c r="Q344" s="14">
        <f t="shared" si="87"/>
        <v>8213.3428571428576</v>
      </c>
      <c r="R344" s="14">
        <f t="shared" si="85"/>
        <v>112745.34285714285</v>
      </c>
      <c r="U344" s="12">
        <f t="shared" si="91"/>
        <v>279253.65714285715</v>
      </c>
      <c r="V344" s="2">
        <v>15</v>
      </c>
      <c r="W344" s="89">
        <v>5</v>
      </c>
      <c r="X344" s="93">
        <f t="shared" si="88"/>
        <v>35</v>
      </c>
      <c r="Y344" s="94">
        <v>287467</v>
      </c>
      <c r="AA344" s="160">
        <v>324</v>
      </c>
      <c r="AB344" s="160"/>
      <c r="AC344" s="118" t="s">
        <v>193</v>
      </c>
      <c r="AD344" s="161">
        <v>42735</v>
      </c>
      <c r="AE344" s="161"/>
      <c r="AF344" s="161"/>
      <c r="AG344" s="158" t="s">
        <v>16</v>
      </c>
      <c r="AH344" s="158"/>
      <c r="AI344" s="158"/>
      <c r="AK344" s="124">
        <v>20</v>
      </c>
      <c r="AL344" s="119">
        <v>391999</v>
      </c>
      <c r="AM344" s="2">
        <v>100</v>
      </c>
      <c r="AO344" s="7"/>
      <c r="AP344" s="14">
        <v>104532</v>
      </c>
      <c r="AQ344" s="14">
        <f t="shared" si="89"/>
        <v>19164.466666666667</v>
      </c>
      <c r="AR344" s="14">
        <f t="shared" si="86"/>
        <v>123696.46666666667</v>
      </c>
      <c r="AU344" s="12">
        <f t="shared" si="92"/>
        <v>268302.53333333333</v>
      </c>
      <c r="AV344" s="2">
        <v>15</v>
      </c>
      <c r="AW344" s="89">
        <v>5</v>
      </c>
      <c r="AX344" s="93">
        <f t="shared" si="90"/>
        <v>15</v>
      </c>
      <c r="AY344" s="94">
        <v>287467</v>
      </c>
      <c r="AZ344" s="94"/>
      <c r="BB344" s="138">
        <v>8213.3428571428576</v>
      </c>
      <c r="BC344" s="141">
        <v>19164.466666666667</v>
      </c>
    </row>
    <row r="345" spans="1:55">
      <c r="P345"/>
      <c r="U345" s="12">
        <f t="shared" si="91"/>
        <v>0</v>
      </c>
      <c r="Y345" s="94"/>
      <c r="AQ345" s="12"/>
      <c r="AR345" s="12"/>
      <c r="AU345" s="12">
        <f t="shared" si="92"/>
        <v>0</v>
      </c>
      <c r="AV345" s="53"/>
      <c r="AW345" s="89"/>
      <c r="AX345" s="53"/>
      <c r="AY345" s="94"/>
      <c r="AZ345" s="94"/>
      <c r="BB345" s="138"/>
      <c r="BC345" s="141"/>
    </row>
    <row r="346" spans="1:55" ht="12.75" customHeight="1">
      <c r="A346" s="159" t="s">
        <v>194</v>
      </c>
      <c r="B346" s="159"/>
      <c r="C346" s="159"/>
      <c r="D346" s="159"/>
      <c r="E346" s="159"/>
      <c r="F346" s="159"/>
      <c r="G346" s="159"/>
      <c r="H346" s="159"/>
      <c r="L346" s="56">
        <f>SUM(L336:L345)</f>
        <v>2616204</v>
      </c>
      <c r="O346" s="6"/>
      <c r="P346" s="56">
        <f t="shared" ref="P346:R346" si="93">SUM(P336:P345)</f>
        <v>1221388</v>
      </c>
      <c r="Q346" s="56">
        <f t="shared" si="93"/>
        <v>32720.249803462691</v>
      </c>
      <c r="R346" s="56">
        <f t="shared" si="93"/>
        <v>1254108.2498034628</v>
      </c>
      <c r="U346" s="12">
        <f t="shared" si="91"/>
        <v>1362095.7501965372</v>
      </c>
      <c r="Y346" s="94"/>
      <c r="AA346" s="159" t="s">
        <v>194</v>
      </c>
      <c r="AB346" s="159"/>
      <c r="AC346" s="159"/>
      <c r="AD346" s="159"/>
      <c r="AE346" s="159"/>
      <c r="AF346" s="159"/>
      <c r="AG346" s="159"/>
      <c r="AH346" s="159"/>
      <c r="AL346" s="120">
        <f>SUM(AL336:AL345)</f>
        <v>2616204</v>
      </c>
      <c r="AO346" s="6"/>
      <c r="AP346" s="120">
        <f t="shared" ref="AP346:AR346" si="94">SUM(AP336:AP345)</f>
        <v>1221388</v>
      </c>
      <c r="AQ346" s="120">
        <f t="shared" si="94"/>
        <v>123012.45001443004</v>
      </c>
      <c r="AR346" s="120">
        <f t="shared" si="94"/>
        <v>1344400.4500144301</v>
      </c>
      <c r="AU346" s="12">
        <f t="shared" si="92"/>
        <v>1271803.5499855699</v>
      </c>
      <c r="AV346" s="53"/>
      <c r="AW346" s="89"/>
      <c r="AX346" s="53"/>
      <c r="AY346" s="94"/>
      <c r="AZ346" s="94"/>
      <c r="BB346" s="138">
        <f>SUM(BB336:BB345)</f>
        <v>32720.249803462691</v>
      </c>
      <c r="BC346" s="141">
        <f>SUM(BC336:BC345)</f>
        <v>123012.45001443004</v>
      </c>
    </row>
    <row r="347" spans="1:55" ht="12.75" customHeight="1">
      <c r="B347" s="159" t="s">
        <v>12</v>
      </c>
      <c r="C347" s="159"/>
      <c r="D347" s="159"/>
      <c r="E347" s="159"/>
      <c r="F347" s="159"/>
      <c r="G347" s="159"/>
      <c r="H347" s="159"/>
      <c r="I347" s="159"/>
      <c r="L347" s="57">
        <v>0</v>
      </c>
      <c r="O347" s="11"/>
      <c r="P347" s="57">
        <v>0</v>
      </c>
      <c r="Q347" s="57">
        <v>0</v>
      </c>
      <c r="R347" s="57">
        <v>0</v>
      </c>
      <c r="U347" s="12">
        <f t="shared" si="91"/>
        <v>0</v>
      </c>
      <c r="Y347" s="94"/>
      <c r="AB347" s="159" t="s">
        <v>12</v>
      </c>
      <c r="AC347" s="159"/>
      <c r="AD347" s="159"/>
      <c r="AE347" s="159"/>
      <c r="AF347" s="159"/>
      <c r="AG347" s="159"/>
      <c r="AH347" s="159"/>
      <c r="AI347" s="159"/>
      <c r="AL347" s="121">
        <v>0</v>
      </c>
      <c r="AO347" s="11"/>
      <c r="AP347" s="121">
        <v>0</v>
      </c>
      <c r="AQ347" s="121">
        <v>0</v>
      </c>
      <c r="AR347" s="121">
        <v>0</v>
      </c>
      <c r="AU347" s="12">
        <f t="shared" si="92"/>
        <v>0</v>
      </c>
      <c r="AV347" s="53"/>
      <c r="AW347" s="89"/>
      <c r="AX347" s="53"/>
      <c r="AY347" s="94"/>
      <c r="AZ347" s="94"/>
      <c r="BB347" s="138">
        <v>0</v>
      </c>
      <c r="BC347" s="141">
        <v>0</v>
      </c>
    </row>
    <row r="348" spans="1:55" ht="12.75" customHeight="1">
      <c r="A348" s="159" t="s">
        <v>195</v>
      </c>
      <c r="B348" s="159"/>
      <c r="C348" s="159"/>
      <c r="D348" s="159"/>
      <c r="E348" s="159"/>
      <c r="F348" s="159"/>
      <c r="G348" s="159"/>
      <c r="H348" s="159"/>
      <c r="L348" s="56">
        <f>L346-L347</f>
        <v>2616204</v>
      </c>
      <c r="O348" s="6"/>
      <c r="P348" s="56">
        <f t="shared" ref="P348:R348" si="95">P346-P347</f>
        <v>1221388</v>
      </c>
      <c r="Q348" s="56">
        <f t="shared" si="95"/>
        <v>32720.249803462691</v>
      </c>
      <c r="R348" s="56">
        <f t="shared" si="95"/>
        <v>1254108.2498034628</v>
      </c>
      <c r="U348" s="12">
        <f t="shared" si="91"/>
        <v>1362095.7501965372</v>
      </c>
      <c r="Y348" s="94"/>
      <c r="AA348" s="159" t="s">
        <v>195</v>
      </c>
      <c r="AB348" s="159"/>
      <c r="AC348" s="159"/>
      <c r="AD348" s="159"/>
      <c r="AE348" s="159"/>
      <c r="AF348" s="159"/>
      <c r="AG348" s="159"/>
      <c r="AH348" s="159"/>
      <c r="AL348" s="120">
        <f>AL346-AL347</f>
        <v>2616204</v>
      </c>
      <c r="AO348" s="6"/>
      <c r="AP348" s="120">
        <f t="shared" ref="AP348:AR348" si="96">AP346-AP347</f>
        <v>1221388</v>
      </c>
      <c r="AQ348" s="120">
        <f t="shared" si="96"/>
        <v>123012.45001443004</v>
      </c>
      <c r="AR348" s="120">
        <f t="shared" si="96"/>
        <v>1344400.4500144301</v>
      </c>
      <c r="AU348" s="12">
        <f t="shared" si="92"/>
        <v>1271803.5499855699</v>
      </c>
      <c r="AV348" s="53"/>
      <c r="AW348" s="89"/>
      <c r="AX348" s="53"/>
      <c r="AY348" s="94"/>
      <c r="AZ348" s="94"/>
      <c r="BB348" s="138">
        <v>32720.249803462691</v>
      </c>
      <c r="BC348" s="141">
        <v>123012.45001443004</v>
      </c>
    </row>
    <row r="349" spans="1:55">
      <c r="U349" s="12">
        <f t="shared" si="91"/>
        <v>0</v>
      </c>
      <c r="Y349" s="94"/>
      <c r="AP349" s="12"/>
      <c r="AQ349" s="12"/>
      <c r="AR349" s="12"/>
      <c r="AU349" s="12">
        <f t="shared" si="92"/>
        <v>0</v>
      </c>
      <c r="AV349" s="53"/>
      <c r="AW349" s="89"/>
      <c r="AX349" s="53"/>
      <c r="AY349" s="94"/>
      <c r="AZ349" s="94"/>
      <c r="BB349" s="138"/>
      <c r="BC349" s="141"/>
    </row>
    <row r="350" spans="1:55" s="1" customFormat="1" ht="12.75" customHeight="1">
      <c r="A350" s="149" t="s">
        <v>196</v>
      </c>
      <c r="B350" s="149"/>
      <c r="C350" s="149"/>
      <c r="D350" s="149"/>
      <c r="E350" s="149"/>
      <c r="F350" s="149"/>
      <c r="G350" s="149"/>
      <c r="H350" s="149"/>
      <c r="I350" s="149"/>
      <c r="J350" s="149"/>
      <c r="K350" s="149"/>
      <c r="L350" s="149"/>
      <c r="M350" s="149"/>
      <c r="N350" s="149"/>
      <c r="O350" s="149"/>
      <c r="P350" s="149"/>
      <c r="Q350" s="149"/>
      <c r="R350" s="149"/>
      <c r="S350" s="149"/>
      <c r="T350" s="149"/>
      <c r="U350" s="12">
        <f t="shared" si="91"/>
        <v>0</v>
      </c>
      <c r="W350" s="87"/>
      <c r="Y350" s="86"/>
      <c r="AA350" s="149" t="s">
        <v>196</v>
      </c>
      <c r="AB350" s="149"/>
      <c r="AC350" s="149"/>
      <c r="AD350" s="149"/>
      <c r="AE350" s="149"/>
      <c r="AF350" s="149"/>
      <c r="AG350" s="149"/>
      <c r="AH350" s="149"/>
      <c r="AI350" s="149"/>
      <c r="AJ350" s="149"/>
      <c r="AK350" s="149"/>
      <c r="AL350" s="149"/>
      <c r="AM350" s="149"/>
      <c r="AN350" s="149"/>
      <c r="AO350" s="149"/>
      <c r="AP350" s="149"/>
      <c r="AQ350" s="149"/>
      <c r="AR350" s="149"/>
      <c r="AS350" s="149"/>
      <c r="AT350" s="149"/>
      <c r="AU350" s="12">
        <f t="shared" si="92"/>
        <v>0</v>
      </c>
      <c r="AW350" s="87"/>
      <c r="AY350" s="86"/>
      <c r="AZ350" s="86"/>
      <c r="BB350" s="140"/>
      <c r="BC350" s="143"/>
    </row>
    <row r="351" spans="1:55" s="1" customFormat="1" ht="13.15">
      <c r="D351" s="84" t="s">
        <v>339</v>
      </c>
      <c r="P351" s="13"/>
      <c r="Q351" s="13"/>
      <c r="R351" s="13"/>
      <c r="U351" s="12">
        <f t="shared" si="91"/>
        <v>0</v>
      </c>
      <c r="W351" s="87"/>
      <c r="Y351" s="86"/>
      <c r="AD351" s="84" t="s">
        <v>339</v>
      </c>
      <c r="AP351" s="13"/>
      <c r="AQ351" s="13"/>
      <c r="AR351" s="13"/>
      <c r="AU351" s="12">
        <f t="shared" si="92"/>
        <v>0</v>
      </c>
      <c r="AW351" s="87"/>
      <c r="AY351" s="86"/>
      <c r="AZ351" s="86"/>
      <c r="BB351" s="140"/>
      <c r="BC351" s="143"/>
    </row>
    <row r="352" spans="1:55">
      <c r="U352" s="12">
        <f t="shared" si="91"/>
        <v>0</v>
      </c>
      <c r="Y352" s="94"/>
      <c r="AP352" s="12"/>
      <c r="AQ352" s="12"/>
      <c r="AR352" s="12"/>
      <c r="AU352" s="12">
        <f t="shared" si="92"/>
        <v>0</v>
      </c>
      <c r="AV352" s="53"/>
      <c r="AW352" s="89"/>
      <c r="AX352" s="53"/>
      <c r="AY352" s="94"/>
      <c r="AZ352" s="94"/>
      <c r="BB352" s="138"/>
      <c r="BC352" s="141"/>
    </row>
    <row r="353" spans="1:55" ht="12.75" customHeight="1">
      <c r="A353" s="160">
        <v>248</v>
      </c>
      <c r="B353" s="160"/>
      <c r="C353" s="54" t="s">
        <v>197</v>
      </c>
      <c r="D353" s="161">
        <v>31958</v>
      </c>
      <c r="E353" s="161"/>
      <c r="F353" s="161"/>
      <c r="G353" s="158" t="s">
        <v>32</v>
      </c>
      <c r="H353" s="158"/>
      <c r="I353" s="158"/>
      <c r="K353" s="2">
        <v>5</v>
      </c>
      <c r="L353" s="55">
        <v>7764</v>
      </c>
      <c r="M353" s="2">
        <v>100</v>
      </c>
      <c r="O353" s="7"/>
      <c r="P353" s="7">
        <v>7764</v>
      </c>
      <c r="Q353" s="14">
        <v>0</v>
      </c>
      <c r="R353" s="14">
        <f>P353+Q353</f>
        <v>7764</v>
      </c>
      <c r="U353" s="12">
        <f t="shared" si="91"/>
        <v>0</v>
      </c>
      <c r="Y353" s="94"/>
      <c r="AA353" s="160">
        <v>248</v>
      </c>
      <c r="AB353" s="160"/>
      <c r="AC353" s="118" t="s">
        <v>197</v>
      </c>
      <c r="AD353" s="161">
        <v>31958</v>
      </c>
      <c r="AE353" s="161"/>
      <c r="AF353" s="161"/>
      <c r="AG353" s="158" t="s">
        <v>32</v>
      </c>
      <c r="AH353" s="158"/>
      <c r="AI353" s="158"/>
      <c r="AK353" s="2">
        <v>5</v>
      </c>
      <c r="AL353" s="119">
        <v>7764</v>
      </c>
      <c r="AM353" s="2">
        <v>100</v>
      </c>
      <c r="AO353" s="7"/>
      <c r="AP353" s="7">
        <v>7764</v>
      </c>
      <c r="AQ353" s="14">
        <v>0</v>
      </c>
      <c r="AR353" s="14">
        <f>AP353+AQ353</f>
        <v>7764</v>
      </c>
      <c r="AU353" s="12">
        <f t="shared" si="92"/>
        <v>0</v>
      </c>
      <c r="AV353" s="53"/>
      <c r="AW353" s="89"/>
      <c r="AX353" s="53"/>
      <c r="AY353" s="94"/>
      <c r="AZ353" s="94"/>
      <c r="BB353" s="138">
        <v>0</v>
      </c>
      <c r="BC353" s="141">
        <v>0</v>
      </c>
    </row>
    <row r="354" spans="1:55" ht="12.75" customHeight="1">
      <c r="A354" s="160">
        <v>254</v>
      </c>
      <c r="B354" s="160"/>
      <c r="C354" s="54" t="s">
        <v>198</v>
      </c>
      <c r="D354" s="161">
        <v>33798</v>
      </c>
      <c r="E354" s="161"/>
      <c r="F354" s="161"/>
      <c r="G354" s="158" t="s">
        <v>32</v>
      </c>
      <c r="H354" s="158"/>
      <c r="I354" s="158"/>
      <c r="K354" s="2">
        <v>5</v>
      </c>
      <c r="L354" s="55">
        <v>2322</v>
      </c>
      <c r="M354" s="2">
        <v>100</v>
      </c>
      <c r="O354" s="7"/>
      <c r="P354" s="7">
        <v>2322</v>
      </c>
      <c r="Q354" s="14">
        <v>0</v>
      </c>
      <c r="R354" s="14">
        <f t="shared" ref="R354:R362" si="97">P354+Q354</f>
        <v>2322</v>
      </c>
      <c r="U354" s="12">
        <f t="shared" si="91"/>
        <v>0</v>
      </c>
      <c r="Y354" s="94"/>
      <c r="AA354" s="160">
        <v>254</v>
      </c>
      <c r="AB354" s="160"/>
      <c r="AC354" s="118" t="s">
        <v>198</v>
      </c>
      <c r="AD354" s="161">
        <v>33798</v>
      </c>
      <c r="AE354" s="161"/>
      <c r="AF354" s="161"/>
      <c r="AG354" s="158" t="s">
        <v>32</v>
      </c>
      <c r="AH354" s="158"/>
      <c r="AI354" s="158"/>
      <c r="AK354" s="2">
        <v>5</v>
      </c>
      <c r="AL354" s="119">
        <v>2322</v>
      </c>
      <c r="AM354" s="2">
        <v>100</v>
      </c>
      <c r="AO354" s="7"/>
      <c r="AP354" s="7">
        <v>2322</v>
      </c>
      <c r="AQ354" s="14">
        <v>0</v>
      </c>
      <c r="AR354" s="14">
        <f t="shared" ref="AR354:AR362" si="98">AP354+AQ354</f>
        <v>2322</v>
      </c>
      <c r="AU354" s="12">
        <f t="shared" si="92"/>
        <v>0</v>
      </c>
      <c r="AV354" s="53"/>
      <c r="AW354" s="89"/>
      <c r="AX354" s="53"/>
      <c r="AY354" s="94"/>
      <c r="AZ354" s="94"/>
      <c r="BB354" s="138">
        <v>0</v>
      </c>
      <c r="BC354" s="141">
        <v>0</v>
      </c>
    </row>
    <row r="355" spans="1:55" ht="12.75" customHeight="1">
      <c r="A355" s="160">
        <v>256</v>
      </c>
      <c r="B355" s="160"/>
      <c r="C355" s="54" t="s">
        <v>199</v>
      </c>
      <c r="D355" s="161">
        <v>35993</v>
      </c>
      <c r="E355" s="161"/>
      <c r="F355" s="161"/>
      <c r="G355" s="158" t="s">
        <v>32</v>
      </c>
      <c r="H355" s="158"/>
      <c r="I355" s="158"/>
      <c r="K355" s="2">
        <v>5</v>
      </c>
      <c r="L355" s="55">
        <v>400</v>
      </c>
      <c r="M355" s="2">
        <v>100</v>
      </c>
      <c r="O355" s="7"/>
      <c r="P355" s="7">
        <v>400</v>
      </c>
      <c r="Q355" s="14">
        <v>0</v>
      </c>
      <c r="R355" s="14">
        <f t="shared" si="97"/>
        <v>400</v>
      </c>
      <c r="U355" s="12">
        <f t="shared" si="91"/>
        <v>0</v>
      </c>
      <c r="Y355" s="94"/>
      <c r="AA355" s="160">
        <v>256</v>
      </c>
      <c r="AB355" s="160"/>
      <c r="AC355" s="118" t="s">
        <v>199</v>
      </c>
      <c r="AD355" s="161">
        <v>35993</v>
      </c>
      <c r="AE355" s="161"/>
      <c r="AF355" s="161"/>
      <c r="AG355" s="158" t="s">
        <v>32</v>
      </c>
      <c r="AH355" s="158"/>
      <c r="AI355" s="158"/>
      <c r="AK355" s="2">
        <v>5</v>
      </c>
      <c r="AL355" s="119">
        <v>400</v>
      </c>
      <c r="AM355" s="2">
        <v>100</v>
      </c>
      <c r="AO355" s="7"/>
      <c r="AP355" s="7">
        <v>400</v>
      </c>
      <c r="AQ355" s="14">
        <v>0</v>
      </c>
      <c r="AR355" s="14">
        <f t="shared" si="98"/>
        <v>400</v>
      </c>
      <c r="AU355" s="12">
        <f t="shared" si="92"/>
        <v>0</v>
      </c>
      <c r="AV355" s="53"/>
      <c r="AW355" s="89"/>
      <c r="AX355" s="53"/>
      <c r="AY355" s="94"/>
      <c r="AZ355" s="94"/>
      <c r="BB355" s="138">
        <v>0</v>
      </c>
      <c r="BC355" s="141">
        <v>0</v>
      </c>
    </row>
    <row r="356" spans="1:55" ht="12.75" customHeight="1">
      <c r="A356" s="160">
        <v>257</v>
      </c>
      <c r="B356" s="160"/>
      <c r="C356" s="54" t="s">
        <v>200</v>
      </c>
      <c r="D356" s="161">
        <v>36282</v>
      </c>
      <c r="E356" s="161"/>
      <c r="F356" s="161"/>
      <c r="G356" s="158" t="s">
        <v>32</v>
      </c>
      <c r="H356" s="158"/>
      <c r="I356" s="158"/>
      <c r="K356" s="2">
        <v>5</v>
      </c>
      <c r="L356" s="55">
        <v>21764</v>
      </c>
      <c r="M356" s="2">
        <v>100</v>
      </c>
      <c r="O356" s="7"/>
      <c r="P356" s="7">
        <v>21764</v>
      </c>
      <c r="Q356" s="14">
        <v>0</v>
      </c>
      <c r="R356" s="14">
        <f t="shared" si="97"/>
        <v>21764</v>
      </c>
      <c r="U356" s="12">
        <f t="shared" si="91"/>
        <v>0</v>
      </c>
      <c r="Y356" s="94"/>
      <c r="AA356" s="160">
        <v>257</v>
      </c>
      <c r="AB356" s="160"/>
      <c r="AC356" s="118" t="s">
        <v>200</v>
      </c>
      <c r="AD356" s="161">
        <v>36282</v>
      </c>
      <c r="AE356" s="161"/>
      <c r="AF356" s="161"/>
      <c r="AG356" s="158" t="s">
        <v>32</v>
      </c>
      <c r="AH356" s="158"/>
      <c r="AI356" s="158"/>
      <c r="AK356" s="2">
        <v>5</v>
      </c>
      <c r="AL356" s="119">
        <v>21764</v>
      </c>
      <c r="AM356" s="2">
        <v>100</v>
      </c>
      <c r="AO356" s="7"/>
      <c r="AP356" s="7">
        <v>21764</v>
      </c>
      <c r="AQ356" s="14">
        <v>0</v>
      </c>
      <c r="AR356" s="14">
        <f t="shared" si="98"/>
        <v>21764</v>
      </c>
      <c r="AU356" s="12">
        <f t="shared" si="92"/>
        <v>0</v>
      </c>
      <c r="AV356" s="53"/>
      <c r="AW356" s="89"/>
      <c r="AX356" s="53"/>
      <c r="AY356" s="94"/>
      <c r="AZ356" s="94"/>
      <c r="BB356" s="138">
        <v>0</v>
      </c>
      <c r="BC356" s="141">
        <v>0</v>
      </c>
    </row>
    <row r="357" spans="1:55" ht="12.75" customHeight="1">
      <c r="A357" s="160">
        <v>259</v>
      </c>
      <c r="B357" s="160"/>
      <c r="C357" s="54" t="s">
        <v>201</v>
      </c>
      <c r="D357" s="161">
        <v>38863</v>
      </c>
      <c r="E357" s="161"/>
      <c r="F357" s="161"/>
      <c r="G357" s="158" t="s">
        <v>16</v>
      </c>
      <c r="H357" s="158"/>
      <c r="I357" s="158"/>
      <c r="K357" s="2">
        <v>7</v>
      </c>
      <c r="L357" s="55">
        <v>60132</v>
      </c>
      <c r="M357" s="2">
        <v>100</v>
      </c>
      <c r="O357" s="7"/>
      <c r="P357" s="7">
        <v>60132</v>
      </c>
      <c r="Q357" s="14">
        <v>0</v>
      </c>
      <c r="R357" s="14">
        <f t="shared" si="97"/>
        <v>60132</v>
      </c>
      <c r="U357" s="12">
        <f t="shared" si="91"/>
        <v>0</v>
      </c>
      <c r="Y357" s="94"/>
      <c r="AA357" s="160">
        <v>259</v>
      </c>
      <c r="AB357" s="160"/>
      <c r="AC357" s="118" t="s">
        <v>201</v>
      </c>
      <c r="AD357" s="161">
        <v>38863</v>
      </c>
      <c r="AE357" s="161"/>
      <c r="AF357" s="161"/>
      <c r="AG357" s="158" t="s">
        <v>16</v>
      </c>
      <c r="AH357" s="158"/>
      <c r="AI357" s="158"/>
      <c r="AK357" s="2">
        <v>7</v>
      </c>
      <c r="AL357" s="119">
        <v>60132</v>
      </c>
      <c r="AM357" s="2">
        <v>100</v>
      </c>
      <c r="AO357" s="7"/>
      <c r="AP357" s="7">
        <v>60132</v>
      </c>
      <c r="AQ357" s="14">
        <v>0</v>
      </c>
      <c r="AR357" s="14">
        <f t="shared" si="98"/>
        <v>60132</v>
      </c>
      <c r="AU357" s="12">
        <f t="shared" si="92"/>
        <v>0</v>
      </c>
      <c r="AV357" s="53"/>
      <c r="AW357" s="89"/>
      <c r="AX357" s="53"/>
      <c r="AY357" s="94"/>
      <c r="AZ357" s="94"/>
      <c r="BB357" s="138">
        <v>0</v>
      </c>
      <c r="BC357" s="141">
        <v>0</v>
      </c>
    </row>
    <row r="358" spans="1:55" ht="12.75" customHeight="1">
      <c r="A358" s="160">
        <v>260</v>
      </c>
      <c r="B358" s="160"/>
      <c r="C358" s="54" t="s">
        <v>77</v>
      </c>
      <c r="D358" s="161">
        <v>39691</v>
      </c>
      <c r="E358" s="161"/>
      <c r="F358" s="161"/>
      <c r="G358" s="158" t="s">
        <v>16</v>
      </c>
      <c r="H358" s="158"/>
      <c r="I358" s="158"/>
      <c r="K358" s="2">
        <v>10</v>
      </c>
      <c r="L358" s="55">
        <v>3850</v>
      </c>
      <c r="M358" s="2">
        <v>100</v>
      </c>
      <c r="O358" s="7"/>
      <c r="P358" s="7">
        <v>3850</v>
      </c>
      <c r="Q358" s="14">
        <v>0</v>
      </c>
      <c r="R358" s="14">
        <f t="shared" si="97"/>
        <v>3850</v>
      </c>
      <c r="U358" s="12">
        <f t="shared" si="91"/>
        <v>0</v>
      </c>
      <c r="Y358" s="94"/>
      <c r="AA358" s="160">
        <v>260</v>
      </c>
      <c r="AB358" s="160"/>
      <c r="AC358" s="118" t="s">
        <v>77</v>
      </c>
      <c r="AD358" s="161">
        <v>39691</v>
      </c>
      <c r="AE358" s="161"/>
      <c r="AF358" s="161"/>
      <c r="AG358" s="158" t="s">
        <v>16</v>
      </c>
      <c r="AH358" s="158"/>
      <c r="AI358" s="158"/>
      <c r="AK358" s="2">
        <v>10</v>
      </c>
      <c r="AL358" s="119">
        <v>3850</v>
      </c>
      <c r="AM358" s="2">
        <v>100</v>
      </c>
      <c r="AO358" s="7"/>
      <c r="AP358" s="7">
        <v>3850</v>
      </c>
      <c r="AQ358" s="14">
        <v>0</v>
      </c>
      <c r="AR358" s="14">
        <f t="shared" si="98"/>
        <v>3850</v>
      </c>
      <c r="AU358" s="12">
        <f t="shared" si="92"/>
        <v>0</v>
      </c>
      <c r="AV358" s="53"/>
      <c r="AW358" s="89"/>
      <c r="AX358" s="53"/>
      <c r="AY358" s="94"/>
      <c r="AZ358" s="94"/>
      <c r="BB358" s="138">
        <v>0</v>
      </c>
      <c r="BC358" s="141">
        <v>0</v>
      </c>
    </row>
    <row r="359" spans="1:55" ht="12.75" customHeight="1">
      <c r="A359" s="160">
        <v>261</v>
      </c>
      <c r="B359" s="160"/>
      <c r="C359" s="54" t="s">
        <v>202</v>
      </c>
      <c r="D359" s="161">
        <v>40178</v>
      </c>
      <c r="E359" s="161"/>
      <c r="F359" s="161"/>
      <c r="G359" s="158" t="s">
        <v>16</v>
      </c>
      <c r="H359" s="158"/>
      <c r="I359" s="158"/>
      <c r="K359" s="2">
        <v>7</v>
      </c>
      <c r="L359" s="55">
        <v>21137</v>
      </c>
      <c r="M359" s="2">
        <v>100</v>
      </c>
      <c r="O359" s="7"/>
      <c r="P359" s="7">
        <v>21137</v>
      </c>
      <c r="Q359" s="14">
        <v>0</v>
      </c>
      <c r="R359" s="14">
        <f t="shared" si="97"/>
        <v>21137</v>
      </c>
      <c r="U359" s="12">
        <f t="shared" si="91"/>
        <v>0</v>
      </c>
      <c r="Y359" s="94"/>
      <c r="AA359" s="160">
        <v>261</v>
      </c>
      <c r="AB359" s="160"/>
      <c r="AC359" s="118" t="s">
        <v>202</v>
      </c>
      <c r="AD359" s="161">
        <v>40178</v>
      </c>
      <c r="AE359" s="161"/>
      <c r="AF359" s="161"/>
      <c r="AG359" s="158" t="s">
        <v>16</v>
      </c>
      <c r="AH359" s="158"/>
      <c r="AI359" s="158"/>
      <c r="AK359" s="2">
        <v>7</v>
      </c>
      <c r="AL359" s="119">
        <v>21137</v>
      </c>
      <c r="AM359" s="2">
        <v>100</v>
      </c>
      <c r="AO359" s="7"/>
      <c r="AP359" s="7">
        <v>21137</v>
      </c>
      <c r="AQ359" s="14">
        <v>0</v>
      </c>
      <c r="AR359" s="14">
        <f t="shared" si="98"/>
        <v>21137</v>
      </c>
      <c r="AU359" s="12">
        <f t="shared" si="92"/>
        <v>0</v>
      </c>
      <c r="AV359" s="53"/>
      <c r="AW359" s="89"/>
      <c r="AX359" s="53"/>
      <c r="AY359" s="94"/>
      <c r="AZ359" s="94"/>
      <c r="BB359" s="138">
        <v>0</v>
      </c>
      <c r="BC359" s="141">
        <v>0</v>
      </c>
    </row>
    <row r="360" spans="1:55" ht="12.75" customHeight="1">
      <c r="A360" s="160">
        <v>295</v>
      </c>
      <c r="B360" s="160"/>
      <c r="C360" s="54" t="s">
        <v>203</v>
      </c>
      <c r="D360" s="161">
        <v>41030</v>
      </c>
      <c r="E360" s="161"/>
      <c r="F360" s="161"/>
      <c r="G360" s="158" t="s">
        <v>32</v>
      </c>
      <c r="H360" s="158"/>
      <c r="I360" s="158"/>
      <c r="K360" s="2">
        <v>5</v>
      </c>
      <c r="L360" s="55">
        <v>19446</v>
      </c>
      <c r="M360" s="2">
        <v>100</v>
      </c>
      <c r="O360" s="7"/>
      <c r="P360" s="7">
        <v>19446</v>
      </c>
      <c r="Q360" s="14">
        <v>0</v>
      </c>
      <c r="R360" s="14">
        <f t="shared" si="97"/>
        <v>19446</v>
      </c>
      <c r="U360" s="12">
        <f t="shared" si="91"/>
        <v>0</v>
      </c>
      <c r="Y360" s="94"/>
      <c r="AA360" s="160">
        <v>295</v>
      </c>
      <c r="AB360" s="160"/>
      <c r="AC360" s="118" t="s">
        <v>203</v>
      </c>
      <c r="AD360" s="161">
        <v>41030</v>
      </c>
      <c r="AE360" s="161"/>
      <c r="AF360" s="161"/>
      <c r="AG360" s="158" t="s">
        <v>32</v>
      </c>
      <c r="AH360" s="158"/>
      <c r="AI360" s="158"/>
      <c r="AK360" s="2">
        <v>5</v>
      </c>
      <c r="AL360" s="119">
        <v>19446</v>
      </c>
      <c r="AM360" s="2">
        <v>100</v>
      </c>
      <c r="AO360" s="7"/>
      <c r="AP360" s="7">
        <v>19446</v>
      </c>
      <c r="AQ360" s="14">
        <v>0</v>
      </c>
      <c r="AR360" s="14">
        <f t="shared" si="98"/>
        <v>19446</v>
      </c>
      <c r="AU360" s="12">
        <f t="shared" si="92"/>
        <v>0</v>
      </c>
      <c r="AV360" s="53"/>
      <c r="AW360" s="89"/>
      <c r="AX360" s="53"/>
      <c r="AY360" s="94"/>
      <c r="AZ360" s="94"/>
      <c r="BB360" s="138">
        <v>0</v>
      </c>
      <c r="BC360" s="141">
        <v>0</v>
      </c>
    </row>
    <row r="361" spans="1:55" ht="12.75" customHeight="1">
      <c r="A361" s="160">
        <v>307</v>
      </c>
      <c r="B361" s="160"/>
      <c r="C361" s="54" t="s">
        <v>204</v>
      </c>
      <c r="D361" s="161">
        <v>41628</v>
      </c>
      <c r="E361" s="161"/>
      <c r="F361" s="161"/>
      <c r="G361" s="158" t="s">
        <v>16</v>
      </c>
      <c r="H361" s="158"/>
      <c r="I361" s="158"/>
      <c r="K361" s="2">
        <v>7</v>
      </c>
      <c r="L361" s="55">
        <v>13976</v>
      </c>
      <c r="M361" s="2">
        <v>100</v>
      </c>
      <c r="O361" s="7"/>
      <c r="P361" s="7">
        <v>13975</v>
      </c>
      <c r="Q361" s="14">
        <v>1</v>
      </c>
      <c r="R361" s="14">
        <f t="shared" si="97"/>
        <v>13976</v>
      </c>
      <c r="U361" s="12">
        <f t="shared" si="91"/>
        <v>0</v>
      </c>
      <c r="Y361" s="94"/>
      <c r="AA361" s="160">
        <v>307</v>
      </c>
      <c r="AB361" s="160"/>
      <c r="AC361" s="118" t="s">
        <v>204</v>
      </c>
      <c r="AD361" s="161">
        <v>41628</v>
      </c>
      <c r="AE361" s="161"/>
      <c r="AF361" s="161"/>
      <c r="AG361" s="158" t="s">
        <v>16</v>
      </c>
      <c r="AH361" s="158"/>
      <c r="AI361" s="158"/>
      <c r="AK361" s="2">
        <v>7</v>
      </c>
      <c r="AL361" s="119">
        <v>13976</v>
      </c>
      <c r="AM361" s="2">
        <v>100</v>
      </c>
      <c r="AO361" s="7"/>
      <c r="AP361" s="7">
        <v>13975</v>
      </c>
      <c r="AQ361" s="14">
        <v>1</v>
      </c>
      <c r="AR361" s="14">
        <f t="shared" si="98"/>
        <v>13976</v>
      </c>
      <c r="AU361" s="12">
        <f t="shared" si="92"/>
        <v>0</v>
      </c>
      <c r="AV361" s="53"/>
      <c r="AW361" s="89"/>
      <c r="AX361" s="53"/>
      <c r="AY361" s="94"/>
      <c r="AZ361" s="94"/>
      <c r="BB361" s="138">
        <v>1</v>
      </c>
      <c r="BC361" s="141">
        <v>1</v>
      </c>
    </row>
    <row r="362" spans="1:55" ht="12.75" customHeight="1">
      <c r="A362" s="160">
        <v>323</v>
      </c>
      <c r="B362" s="160"/>
      <c r="C362" s="54" t="s">
        <v>205</v>
      </c>
      <c r="D362" s="161">
        <v>42654</v>
      </c>
      <c r="E362" s="161"/>
      <c r="F362" s="161"/>
      <c r="G362" s="158" t="s">
        <v>16</v>
      </c>
      <c r="H362" s="158"/>
      <c r="I362" s="158"/>
      <c r="K362" s="2">
        <v>7</v>
      </c>
      <c r="L362" s="55">
        <v>25168</v>
      </c>
      <c r="M362" s="2">
        <v>100</v>
      </c>
      <c r="O362" s="7"/>
      <c r="P362" s="7">
        <v>15279</v>
      </c>
      <c r="Q362" s="14">
        <f>L362/7</f>
        <v>3595.4285714285716</v>
      </c>
      <c r="R362" s="14">
        <f t="shared" si="97"/>
        <v>18874.428571428572</v>
      </c>
      <c r="U362" s="12">
        <f t="shared" si="91"/>
        <v>6293.5714285714275</v>
      </c>
      <c r="Y362" s="94"/>
      <c r="AA362" s="160">
        <v>323</v>
      </c>
      <c r="AB362" s="160"/>
      <c r="AC362" s="118" t="s">
        <v>205</v>
      </c>
      <c r="AD362" s="161">
        <v>42654</v>
      </c>
      <c r="AE362" s="161"/>
      <c r="AF362" s="161"/>
      <c r="AG362" s="158" t="s">
        <v>16</v>
      </c>
      <c r="AH362" s="158"/>
      <c r="AI362" s="158"/>
      <c r="AK362" s="2">
        <v>7</v>
      </c>
      <c r="AL362" s="119">
        <v>25168</v>
      </c>
      <c r="AM362" s="2">
        <v>100</v>
      </c>
      <c r="AO362" s="7"/>
      <c r="AP362" s="7">
        <v>15279</v>
      </c>
      <c r="AQ362" s="14">
        <f>AL362/7</f>
        <v>3595.4285714285716</v>
      </c>
      <c r="AR362" s="14">
        <f t="shared" si="98"/>
        <v>18874.428571428572</v>
      </c>
      <c r="AU362" s="12">
        <f t="shared" si="92"/>
        <v>6293.5714285714275</v>
      </c>
      <c r="AV362" s="53"/>
      <c r="AW362" s="89"/>
      <c r="AX362" s="53"/>
      <c r="AY362" s="94"/>
      <c r="AZ362" s="94"/>
      <c r="BB362" s="138">
        <v>3595.4285714285716</v>
      </c>
      <c r="BC362" s="141">
        <v>3595.4285714285716</v>
      </c>
    </row>
    <row r="363" spans="1:55">
      <c r="P363"/>
      <c r="U363" s="12">
        <f t="shared" si="91"/>
        <v>0</v>
      </c>
      <c r="Y363" s="94"/>
      <c r="AQ363" s="12"/>
      <c r="AR363" s="12"/>
      <c r="AU363" s="12">
        <f t="shared" si="92"/>
        <v>0</v>
      </c>
      <c r="AV363" s="53"/>
      <c r="AW363" s="89"/>
      <c r="AX363" s="53"/>
      <c r="AY363" s="94"/>
      <c r="AZ363" s="94"/>
      <c r="BB363" s="138"/>
      <c r="BC363" s="141"/>
    </row>
    <row r="364" spans="1:55" ht="12.75" customHeight="1">
      <c r="A364" s="159" t="s">
        <v>206</v>
      </c>
      <c r="B364" s="159"/>
      <c r="C364" s="159"/>
      <c r="D364" s="159"/>
      <c r="E364" s="159"/>
      <c r="F364" s="159"/>
      <c r="G364" s="159"/>
      <c r="H364" s="159"/>
      <c r="L364" s="56">
        <f>SUM(L353:L363)</f>
        <v>175959</v>
      </c>
      <c r="O364" s="6"/>
      <c r="P364" s="56">
        <f t="shared" ref="P364:R364" si="99">SUM(P353:P363)</f>
        <v>166069</v>
      </c>
      <c r="Q364" s="56">
        <f t="shared" si="99"/>
        <v>3596.4285714285716</v>
      </c>
      <c r="R364" s="56">
        <f t="shared" si="99"/>
        <v>169665.42857142858</v>
      </c>
      <c r="U364" s="12">
        <f t="shared" si="91"/>
        <v>6293.5714285714203</v>
      </c>
      <c r="Y364" s="94"/>
      <c r="AA364" s="159" t="s">
        <v>206</v>
      </c>
      <c r="AB364" s="159"/>
      <c r="AC364" s="159"/>
      <c r="AD364" s="159"/>
      <c r="AE364" s="159"/>
      <c r="AF364" s="159"/>
      <c r="AG364" s="159"/>
      <c r="AH364" s="159"/>
      <c r="AL364" s="120">
        <f>SUM(AL353:AL363)</f>
        <v>175959</v>
      </c>
      <c r="AO364" s="6"/>
      <c r="AP364" s="120">
        <f t="shared" ref="AP364:AR364" si="100">SUM(AP353:AP363)</f>
        <v>166069</v>
      </c>
      <c r="AQ364" s="120">
        <f t="shared" si="100"/>
        <v>3596.4285714285716</v>
      </c>
      <c r="AR364" s="120">
        <f t="shared" si="100"/>
        <v>169665.42857142858</v>
      </c>
      <c r="AU364" s="12">
        <f t="shared" si="92"/>
        <v>6293.5714285714203</v>
      </c>
      <c r="AV364" s="53"/>
      <c r="AW364" s="89"/>
      <c r="AX364" s="53"/>
      <c r="AY364" s="94"/>
      <c r="AZ364" s="94"/>
      <c r="BB364" s="138">
        <f>SUM(BB353:BB363)</f>
        <v>3596.4285714285716</v>
      </c>
      <c r="BC364" s="141">
        <f>SUM(BC353:BC363)</f>
        <v>3596.4285714285716</v>
      </c>
    </row>
    <row r="365" spans="1:55" ht="12.75" customHeight="1">
      <c r="B365" s="159" t="s">
        <v>12</v>
      </c>
      <c r="C365" s="159"/>
      <c r="D365" s="159"/>
      <c r="E365" s="159"/>
      <c r="F365" s="159"/>
      <c r="G365" s="159"/>
      <c r="H365" s="159"/>
      <c r="I365" s="159"/>
      <c r="L365" s="57">
        <v>0</v>
      </c>
      <c r="O365" s="11"/>
      <c r="P365" s="57">
        <v>0</v>
      </c>
      <c r="Q365" s="57">
        <v>0</v>
      </c>
      <c r="R365" s="57">
        <v>0</v>
      </c>
      <c r="U365" s="12">
        <f t="shared" si="91"/>
        <v>0</v>
      </c>
      <c r="Y365" s="94"/>
      <c r="AB365" s="159" t="s">
        <v>12</v>
      </c>
      <c r="AC365" s="159"/>
      <c r="AD365" s="159"/>
      <c r="AE365" s="159"/>
      <c r="AF365" s="159"/>
      <c r="AG365" s="159"/>
      <c r="AH365" s="159"/>
      <c r="AI365" s="159"/>
      <c r="AL365" s="121">
        <v>0</v>
      </c>
      <c r="AO365" s="11"/>
      <c r="AP365" s="121">
        <v>0</v>
      </c>
      <c r="AQ365" s="121">
        <v>0</v>
      </c>
      <c r="AR365" s="121">
        <v>0</v>
      </c>
      <c r="AU365" s="12">
        <f t="shared" si="92"/>
        <v>0</v>
      </c>
      <c r="AV365" s="53"/>
      <c r="AW365" s="89"/>
      <c r="AX365" s="53"/>
      <c r="AY365" s="94"/>
      <c r="AZ365" s="94"/>
      <c r="BB365" s="138">
        <v>0</v>
      </c>
      <c r="BC365" s="141">
        <v>0</v>
      </c>
    </row>
    <row r="366" spans="1:55" ht="12.75" customHeight="1">
      <c r="A366" s="159" t="s">
        <v>207</v>
      </c>
      <c r="B366" s="159"/>
      <c r="C366" s="159"/>
      <c r="D366" s="159"/>
      <c r="E366" s="159"/>
      <c r="F366" s="159"/>
      <c r="G366" s="159"/>
      <c r="H366" s="159"/>
      <c r="L366" s="56">
        <f>L364-L365</f>
        <v>175959</v>
      </c>
      <c r="O366" s="6"/>
      <c r="P366" s="56">
        <f t="shared" ref="P366:R366" si="101">P364-P365</f>
        <v>166069</v>
      </c>
      <c r="Q366" s="56">
        <f t="shared" si="101"/>
        <v>3596.4285714285716</v>
      </c>
      <c r="R366" s="56">
        <f t="shared" si="101"/>
        <v>169665.42857142858</v>
      </c>
      <c r="U366" s="12">
        <f t="shared" si="91"/>
        <v>6293.5714285714203</v>
      </c>
      <c r="Y366" s="94"/>
      <c r="AA366" s="159" t="s">
        <v>207</v>
      </c>
      <c r="AB366" s="159"/>
      <c r="AC366" s="159"/>
      <c r="AD366" s="159"/>
      <c r="AE366" s="159"/>
      <c r="AF366" s="159"/>
      <c r="AG366" s="159"/>
      <c r="AH366" s="159"/>
      <c r="AL366" s="120">
        <f>AL364-AL365</f>
        <v>175959</v>
      </c>
      <c r="AO366" s="6"/>
      <c r="AP366" s="120">
        <f t="shared" ref="AP366:AR366" si="102">AP364-AP365</f>
        <v>166069</v>
      </c>
      <c r="AQ366" s="120">
        <f t="shared" si="102"/>
        <v>3596.4285714285716</v>
      </c>
      <c r="AR366" s="120">
        <f t="shared" si="102"/>
        <v>169665.42857142858</v>
      </c>
      <c r="AU366" s="12">
        <f t="shared" si="92"/>
        <v>6293.5714285714203</v>
      </c>
      <c r="AV366" s="53"/>
      <c r="AW366" s="89"/>
      <c r="AX366" s="53"/>
      <c r="AY366" s="94"/>
      <c r="AZ366" s="94"/>
      <c r="BB366" s="138">
        <v>3596.4285714285716</v>
      </c>
      <c r="BC366" s="141">
        <v>3596.4285714285716</v>
      </c>
    </row>
    <row r="367" spans="1:55">
      <c r="U367" s="12">
        <f t="shared" si="91"/>
        <v>0</v>
      </c>
      <c r="Y367" s="94"/>
      <c r="AP367" s="12"/>
      <c r="AQ367" s="12"/>
      <c r="AR367" s="12"/>
      <c r="AU367" s="12">
        <f t="shared" si="92"/>
        <v>0</v>
      </c>
      <c r="AV367" s="53"/>
      <c r="AW367" s="89"/>
      <c r="AX367" s="53"/>
      <c r="AY367" s="94"/>
      <c r="AZ367" s="94"/>
      <c r="BB367" s="138"/>
      <c r="BC367" s="141"/>
    </row>
    <row r="368" spans="1:55" s="1" customFormat="1" ht="12.75" customHeight="1">
      <c r="A368" s="149" t="s">
        <v>208</v>
      </c>
      <c r="B368" s="149"/>
      <c r="C368" s="149"/>
      <c r="D368" s="149"/>
      <c r="E368" s="149"/>
      <c r="F368" s="149"/>
      <c r="G368" s="149"/>
      <c r="H368" s="149"/>
      <c r="I368" s="149"/>
      <c r="J368" s="149"/>
      <c r="K368" s="149"/>
      <c r="L368" s="149"/>
      <c r="M368" s="149"/>
      <c r="N368" s="149"/>
      <c r="O368" s="149"/>
      <c r="P368" s="149"/>
      <c r="Q368" s="149"/>
      <c r="R368" s="149"/>
      <c r="S368" s="149"/>
      <c r="T368" s="149"/>
      <c r="U368" s="12">
        <f t="shared" si="91"/>
        <v>0</v>
      </c>
      <c r="W368" s="87"/>
      <c r="Y368" s="86"/>
      <c r="AA368" s="149" t="s">
        <v>208</v>
      </c>
      <c r="AB368" s="149"/>
      <c r="AC368" s="149"/>
      <c r="AD368" s="149"/>
      <c r="AE368" s="149"/>
      <c r="AF368" s="149"/>
      <c r="AG368" s="149"/>
      <c r="AH368" s="149"/>
      <c r="AI368" s="149"/>
      <c r="AJ368" s="149"/>
      <c r="AK368" s="149"/>
      <c r="AL368" s="149"/>
      <c r="AM368" s="149"/>
      <c r="AN368" s="149"/>
      <c r="AO368" s="149"/>
      <c r="AP368" s="149"/>
      <c r="AQ368" s="149"/>
      <c r="AR368" s="149"/>
      <c r="AS368" s="149"/>
      <c r="AT368" s="149"/>
      <c r="AU368" s="12">
        <f t="shared" si="92"/>
        <v>0</v>
      </c>
      <c r="AW368" s="87"/>
      <c r="AY368" s="86"/>
      <c r="AZ368" s="86"/>
      <c r="BB368" s="140"/>
      <c r="BC368" s="143"/>
    </row>
    <row r="369" spans="1:55" s="1" customFormat="1" ht="13.15">
      <c r="C369" s="84" t="s">
        <v>338</v>
      </c>
      <c r="P369" s="13"/>
      <c r="Q369" s="13"/>
      <c r="R369" s="13"/>
      <c r="U369" s="12">
        <f t="shared" si="91"/>
        <v>0</v>
      </c>
      <c r="W369" s="87"/>
      <c r="Y369" s="86"/>
      <c r="AC369" s="84" t="s">
        <v>338</v>
      </c>
      <c r="AP369" s="13"/>
      <c r="AQ369" s="13"/>
      <c r="AR369" s="13"/>
      <c r="AU369" s="12">
        <f t="shared" si="92"/>
        <v>0</v>
      </c>
      <c r="AW369" s="87"/>
      <c r="AY369" s="86"/>
      <c r="AZ369" s="86"/>
      <c r="BB369" s="140"/>
      <c r="BC369" s="143"/>
    </row>
    <row r="370" spans="1:55" ht="12.75" customHeight="1">
      <c r="A370" s="160">
        <v>15</v>
      </c>
      <c r="B370" s="160"/>
      <c r="C370" s="54" t="s">
        <v>209</v>
      </c>
      <c r="D370" s="161">
        <v>29373</v>
      </c>
      <c r="E370" s="161"/>
      <c r="F370" s="161"/>
      <c r="G370" s="158" t="s">
        <v>16</v>
      </c>
      <c r="H370" s="158"/>
      <c r="I370" s="158"/>
      <c r="K370" s="2">
        <v>75</v>
      </c>
      <c r="L370" s="55">
        <v>833266</v>
      </c>
      <c r="M370" s="2">
        <v>100</v>
      </c>
      <c r="N370" s="7"/>
      <c r="O370" s="7"/>
      <c r="P370" s="7">
        <v>632990</v>
      </c>
      <c r="Q370" s="14">
        <f>Y370/X370</f>
        <v>5890.4705882352937</v>
      </c>
      <c r="R370" s="14">
        <f>P370+Q370</f>
        <v>638880.4705882353</v>
      </c>
      <c r="U370" s="12">
        <f t="shared" si="91"/>
        <v>194385.5294117647</v>
      </c>
      <c r="V370" s="97">
        <v>50</v>
      </c>
      <c r="W370" s="89">
        <f>2021-1980</f>
        <v>41</v>
      </c>
      <c r="X370" s="93">
        <f>K370-W370</f>
        <v>34</v>
      </c>
      <c r="Y370" s="94">
        <v>200276</v>
      </c>
      <c r="AA370" s="160">
        <v>15</v>
      </c>
      <c r="AB370" s="160"/>
      <c r="AC370" s="118" t="s">
        <v>209</v>
      </c>
      <c r="AD370" s="161">
        <v>29373</v>
      </c>
      <c r="AE370" s="161"/>
      <c r="AF370" s="161"/>
      <c r="AG370" s="158" t="s">
        <v>16</v>
      </c>
      <c r="AH370" s="158"/>
      <c r="AI370" s="158"/>
      <c r="AK370" s="124">
        <v>62.5</v>
      </c>
      <c r="AL370" s="119">
        <v>833266</v>
      </c>
      <c r="AM370" s="2">
        <v>100</v>
      </c>
      <c r="AN370" s="7"/>
      <c r="AO370" s="7"/>
      <c r="AP370" s="7">
        <v>632990</v>
      </c>
      <c r="AQ370" s="14">
        <f>AY370/AX370</f>
        <v>9315.1627906976737</v>
      </c>
      <c r="AR370" s="14">
        <f>AP370+AQ370</f>
        <v>642305.16279069765</v>
      </c>
      <c r="AU370" s="12">
        <f t="shared" si="92"/>
        <v>190960.83720930235</v>
      </c>
      <c r="AV370" s="97">
        <v>50</v>
      </c>
      <c r="AW370" s="89">
        <f>2021-1980</f>
        <v>41</v>
      </c>
      <c r="AX370" s="93">
        <f>AK370-AW370</f>
        <v>21.5</v>
      </c>
      <c r="AY370" s="94">
        <v>200276</v>
      </c>
      <c r="AZ370" s="94"/>
      <c r="BB370" s="138">
        <v>5890.4705882352937</v>
      </c>
      <c r="BC370" s="141">
        <v>9315.1627906976737</v>
      </c>
    </row>
    <row r="371" spans="1:55" ht="12.75" customHeight="1">
      <c r="A371" s="160">
        <v>16</v>
      </c>
      <c r="B371" s="160"/>
      <c r="C371" s="54" t="s">
        <v>210</v>
      </c>
      <c r="D371" s="161">
        <v>33054</v>
      </c>
      <c r="E371" s="161"/>
      <c r="F371" s="161"/>
      <c r="G371" s="158" t="s">
        <v>16</v>
      </c>
      <c r="H371" s="158"/>
      <c r="I371" s="158"/>
      <c r="K371" s="2">
        <v>75</v>
      </c>
      <c r="L371" s="55">
        <v>35372</v>
      </c>
      <c r="M371" s="2">
        <v>100</v>
      </c>
      <c r="N371" s="7"/>
      <c r="O371" s="7"/>
      <c r="P371" s="7">
        <v>21632</v>
      </c>
      <c r="Q371" s="14">
        <f t="shared" ref="Q371:Q434" si="103">Y371/X371</f>
        <v>312.27272727272725</v>
      </c>
      <c r="R371" s="14">
        <f t="shared" ref="R371:R434" si="104">P371+Q371</f>
        <v>21944.272727272728</v>
      </c>
      <c r="U371" s="12">
        <f t="shared" si="91"/>
        <v>13427.727272727272</v>
      </c>
      <c r="V371" s="97">
        <v>50</v>
      </c>
      <c r="W371" s="89">
        <v>31</v>
      </c>
      <c r="X371" s="93">
        <f t="shared" ref="X371:X434" si="105">K371-W371</f>
        <v>44</v>
      </c>
      <c r="Y371" s="94">
        <v>13740</v>
      </c>
      <c r="AA371" s="160">
        <v>16</v>
      </c>
      <c r="AB371" s="160"/>
      <c r="AC371" s="118" t="s">
        <v>210</v>
      </c>
      <c r="AD371" s="161">
        <v>33054</v>
      </c>
      <c r="AE371" s="161"/>
      <c r="AF371" s="161"/>
      <c r="AG371" s="158" t="s">
        <v>16</v>
      </c>
      <c r="AH371" s="158"/>
      <c r="AI371" s="158"/>
      <c r="AK371" s="124">
        <v>62.5</v>
      </c>
      <c r="AL371" s="119">
        <v>35372</v>
      </c>
      <c r="AM371" s="2">
        <v>100</v>
      </c>
      <c r="AN371" s="7"/>
      <c r="AO371" s="7"/>
      <c r="AP371" s="7">
        <v>21632</v>
      </c>
      <c r="AQ371" s="14">
        <f t="shared" ref="AQ371:AQ434" si="106">AY371/AX371</f>
        <v>436.1904761904762</v>
      </c>
      <c r="AR371" s="14">
        <f t="shared" ref="AR371:AR434" si="107">AP371+AQ371</f>
        <v>22068.190476190477</v>
      </c>
      <c r="AU371" s="12">
        <f t="shared" si="92"/>
        <v>13303.809523809523</v>
      </c>
      <c r="AV371" s="97">
        <v>50</v>
      </c>
      <c r="AW371" s="89">
        <v>31</v>
      </c>
      <c r="AX371" s="93">
        <f t="shared" ref="AX371:AX434" si="108">AK371-AW371</f>
        <v>31.5</v>
      </c>
      <c r="AY371" s="94">
        <v>13740</v>
      </c>
      <c r="AZ371" s="94"/>
      <c r="BB371" s="138">
        <v>312.27272727272725</v>
      </c>
      <c r="BC371" s="141">
        <v>436.1904761904762</v>
      </c>
    </row>
    <row r="372" spans="1:55" ht="12.75" customHeight="1">
      <c r="A372" s="160">
        <v>17</v>
      </c>
      <c r="B372" s="160"/>
      <c r="C372" s="54" t="s">
        <v>211</v>
      </c>
      <c r="D372" s="161">
        <v>33054</v>
      </c>
      <c r="E372" s="161"/>
      <c r="F372" s="161"/>
      <c r="G372" s="158" t="s">
        <v>16</v>
      </c>
      <c r="H372" s="158"/>
      <c r="I372" s="158"/>
      <c r="K372" s="2">
        <v>75</v>
      </c>
      <c r="L372" s="55">
        <v>249618</v>
      </c>
      <c r="M372" s="2">
        <v>100</v>
      </c>
      <c r="N372" s="7"/>
      <c r="O372" s="7"/>
      <c r="P372" s="7">
        <v>152679</v>
      </c>
      <c r="Q372" s="14">
        <f t="shared" si="103"/>
        <v>2203.159090909091</v>
      </c>
      <c r="R372" s="14">
        <f t="shared" si="104"/>
        <v>154882.15909090909</v>
      </c>
      <c r="U372" s="12">
        <f t="shared" si="91"/>
        <v>94735.840909090912</v>
      </c>
      <c r="V372" s="97">
        <v>50</v>
      </c>
      <c r="W372" s="89">
        <v>31</v>
      </c>
      <c r="X372" s="93">
        <f t="shared" si="105"/>
        <v>44</v>
      </c>
      <c r="Y372" s="94">
        <v>96939</v>
      </c>
      <c r="AA372" s="160">
        <v>17</v>
      </c>
      <c r="AB372" s="160"/>
      <c r="AC372" s="118" t="s">
        <v>211</v>
      </c>
      <c r="AD372" s="161">
        <v>33054</v>
      </c>
      <c r="AE372" s="161"/>
      <c r="AF372" s="161"/>
      <c r="AG372" s="158" t="s">
        <v>16</v>
      </c>
      <c r="AH372" s="158"/>
      <c r="AI372" s="158"/>
      <c r="AK372" s="124">
        <v>62.5</v>
      </c>
      <c r="AL372" s="119">
        <v>249618</v>
      </c>
      <c r="AM372" s="2">
        <v>100</v>
      </c>
      <c r="AN372" s="7"/>
      <c r="AO372" s="7"/>
      <c r="AP372" s="7">
        <v>152679</v>
      </c>
      <c r="AQ372" s="14">
        <f t="shared" si="106"/>
        <v>3077.4285714285716</v>
      </c>
      <c r="AR372" s="14">
        <f t="shared" si="107"/>
        <v>155756.42857142858</v>
      </c>
      <c r="AU372" s="12">
        <f t="shared" si="92"/>
        <v>93861.57142857142</v>
      </c>
      <c r="AV372" s="97">
        <v>50</v>
      </c>
      <c r="AW372" s="89">
        <v>31</v>
      </c>
      <c r="AX372" s="93">
        <f t="shared" si="108"/>
        <v>31.5</v>
      </c>
      <c r="AY372" s="94">
        <v>96939</v>
      </c>
      <c r="AZ372" s="94"/>
      <c r="BB372" s="138">
        <v>2203.159090909091</v>
      </c>
      <c r="BC372" s="141">
        <v>3077.4285714285716</v>
      </c>
    </row>
    <row r="373" spans="1:55" ht="12.75" customHeight="1">
      <c r="A373" s="160">
        <v>18</v>
      </c>
      <c r="B373" s="160"/>
      <c r="C373" s="54" t="s">
        <v>212</v>
      </c>
      <c r="D373" s="161">
        <v>33572</v>
      </c>
      <c r="E373" s="161"/>
      <c r="F373" s="161"/>
      <c r="G373" s="158" t="s">
        <v>16</v>
      </c>
      <c r="H373" s="158"/>
      <c r="I373" s="158"/>
      <c r="K373" s="2">
        <v>75</v>
      </c>
      <c r="L373" s="55">
        <v>243</v>
      </c>
      <c r="M373" s="2">
        <v>100</v>
      </c>
      <c r="N373" s="7"/>
      <c r="O373" s="7"/>
      <c r="P373" s="7">
        <v>145</v>
      </c>
      <c r="Q373" s="14">
        <f t="shared" si="103"/>
        <v>2.1777777777777776</v>
      </c>
      <c r="R373" s="14">
        <f t="shared" si="104"/>
        <v>147.17777777777778</v>
      </c>
      <c r="U373" s="12">
        <f t="shared" si="91"/>
        <v>95.822222222222223</v>
      </c>
      <c r="V373" s="97">
        <v>50</v>
      </c>
      <c r="W373" s="89">
        <f>2021-1991</f>
        <v>30</v>
      </c>
      <c r="X373" s="93">
        <f t="shared" si="105"/>
        <v>45</v>
      </c>
      <c r="Y373" s="94">
        <v>98</v>
      </c>
      <c r="AA373" s="160">
        <v>18</v>
      </c>
      <c r="AB373" s="160"/>
      <c r="AC373" s="118" t="s">
        <v>212</v>
      </c>
      <c r="AD373" s="161">
        <v>33572</v>
      </c>
      <c r="AE373" s="161"/>
      <c r="AF373" s="161"/>
      <c r="AG373" s="158" t="s">
        <v>16</v>
      </c>
      <c r="AH373" s="158"/>
      <c r="AI373" s="158"/>
      <c r="AK373" s="124">
        <v>62.5</v>
      </c>
      <c r="AL373" s="119">
        <v>243</v>
      </c>
      <c r="AM373" s="2">
        <v>100</v>
      </c>
      <c r="AN373" s="7"/>
      <c r="AO373" s="7"/>
      <c r="AP373" s="7">
        <v>145</v>
      </c>
      <c r="AQ373" s="14">
        <f t="shared" si="106"/>
        <v>3.0153846153846153</v>
      </c>
      <c r="AR373" s="14">
        <f t="shared" si="107"/>
        <v>148.01538461538462</v>
      </c>
      <c r="AU373" s="12">
        <f t="shared" si="92"/>
        <v>94.984615384615381</v>
      </c>
      <c r="AV373" s="97">
        <v>50</v>
      </c>
      <c r="AW373" s="89">
        <f>2021-1991</f>
        <v>30</v>
      </c>
      <c r="AX373" s="93">
        <f t="shared" si="108"/>
        <v>32.5</v>
      </c>
      <c r="AY373" s="94">
        <v>98</v>
      </c>
      <c r="AZ373" s="94"/>
      <c r="BB373" s="138">
        <v>2.1777777777777776</v>
      </c>
      <c r="BC373" s="141">
        <v>3.0153846153846153</v>
      </c>
    </row>
    <row r="374" spans="1:55" ht="30.4">
      <c r="A374" s="160">
        <v>19</v>
      </c>
      <c r="B374" s="160"/>
      <c r="C374" s="54" t="s">
        <v>213</v>
      </c>
      <c r="D374" s="161">
        <v>33603</v>
      </c>
      <c r="E374" s="161"/>
      <c r="F374" s="161"/>
      <c r="G374" s="158" t="s">
        <v>16</v>
      </c>
      <c r="H374" s="158"/>
      <c r="I374" s="158"/>
      <c r="K374" s="2">
        <v>75</v>
      </c>
      <c r="L374" s="55">
        <v>10958</v>
      </c>
      <c r="M374" s="2">
        <v>100</v>
      </c>
      <c r="N374" s="7"/>
      <c r="O374" s="7"/>
      <c r="P374" s="7">
        <v>6372</v>
      </c>
      <c r="Q374" s="14">
        <f t="shared" si="103"/>
        <v>101.91111111111111</v>
      </c>
      <c r="R374" s="14">
        <f t="shared" si="104"/>
        <v>6473.9111111111115</v>
      </c>
      <c r="U374" s="12">
        <f t="shared" si="91"/>
        <v>4484.0888888888885</v>
      </c>
      <c r="V374" s="97">
        <v>50</v>
      </c>
      <c r="W374" s="89">
        <v>30</v>
      </c>
      <c r="X374" s="93">
        <f t="shared" si="105"/>
        <v>45</v>
      </c>
      <c r="Y374" s="94">
        <v>4586</v>
      </c>
      <c r="AA374" s="160">
        <v>19</v>
      </c>
      <c r="AB374" s="160"/>
      <c r="AC374" s="118" t="s">
        <v>213</v>
      </c>
      <c r="AD374" s="161">
        <v>33603</v>
      </c>
      <c r="AE374" s="161"/>
      <c r="AF374" s="161"/>
      <c r="AG374" s="158" t="s">
        <v>16</v>
      </c>
      <c r="AH374" s="158"/>
      <c r="AI374" s="158"/>
      <c r="AK374" s="124">
        <v>62.5</v>
      </c>
      <c r="AL374" s="119">
        <v>10958</v>
      </c>
      <c r="AM374" s="2">
        <v>100</v>
      </c>
      <c r="AN374" s="7"/>
      <c r="AO374" s="7"/>
      <c r="AP374" s="7">
        <v>6372</v>
      </c>
      <c r="AQ374" s="14">
        <f t="shared" si="106"/>
        <v>141.1076923076923</v>
      </c>
      <c r="AR374" s="14">
        <f t="shared" si="107"/>
        <v>6513.1076923076926</v>
      </c>
      <c r="AU374" s="12">
        <f t="shared" si="92"/>
        <v>4444.8923076923074</v>
      </c>
      <c r="AV374" s="97">
        <v>50</v>
      </c>
      <c r="AW374" s="89">
        <v>30</v>
      </c>
      <c r="AX374" s="93">
        <f t="shared" si="108"/>
        <v>32.5</v>
      </c>
      <c r="AY374" s="94">
        <v>4586</v>
      </c>
      <c r="AZ374" s="94"/>
      <c r="BB374" s="138">
        <v>101.91111111111111</v>
      </c>
      <c r="BC374" s="141">
        <v>141.1076923076923</v>
      </c>
    </row>
    <row r="375" spans="1:55" ht="12.75" customHeight="1">
      <c r="A375" s="160">
        <v>20</v>
      </c>
      <c r="B375" s="160"/>
      <c r="C375" s="54" t="s">
        <v>214</v>
      </c>
      <c r="D375" s="161">
        <v>33604</v>
      </c>
      <c r="E375" s="161"/>
      <c r="F375" s="161"/>
      <c r="G375" s="158" t="s">
        <v>16</v>
      </c>
      <c r="H375" s="158"/>
      <c r="I375" s="158"/>
      <c r="K375" s="2">
        <v>75</v>
      </c>
      <c r="L375" s="55">
        <v>288</v>
      </c>
      <c r="M375" s="2">
        <v>100</v>
      </c>
      <c r="N375" s="7"/>
      <c r="O375" s="7"/>
      <c r="P375" s="7">
        <v>174</v>
      </c>
      <c r="Q375" s="14">
        <f t="shared" si="103"/>
        <v>2.4782608695652173</v>
      </c>
      <c r="R375" s="14">
        <f t="shared" si="104"/>
        <v>176.47826086956522</v>
      </c>
      <c r="U375" s="12">
        <f t="shared" si="91"/>
        <v>111.52173913043478</v>
      </c>
      <c r="V375" s="97">
        <v>50</v>
      </c>
      <c r="W375" s="89">
        <v>29</v>
      </c>
      <c r="X375" s="93">
        <f t="shared" si="105"/>
        <v>46</v>
      </c>
      <c r="Y375" s="94">
        <v>114</v>
      </c>
      <c r="AA375" s="160">
        <v>20</v>
      </c>
      <c r="AB375" s="160"/>
      <c r="AC375" s="118" t="s">
        <v>214</v>
      </c>
      <c r="AD375" s="161">
        <v>33604</v>
      </c>
      <c r="AE375" s="161"/>
      <c r="AF375" s="161"/>
      <c r="AG375" s="158" t="s">
        <v>16</v>
      </c>
      <c r="AH375" s="158"/>
      <c r="AI375" s="158"/>
      <c r="AK375" s="124">
        <v>62.5</v>
      </c>
      <c r="AL375" s="119">
        <v>288</v>
      </c>
      <c r="AM375" s="2">
        <v>100</v>
      </c>
      <c r="AN375" s="7"/>
      <c r="AO375" s="7"/>
      <c r="AP375" s="7">
        <v>174</v>
      </c>
      <c r="AQ375" s="14">
        <f t="shared" si="106"/>
        <v>3.4029850746268657</v>
      </c>
      <c r="AR375" s="14">
        <f t="shared" si="107"/>
        <v>177.40298507462686</v>
      </c>
      <c r="AU375" s="12">
        <f t="shared" si="92"/>
        <v>110.59701492537314</v>
      </c>
      <c r="AV375" s="97">
        <v>50</v>
      </c>
      <c r="AW375" s="89">
        <v>29</v>
      </c>
      <c r="AX375" s="93">
        <f t="shared" si="108"/>
        <v>33.5</v>
      </c>
      <c r="AY375" s="94">
        <v>114</v>
      </c>
      <c r="AZ375" s="94"/>
      <c r="BB375" s="138">
        <v>2.4782608695652173</v>
      </c>
      <c r="BC375" s="141">
        <v>3.4029850746268657</v>
      </c>
    </row>
    <row r="376" spans="1:55" ht="12.75" customHeight="1">
      <c r="A376" s="160">
        <v>21</v>
      </c>
      <c r="B376" s="160"/>
      <c r="C376" s="54" t="s">
        <v>211</v>
      </c>
      <c r="D376" s="161">
        <v>33695</v>
      </c>
      <c r="E376" s="161"/>
      <c r="F376" s="161"/>
      <c r="G376" s="158" t="s">
        <v>16</v>
      </c>
      <c r="H376" s="158"/>
      <c r="I376" s="158"/>
      <c r="K376" s="2">
        <v>75</v>
      </c>
      <c r="L376" s="55">
        <v>2483</v>
      </c>
      <c r="M376" s="2">
        <v>100</v>
      </c>
      <c r="N376" s="7"/>
      <c r="O376" s="7"/>
      <c r="P376" s="7">
        <v>1438</v>
      </c>
      <c r="Q376" s="14">
        <f t="shared" si="103"/>
        <v>22.717391304347824</v>
      </c>
      <c r="R376" s="14">
        <f t="shared" si="104"/>
        <v>1460.7173913043478</v>
      </c>
      <c r="U376" s="12">
        <f t="shared" si="91"/>
        <v>1022.2826086956522</v>
      </c>
      <c r="V376" s="97">
        <v>50</v>
      </c>
      <c r="W376" s="89">
        <v>29</v>
      </c>
      <c r="X376" s="93">
        <f t="shared" si="105"/>
        <v>46</v>
      </c>
      <c r="Y376" s="94">
        <v>1045</v>
      </c>
      <c r="AA376" s="160">
        <v>21</v>
      </c>
      <c r="AB376" s="160"/>
      <c r="AC376" s="118" t="s">
        <v>211</v>
      </c>
      <c r="AD376" s="161">
        <v>33695</v>
      </c>
      <c r="AE376" s="161"/>
      <c r="AF376" s="161"/>
      <c r="AG376" s="158" t="s">
        <v>16</v>
      </c>
      <c r="AH376" s="158"/>
      <c r="AI376" s="158"/>
      <c r="AK376" s="124">
        <v>62.5</v>
      </c>
      <c r="AL376" s="119">
        <v>2483</v>
      </c>
      <c r="AM376" s="2">
        <v>100</v>
      </c>
      <c r="AN376" s="7"/>
      <c r="AO376" s="7"/>
      <c r="AP376" s="7">
        <v>1438</v>
      </c>
      <c r="AQ376" s="14">
        <f t="shared" si="106"/>
        <v>31.194029850746269</v>
      </c>
      <c r="AR376" s="14">
        <f t="shared" si="107"/>
        <v>1469.1940298507463</v>
      </c>
      <c r="AU376" s="12">
        <f t="shared" si="92"/>
        <v>1013.8059701492537</v>
      </c>
      <c r="AV376" s="97">
        <v>50</v>
      </c>
      <c r="AW376" s="89">
        <v>29</v>
      </c>
      <c r="AX376" s="93">
        <f t="shared" si="108"/>
        <v>33.5</v>
      </c>
      <c r="AY376" s="94">
        <v>1045</v>
      </c>
      <c r="AZ376" s="94"/>
      <c r="BB376" s="138">
        <v>22.717391304347824</v>
      </c>
      <c r="BC376" s="141">
        <v>31.194029850746269</v>
      </c>
    </row>
    <row r="377" spans="1:55" ht="12.75" customHeight="1">
      <c r="A377" s="160">
        <v>22</v>
      </c>
      <c r="B377" s="160"/>
      <c r="C377" s="54" t="s">
        <v>215</v>
      </c>
      <c r="D377" s="161">
        <v>33715</v>
      </c>
      <c r="E377" s="161"/>
      <c r="F377" s="161"/>
      <c r="G377" s="158" t="s">
        <v>16</v>
      </c>
      <c r="H377" s="158"/>
      <c r="I377" s="158"/>
      <c r="K377" s="2">
        <v>75</v>
      </c>
      <c r="L377" s="55">
        <v>679</v>
      </c>
      <c r="M377" s="2">
        <v>100</v>
      </c>
      <c r="N377" s="7"/>
      <c r="O377" s="7"/>
      <c r="P377" s="7">
        <v>398</v>
      </c>
      <c r="Q377" s="14">
        <f t="shared" si="103"/>
        <v>6.1086956521739131</v>
      </c>
      <c r="R377" s="14">
        <f t="shared" si="104"/>
        <v>404.10869565217394</v>
      </c>
      <c r="U377" s="12">
        <f t="shared" si="91"/>
        <v>274.89130434782606</v>
      </c>
      <c r="V377" s="97">
        <v>50</v>
      </c>
      <c r="W377" s="89">
        <v>29</v>
      </c>
      <c r="X377" s="93">
        <f t="shared" si="105"/>
        <v>46</v>
      </c>
      <c r="Y377" s="94">
        <v>281</v>
      </c>
      <c r="AA377" s="160">
        <v>22</v>
      </c>
      <c r="AB377" s="160"/>
      <c r="AC377" s="118" t="s">
        <v>215</v>
      </c>
      <c r="AD377" s="161">
        <v>33715</v>
      </c>
      <c r="AE377" s="161"/>
      <c r="AF377" s="161"/>
      <c r="AG377" s="158" t="s">
        <v>16</v>
      </c>
      <c r="AH377" s="158"/>
      <c r="AI377" s="158"/>
      <c r="AK377" s="124">
        <v>62.5</v>
      </c>
      <c r="AL377" s="119">
        <v>679</v>
      </c>
      <c r="AM377" s="2">
        <v>100</v>
      </c>
      <c r="AN377" s="7"/>
      <c r="AO377" s="7"/>
      <c r="AP377" s="7">
        <v>398</v>
      </c>
      <c r="AQ377" s="14">
        <f t="shared" si="106"/>
        <v>8.3880597014925371</v>
      </c>
      <c r="AR377" s="14">
        <f t="shared" si="107"/>
        <v>406.38805970149252</v>
      </c>
      <c r="AU377" s="12">
        <f t="shared" si="92"/>
        <v>272.61194029850748</v>
      </c>
      <c r="AV377" s="97">
        <v>50</v>
      </c>
      <c r="AW377" s="89">
        <v>29</v>
      </c>
      <c r="AX377" s="93">
        <f t="shared" si="108"/>
        <v>33.5</v>
      </c>
      <c r="AY377" s="94">
        <v>281</v>
      </c>
      <c r="AZ377" s="94"/>
      <c r="BB377" s="138">
        <v>6.1086956521739131</v>
      </c>
      <c r="BC377" s="141">
        <v>8.3880597014925371</v>
      </c>
    </row>
    <row r="378" spans="1:55" ht="12.75" customHeight="1">
      <c r="A378" s="160">
        <v>23</v>
      </c>
      <c r="B378" s="160"/>
      <c r="C378" s="54" t="s">
        <v>216</v>
      </c>
      <c r="D378" s="161">
        <v>33756</v>
      </c>
      <c r="E378" s="161"/>
      <c r="F378" s="161"/>
      <c r="G378" s="158" t="s">
        <v>16</v>
      </c>
      <c r="H378" s="158"/>
      <c r="I378" s="158"/>
      <c r="K378" s="2">
        <v>75</v>
      </c>
      <c r="L378" s="55">
        <v>12057</v>
      </c>
      <c r="M378" s="2">
        <v>100</v>
      </c>
      <c r="N378" s="7"/>
      <c r="O378" s="7"/>
      <c r="P378" s="7">
        <v>6889</v>
      </c>
      <c r="Q378" s="14">
        <f t="shared" si="103"/>
        <v>112.34782608695652</v>
      </c>
      <c r="R378" s="14">
        <f t="shared" si="104"/>
        <v>7001.347826086957</v>
      </c>
      <c r="U378" s="12">
        <f t="shared" si="91"/>
        <v>5055.652173913043</v>
      </c>
      <c r="V378" s="97">
        <v>50</v>
      </c>
      <c r="W378" s="89">
        <v>29</v>
      </c>
      <c r="X378" s="93">
        <f t="shared" si="105"/>
        <v>46</v>
      </c>
      <c r="Y378" s="94">
        <v>5168</v>
      </c>
      <c r="AA378" s="160">
        <v>23</v>
      </c>
      <c r="AB378" s="160"/>
      <c r="AC378" s="118" t="s">
        <v>216</v>
      </c>
      <c r="AD378" s="161">
        <v>33756</v>
      </c>
      <c r="AE378" s="161"/>
      <c r="AF378" s="161"/>
      <c r="AG378" s="158" t="s">
        <v>16</v>
      </c>
      <c r="AH378" s="158"/>
      <c r="AI378" s="158"/>
      <c r="AK378" s="124">
        <v>62.5</v>
      </c>
      <c r="AL378" s="119">
        <v>12057</v>
      </c>
      <c r="AM378" s="2">
        <v>100</v>
      </c>
      <c r="AN378" s="7"/>
      <c r="AO378" s="7"/>
      <c r="AP378" s="7">
        <v>6889</v>
      </c>
      <c r="AQ378" s="14">
        <f t="shared" si="106"/>
        <v>154.26865671641792</v>
      </c>
      <c r="AR378" s="14">
        <f t="shared" si="107"/>
        <v>7043.2686567164183</v>
      </c>
      <c r="AU378" s="12">
        <f t="shared" si="92"/>
        <v>5013.7313432835817</v>
      </c>
      <c r="AV378" s="97">
        <v>50</v>
      </c>
      <c r="AW378" s="89">
        <v>29</v>
      </c>
      <c r="AX378" s="93">
        <f t="shared" si="108"/>
        <v>33.5</v>
      </c>
      <c r="AY378" s="94">
        <v>5168</v>
      </c>
      <c r="AZ378" s="94"/>
      <c r="BB378" s="138">
        <v>112.34782608695652</v>
      </c>
      <c r="BC378" s="141">
        <v>154.26865671641792</v>
      </c>
    </row>
    <row r="379" spans="1:55" ht="12.75" customHeight="1">
      <c r="A379" s="160">
        <v>24</v>
      </c>
      <c r="B379" s="160"/>
      <c r="C379" s="54" t="s">
        <v>217</v>
      </c>
      <c r="D379" s="161">
        <v>33756</v>
      </c>
      <c r="E379" s="161"/>
      <c r="F379" s="161"/>
      <c r="G379" s="158" t="s">
        <v>16</v>
      </c>
      <c r="H379" s="158"/>
      <c r="I379" s="158"/>
      <c r="K379" s="2">
        <v>75</v>
      </c>
      <c r="L379" s="55">
        <v>30810</v>
      </c>
      <c r="M379" s="2">
        <v>100</v>
      </c>
      <c r="N379" s="7"/>
      <c r="O379" s="7"/>
      <c r="P379" s="7">
        <v>17607</v>
      </c>
      <c r="Q379" s="14">
        <f t="shared" si="103"/>
        <v>287.02173913043481</v>
      </c>
      <c r="R379" s="14">
        <f t="shared" si="104"/>
        <v>17894.021739130436</v>
      </c>
      <c r="U379" s="12">
        <f t="shared" si="91"/>
        <v>12915.978260869564</v>
      </c>
      <c r="V379" s="97">
        <v>50</v>
      </c>
      <c r="W379" s="89">
        <v>29</v>
      </c>
      <c r="X379" s="93">
        <f t="shared" si="105"/>
        <v>46</v>
      </c>
      <c r="Y379" s="94">
        <v>13203</v>
      </c>
      <c r="AA379" s="160">
        <v>24</v>
      </c>
      <c r="AB379" s="160"/>
      <c r="AC379" s="118" t="s">
        <v>217</v>
      </c>
      <c r="AD379" s="161">
        <v>33756</v>
      </c>
      <c r="AE379" s="161"/>
      <c r="AF379" s="161"/>
      <c r="AG379" s="158" t="s">
        <v>16</v>
      </c>
      <c r="AH379" s="158"/>
      <c r="AI379" s="158"/>
      <c r="AK379" s="124">
        <v>62.5</v>
      </c>
      <c r="AL379" s="119">
        <v>30810</v>
      </c>
      <c r="AM379" s="2">
        <v>100</v>
      </c>
      <c r="AN379" s="7"/>
      <c r="AO379" s="7"/>
      <c r="AP379" s="7">
        <v>17607</v>
      </c>
      <c r="AQ379" s="14">
        <f t="shared" si="106"/>
        <v>394.1194029850746</v>
      </c>
      <c r="AR379" s="14">
        <f t="shared" si="107"/>
        <v>18001.119402985074</v>
      </c>
      <c r="AU379" s="12">
        <f t="shared" si="92"/>
        <v>12808.880597014926</v>
      </c>
      <c r="AV379" s="97">
        <v>50</v>
      </c>
      <c r="AW379" s="89">
        <v>29</v>
      </c>
      <c r="AX379" s="93">
        <f t="shared" si="108"/>
        <v>33.5</v>
      </c>
      <c r="AY379" s="94">
        <v>13203</v>
      </c>
      <c r="AZ379" s="94"/>
      <c r="BB379" s="138">
        <v>287.02173913043481</v>
      </c>
      <c r="BC379" s="141">
        <v>394.1194029850746</v>
      </c>
    </row>
    <row r="380" spans="1:55" ht="12.75" customHeight="1">
      <c r="A380" s="160">
        <v>25</v>
      </c>
      <c r="B380" s="160"/>
      <c r="C380" s="54" t="s">
        <v>218</v>
      </c>
      <c r="D380" s="161">
        <v>34121</v>
      </c>
      <c r="E380" s="161"/>
      <c r="F380" s="161"/>
      <c r="G380" s="158" t="s">
        <v>16</v>
      </c>
      <c r="H380" s="158"/>
      <c r="I380" s="158"/>
      <c r="K380" s="2">
        <v>75</v>
      </c>
      <c r="L380" s="55">
        <v>261701</v>
      </c>
      <c r="M380" s="2">
        <v>100</v>
      </c>
      <c r="N380" s="7"/>
      <c r="O380" s="7"/>
      <c r="P380" s="7">
        <v>144371</v>
      </c>
      <c r="Q380" s="14">
        <f t="shared" si="103"/>
        <v>2496.3829787234044</v>
      </c>
      <c r="R380" s="14">
        <f t="shared" si="104"/>
        <v>146867.38297872341</v>
      </c>
      <c r="U380" s="12">
        <f t="shared" si="91"/>
        <v>114833.61702127659</v>
      </c>
      <c r="V380" s="97">
        <v>50</v>
      </c>
      <c r="W380" s="89">
        <v>28</v>
      </c>
      <c r="X380" s="93">
        <f t="shared" si="105"/>
        <v>47</v>
      </c>
      <c r="Y380" s="94">
        <v>117330</v>
      </c>
      <c r="AA380" s="160">
        <v>25</v>
      </c>
      <c r="AB380" s="160"/>
      <c r="AC380" s="118" t="s">
        <v>218</v>
      </c>
      <c r="AD380" s="161">
        <v>34121</v>
      </c>
      <c r="AE380" s="161"/>
      <c r="AF380" s="161"/>
      <c r="AG380" s="158" t="s">
        <v>16</v>
      </c>
      <c r="AH380" s="158"/>
      <c r="AI380" s="158"/>
      <c r="AK380" s="124">
        <v>62.5</v>
      </c>
      <c r="AL380" s="119">
        <v>261701</v>
      </c>
      <c r="AM380" s="2">
        <v>100</v>
      </c>
      <c r="AN380" s="7"/>
      <c r="AO380" s="7"/>
      <c r="AP380" s="7">
        <v>144371</v>
      </c>
      <c r="AQ380" s="14">
        <f t="shared" si="106"/>
        <v>3400.8695652173915</v>
      </c>
      <c r="AR380" s="14">
        <f t="shared" si="107"/>
        <v>147771.86956521738</v>
      </c>
      <c r="AU380" s="12">
        <f t="shared" si="92"/>
        <v>113929.13043478262</v>
      </c>
      <c r="AV380" s="97">
        <v>50</v>
      </c>
      <c r="AW380" s="89">
        <v>28</v>
      </c>
      <c r="AX380" s="93">
        <f t="shared" si="108"/>
        <v>34.5</v>
      </c>
      <c r="AY380" s="94">
        <v>117330</v>
      </c>
      <c r="AZ380" s="94"/>
      <c r="BB380" s="138">
        <v>2496.3829787234044</v>
      </c>
      <c r="BC380" s="141">
        <v>3400.8695652173915</v>
      </c>
    </row>
    <row r="381" spans="1:55" ht="12.75" customHeight="1">
      <c r="A381" s="160">
        <v>26</v>
      </c>
      <c r="B381" s="160"/>
      <c r="C381" s="54" t="s">
        <v>218</v>
      </c>
      <c r="D381" s="161">
        <v>34516</v>
      </c>
      <c r="E381" s="161"/>
      <c r="F381" s="161"/>
      <c r="G381" s="158" t="s">
        <v>16</v>
      </c>
      <c r="H381" s="158"/>
      <c r="I381" s="158"/>
      <c r="K381" s="2">
        <v>75</v>
      </c>
      <c r="L381" s="55">
        <v>184240</v>
      </c>
      <c r="M381" s="2">
        <v>100</v>
      </c>
      <c r="N381" s="7"/>
      <c r="O381" s="7"/>
      <c r="P381" s="7">
        <v>97653</v>
      </c>
      <c r="Q381" s="14">
        <f t="shared" si="103"/>
        <v>1803.8958333333333</v>
      </c>
      <c r="R381" s="14">
        <f t="shared" si="104"/>
        <v>99456.895833333328</v>
      </c>
      <c r="U381" s="12">
        <f t="shared" si="91"/>
        <v>84783.104166666672</v>
      </c>
      <c r="V381" s="97">
        <v>50</v>
      </c>
      <c r="W381" s="89">
        <v>27</v>
      </c>
      <c r="X381" s="93">
        <f t="shared" si="105"/>
        <v>48</v>
      </c>
      <c r="Y381" s="94">
        <v>86587</v>
      </c>
      <c r="AA381" s="160">
        <v>26</v>
      </c>
      <c r="AB381" s="160"/>
      <c r="AC381" s="118" t="s">
        <v>218</v>
      </c>
      <c r="AD381" s="161">
        <v>34516</v>
      </c>
      <c r="AE381" s="161"/>
      <c r="AF381" s="161"/>
      <c r="AG381" s="158" t="s">
        <v>16</v>
      </c>
      <c r="AH381" s="158"/>
      <c r="AI381" s="158"/>
      <c r="AK381" s="124">
        <v>62.5</v>
      </c>
      <c r="AL381" s="119">
        <v>184240</v>
      </c>
      <c r="AM381" s="2">
        <v>100</v>
      </c>
      <c r="AN381" s="7"/>
      <c r="AO381" s="7"/>
      <c r="AP381" s="7">
        <v>97653</v>
      </c>
      <c r="AQ381" s="14">
        <f t="shared" si="106"/>
        <v>2439.0704225352115</v>
      </c>
      <c r="AR381" s="14">
        <f t="shared" si="107"/>
        <v>100092.07042253521</v>
      </c>
      <c r="AU381" s="12">
        <f t="shared" si="92"/>
        <v>84147.929577464791</v>
      </c>
      <c r="AV381" s="97">
        <v>50</v>
      </c>
      <c r="AW381" s="89">
        <v>27</v>
      </c>
      <c r="AX381" s="93">
        <f t="shared" si="108"/>
        <v>35.5</v>
      </c>
      <c r="AY381" s="94">
        <v>86587</v>
      </c>
      <c r="AZ381" s="94"/>
      <c r="BB381" s="138">
        <v>1803.8958333333333</v>
      </c>
      <c r="BC381" s="141">
        <v>2439.0704225352115</v>
      </c>
    </row>
    <row r="382" spans="1:55" ht="12.75" customHeight="1">
      <c r="A382" s="160">
        <v>27</v>
      </c>
      <c r="B382" s="160"/>
      <c r="C382" s="54" t="s">
        <v>219</v>
      </c>
      <c r="D382" s="161">
        <v>34810</v>
      </c>
      <c r="E382" s="161"/>
      <c r="F382" s="161"/>
      <c r="G382" s="158" t="s">
        <v>16</v>
      </c>
      <c r="H382" s="158"/>
      <c r="I382" s="158"/>
      <c r="K382" s="2">
        <v>75</v>
      </c>
      <c r="L382" s="55">
        <v>57265</v>
      </c>
      <c r="M382" s="2">
        <v>100</v>
      </c>
      <c r="N382" s="7"/>
      <c r="O382" s="7"/>
      <c r="P382" s="7">
        <v>29488</v>
      </c>
      <c r="Q382" s="14">
        <f t="shared" si="103"/>
        <v>566.87755102040819</v>
      </c>
      <c r="R382" s="14">
        <f t="shared" si="104"/>
        <v>30054.877551020407</v>
      </c>
      <c r="U382" s="12">
        <f t="shared" si="91"/>
        <v>27210.122448979593</v>
      </c>
      <c r="V382" s="97">
        <v>50</v>
      </c>
      <c r="W382" s="89">
        <v>26</v>
      </c>
      <c r="X382" s="93">
        <f t="shared" si="105"/>
        <v>49</v>
      </c>
      <c r="Y382" s="94">
        <v>27777</v>
      </c>
      <c r="AA382" s="160">
        <v>27</v>
      </c>
      <c r="AB382" s="160"/>
      <c r="AC382" s="118" t="s">
        <v>219</v>
      </c>
      <c r="AD382" s="161">
        <v>34810</v>
      </c>
      <c r="AE382" s="161"/>
      <c r="AF382" s="161"/>
      <c r="AG382" s="158" t="s">
        <v>16</v>
      </c>
      <c r="AH382" s="158"/>
      <c r="AI382" s="158"/>
      <c r="AK382" s="124">
        <v>62.5</v>
      </c>
      <c r="AL382" s="119">
        <v>57265</v>
      </c>
      <c r="AM382" s="2">
        <v>100</v>
      </c>
      <c r="AN382" s="7"/>
      <c r="AO382" s="7"/>
      <c r="AP382" s="7">
        <v>29488</v>
      </c>
      <c r="AQ382" s="14">
        <f t="shared" si="106"/>
        <v>761.01369863013701</v>
      </c>
      <c r="AR382" s="14">
        <f t="shared" si="107"/>
        <v>30249.013698630137</v>
      </c>
      <c r="AU382" s="12">
        <f t="shared" si="92"/>
        <v>27015.986301369863</v>
      </c>
      <c r="AV382" s="97">
        <v>50</v>
      </c>
      <c r="AW382" s="89">
        <v>26</v>
      </c>
      <c r="AX382" s="93">
        <f t="shared" si="108"/>
        <v>36.5</v>
      </c>
      <c r="AY382" s="94">
        <v>27777</v>
      </c>
      <c r="AZ382" s="94"/>
      <c r="BB382" s="138">
        <v>566.87755102040819</v>
      </c>
      <c r="BC382" s="141">
        <v>761.01369863013701</v>
      </c>
    </row>
    <row r="383" spans="1:55" ht="12.75" customHeight="1">
      <c r="A383" s="160">
        <v>28</v>
      </c>
      <c r="B383" s="160"/>
      <c r="C383" s="54" t="s">
        <v>220</v>
      </c>
      <c r="D383" s="161">
        <v>34953</v>
      </c>
      <c r="E383" s="161"/>
      <c r="F383" s="161"/>
      <c r="G383" s="158" t="s">
        <v>16</v>
      </c>
      <c r="H383" s="158"/>
      <c r="I383" s="158"/>
      <c r="K383" s="2">
        <v>75</v>
      </c>
      <c r="L383" s="55">
        <v>6872</v>
      </c>
      <c r="M383" s="2">
        <v>100</v>
      </c>
      <c r="N383" s="7"/>
      <c r="O383" s="7"/>
      <c r="P383" s="7">
        <v>3471</v>
      </c>
      <c r="Q383" s="14">
        <f t="shared" si="103"/>
        <v>69.408163265306129</v>
      </c>
      <c r="R383" s="14">
        <f t="shared" si="104"/>
        <v>3540.408163265306</v>
      </c>
      <c r="U383" s="12">
        <f t="shared" si="91"/>
        <v>3331.591836734694</v>
      </c>
      <c r="V383" s="97">
        <v>50</v>
      </c>
      <c r="W383" s="89">
        <v>26</v>
      </c>
      <c r="X383" s="93">
        <f t="shared" si="105"/>
        <v>49</v>
      </c>
      <c r="Y383" s="94">
        <v>3401</v>
      </c>
      <c r="AA383" s="160">
        <v>28</v>
      </c>
      <c r="AB383" s="160"/>
      <c r="AC383" s="118" t="s">
        <v>220</v>
      </c>
      <c r="AD383" s="161">
        <v>34953</v>
      </c>
      <c r="AE383" s="161"/>
      <c r="AF383" s="161"/>
      <c r="AG383" s="158" t="s">
        <v>16</v>
      </c>
      <c r="AH383" s="158"/>
      <c r="AI383" s="158"/>
      <c r="AK383" s="124">
        <v>62.5</v>
      </c>
      <c r="AL383" s="119">
        <v>6872</v>
      </c>
      <c r="AM383" s="2">
        <v>100</v>
      </c>
      <c r="AN383" s="7"/>
      <c r="AO383" s="7"/>
      <c r="AP383" s="7">
        <v>3471</v>
      </c>
      <c r="AQ383" s="14">
        <f t="shared" si="106"/>
        <v>93.178082191780817</v>
      </c>
      <c r="AR383" s="14">
        <f t="shared" si="107"/>
        <v>3564.178082191781</v>
      </c>
      <c r="AU383" s="12">
        <f t="shared" si="92"/>
        <v>3307.821917808219</v>
      </c>
      <c r="AV383" s="97">
        <v>50</v>
      </c>
      <c r="AW383" s="89">
        <v>26</v>
      </c>
      <c r="AX383" s="93">
        <f t="shared" si="108"/>
        <v>36.5</v>
      </c>
      <c r="AY383" s="94">
        <v>3401</v>
      </c>
      <c r="AZ383" s="94"/>
      <c r="BB383" s="138">
        <v>69.408163265306129</v>
      </c>
      <c r="BC383" s="141">
        <v>93.178082191780817</v>
      </c>
    </row>
    <row r="384" spans="1:55" ht="12.75" customHeight="1">
      <c r="A384" s="160">
        <v>29</v>
      </c>
      <c r="B384" s="160"/>
      <c r="C384" s="54" t="s">
        <v>221</v>
      </c>
      <c r="D384" s="161">
        <v>34996</v>
      </c>
      <c r="E384" s="161"/>
      <c r="F384" s="161"/>
      <c r="G384" s="158" t="s">
        <v>16</v>
      </c>
      <c r="H384" s="158"/>
      <c r="I384" s="158"/>
      <c r="K384" s="2">
        <v>75</v>
      </c>
      <c r="L384" s="55">
        <v>19100</v>
      </c>
      <c r="M384" s="2">
        <v>100</v>
      </c>
      <c r="N384" s="7"/>
      <c r="O384" s="7"/>
      <c r="P384" s="7">
        <v>9646</v>
      </c>
      <c r="Q384" s="14">
        <f t="shared" si="103"/>
        <v>192.9387755102041</v>
      </c>
      <c r="R384" s="14">
        <f t="shared" si="104"/>
        <v>9838.9387755102034</v>
      </c>
      <c r="U384" s="12">
        <f t="shared" si="91"/>
        <v>9261.0612244897966</v>
      </c>
      <c r="V384" s="97">
        <v>50</v>
      </c>
      <c r="W384" s="89">
        <v>26</v>
      </c>
      <c r="X384" s="93">
        <f t="shared" si="105"/>
        <v>49</v>
      </c>
      <c r="Y384" s="94">
        <v>9454</v>
      </c>
      <c r="AA384" s="160">
        <v>29</v>
      </c>
      <c r="AB384" s="160"/>
      <c r="AC384" s="118" t="s">
        <v>221</v>
      </c>
      <c r="AD384" s="161">
        <v>34996</v>
      </c>
      <c r="AE384" s="161"/>
      <c r="AF384" s="161"/>
      <c r="AG384" s="158" t="s">
        <v>16</v>
      </c>
      <c r="AH384" s="158"/>
      <c r="AI384" s="158"/>
      <c r="AK384" s="124">
        <v>62.5</v>
      </c>
      <c r="AL384" s="119">
        <v>19100</v>
      </c>
      <c r="AM384" s="2">
        <v>100</v>
      </c>
      <c r="AN384" s="7"/>
      <c r="AO384" s="7"/>
      <c r="AP384" s="7">
        <v>9646</v>
      </c>
      <c r="AQ384" s="14">
        <f t="shared" si="106"/>
        <v>259.01369863013701</v>
      </c>
      <c r="AR384" s="14">
        <f t="shared" si="107"/>
        <v>9905.0136986301368</v>
      </c>
      <c r="AU384" s="12">
        <f t="shared" si="92"/>
        <v>9194.9863013698632</v>
      </c>
      <c r="AV384" s="97">
        <v>50</v>
      </c>
      <c r="AW384" s="89">
        <v>26</v>
      </c>
      <c r="AX384" s="93">
        <f t="shared" si="108"/>
        <v>36.5</v>
      </c>
      <c r="AY384" s="94">
        <v>9454</v>
      </c>
      <c r="AZ384" s="94"/>
      <c r="BB384" s="138">
        <v>192.9387755102041</v>
      </c>
      <c r="BC384" s="141">
        <v>259.01369863013701</v>
      </c>
    </row>
    <row r="385" spans="1:55" ht="12.75" customHeight="1">
      <c r="A385" s="160">
        <v>30</v>
      </c>
      <c r="B385" s="160"/>
      <c r="C385" s="54" t="s">
        <v>222</v>
      </c>
      <c r="D385" s="161">
        <v>35012</v>
      </c>
      <c r="E385" s="161"/>
      <c r="F385" s="161"/>
      <c r="G385" s="158" t="s">
        <v>16</v>
      </c>
      <c r="H385" s="158"/>
      <c r="I385" s="158"/>
      <c r="K385" s="2">
        <v>75</v>
      </c>
      <c r="L385" s="55">
        <v>42809</v>
      </c>
      <c r="M385" s="2">
        <v>100</v>
      </c>
      <c r="N385" s="7"/>
      <c r="O385" s="7"/>
      <c r="P385" s="7">
        <v>21543</v>
      </c>
      <c r="Q385" s="14">
        <f t="shared" si="103"/>
        <v>434</v>
      </c>
      <c r="R385" s="14">
        <f t="shared" si="104"/>
        <v>21977</v>
      </c>
      <c r="U385" s="12">
        <f t="shared" si="91"/>
        <v>20832</v>
      </c>
      <c r="V385" s="97">
        <v>50</v>
      </c>
      <c r="W385" s="89">
        <v>26</v>
      </c>
      <c r="X385" s="93">
        <f t="shared" si="105"/>
        <v>49</v>
      </c>
      <c r="Y385" s="94">
        <v>21266</v>
      </c>
      <c r="AA385" s="160">
        <v>30</v>
      </c>
      <c r="AB385" s="160"/>
      <c r="AC385" s="118" t="s">
        <v>222</v>
      </c>
      <c r="AD385" s="161">
        <v>35012</v>
      </c>
      <c r="AE385" s="161"/>
      <c r="AF385" s="161"/>
      <c r="AG385" s="158" t="s">
        <v>16</v>
      </c>
      <c r="AH385" s="158"/>
      <c r="AI385" s="158"/>
      <c r="AK385" s="124">
        <v>62.5</v>
      </c>
      <c r="AL385" s="119">
        <v>42809</v>
      </c>
      <c r="AM385" s="2">
        <v>100</v>
      </c>
      <c r="AN385" s="7"/>
      <c r="AO385" s="7"/>
      <c r="AP385" s="7">
        <v>21543</v>
      </c>
      <c r="AQ385" s="14">
        <f t="shared" si="106"/>
        <v>582.63013698630141</v>
      </c>
      <c r="AR385" s="14">
        <f t="shared" si="107"/>
        <v>22125.630136986303</v>
      </c>
      <c r="AU385" s="12">
        <f t="shared" si="92"/>
        <v>20683.369863013697</v>
      </c>
      <c r="AV385" s="97">
        <v>50</v>
      </c>
      <c r="AW385" s="89">
        <v>26</v>
      </c>
      <c r="AX385" s="93">
        <f t="shared" si="108"/>
        <v>36.5</v>
      </c>
      <c r="AY385" s="94">
        <v>21266</v>
      </c>
      <c r="AZ385" s="94"/>
      <c r="BB385" s="138">
        <v>434</v>
      </c>
      <c r="BC385" s="141">
        <v>582.63013698630141</v>
      </c>
    </row>
    <row r="386" spans="1:55" ht="12.75" customHeight="1">
      <c r="A386" s="160">
        <v>31</v>
      </c>
      <c r="B386" s="160"/>
      <c r="C386" s="54" t="s">
        <v>223</v>
      </c>
      <c r="D386" s="161">
        <v>35041</v>
      </c>
      <c r="E386" s="161"/>
      <c r="F386" s="161"/>
      <c r="G386" s="158" t="s">
        <v>16</v>
      </c>
      <c r="H386" s="158"/>
      <c r="I386" s="158"/>
      <c r="K386" s="2">
        <v>75</v>
      </c>
      <c r="L386" s="55">
        <v>28321</v>
      </c>
      <c r="M386" s="2">
        <v>100</v>
      </c>
      <c r="N386" s="7"/>
      <c r="O386" s="7"/>
      <c r="P386" s="7">
        <v>14197</v>
      </c>
      <c r="Q386" s="14">
        <f t="shared" si="103"/>
        <v>288.24489795918367</v>
      </c>
      <c r="R386" s="14">
        <f t="shared" si="104"/>
        <v>14485.244897959185</v>
      </c>
      <c r="U386" s="12">
        <f t="shared" si="91"/>
        <v>13835.755102040815</v>
      </c>
      <c r="V386" s="97">
        <v>50</v>
      </c>
      <c r="W386" s="89">
        <v>26</v>
      </c>
      <c r="X386" s="93">
        <f t="shared" si="105"/>
        <v>49</v>
      </c>
      <c r="Y386" s="94">
        <v>14124</v>
      </c>
      <c r="AA386" s="160">
        <v>31</v>
      </c>
      <c r="AB386" s="160"/>
      <c r="AC386" s="118" t="s">
        <v>223</v>
      </c>
      <c r="AD386" s="161">
        <v>35041</v>
      </c>
      <c r="AE386" s="161"/>
      <c r="AF386" s="161"/>
      <c r="AG386" s="158" t="s">
        <v>16</v>
      </c>
      <c r="AH386" s="158"/>
      <c r="AI386" s="158"/>
      <c r="AK386" s="124">
        <v>62.5</v>
      </c>
      <c r="AL386" s="119">
        <v>28321</v>
      </c>
      <c r="AM386" s="2">
        <v>100</v>
      </c>
      <c r="AN386" s="7"/>
      <c r="AO386" s="7"/>
      <c r="AP386" s="7">
        <v>14197</v>
      </c>
      <c r="AQ386" s="14">
        <f t="shared" si="106"/>
        <v>386.95890410958901</v>
      </c>
      <c r="AR386" s="14">
        <f t="shared" si="107"/>
        <v>14583.95890410959</v>
      </c>
      <c r="AU386" s="12">
        <f t="shared" si="92"/>
        <v>13737.04109589041</v>
      </c>
      <c r="AV386" s="97">
        <v>50</v>
      </c>
      <c r="AW386" s="89">
        <v>26</v>
      </c>
      <c r="AX386" s="93">
        <f t="shared" si="108"/>
        <v>36.5</v>
      </c>
      <c r="AY386" s="94">
        <v>14124</v>
      </c>
      <c r="AZ386" s="94"/>
      <c r="BB386" s="138">
        <v>288.24489795918367</v>
      </c>
      <c r="BC386" s="141">
        <v>386.95890410958901</v>
      </c>
    </row>
    <row r="387" spans="1:55" ht="12.75" customHeight="1">
      <c r="A387" s="160">
        <v>32</v>
      </c>
      <c r="B387" s="160"/>
      <c r="C387" s="54" t="s">
        <v>224</v>
      </c>
      <c r="D387" s="161">
        <v>35462</v>
      </c>
      <c r="E387" s="161"/>
      <c r="F387" s="161"/>
      <c r="G387" s="158" t="s">
        <v>16</v>
      </c>
      <c r="H387" s="158"/>
      <c r="I387" s="158"/>
      <c r="K387" s="2">
        <v>75</v>
      </c>
      <c r="L387" s="55">
        <v>12577</v>
      </c>
      <c r="M387" s="2">
        <v>100</v>
      </c>
      <c r="N387" s="7"/>
      <c r="O387" s="7"/>
      <c r="P387" s="7">
        <v>6027</v>
      </c>
      <c r="Q387" s="14">
        <f t="shared" si="103"/>
        <v>128.43137254901961</v>
      </c>
      <c r="R387" s="14">
        <f t="shared" si="104"/>
        <v>6155.4313725490192</v>
      </c>
      <c r="U387" s="12">
        <f t="shared" si="91"/>
        <v>6421.5686274509808</v>
      </c>
      <c r="V387" s="97">
        <v>50</v>
      </c>
      <c r="W387" s="89">
        <v>24</v>
      </c>
      <c r="X387" s="93">
        <f t="shared" si="105"/>
        <v>51</v>
      </c>
      <c r="Y387" s="94">
        <v>6550</v>
      </c>
      <c r="AA387" s="160">
        <v>32</v>
      </c>
      <c r="AB387" s="160"/>
      <c r="AC387" s="118" t="s">
        <v>224</v>
      </c>
      <c r="AD387" s="161">
        <v>35462</v>
      </c>
      <c r="AE387" s="161"/>
      <c r="AF387" s="161"/>
      <c r="AG387" s="158" t="s">
        <v>16</v>
      </c>
      <c r="AH387" s="158"/>
      <c r="AI387" s="158"/>
      <c r="AK387" s="124">
        <v>62.5</v>
      </c>
      <c r="AL387" s="119">
        <v>12577</v>
      </c>
      <c r="AM387" s="2">
        <v>100</v>
      </c>
      <c r="AN387" s="7"/>
      <c r="AO387" s="7"/>
      <c r="AP387" s="7">
        <v>6027</v>
      </c>
      <c r="AQ387" s="14">
        <f t="shared" si="106"/>
        <v>170.12987012987014</v>
      </c>
      <c r="AR387" s="14">
        <f t="shared" si="107"/>
        <v>6197.1298701298701</v>
      </c>
      <c r="AU387" s="12">
        <f t="shared" si="92"/>
        <v>6379.8701298701299</v>
      </c>
      <c r="AV387" s="97">
        <v>50</v>
      </c>
      <c r="AW387" s="89">
        <v>24</v>
      </c>
      <c r="AX387" s="93">
        <f t="shared" si="108"/>
        <v>38.5</v>
      </c>
      <c r="AY387" s="94">
        <v>6550</v>
      </c>
      <c r="AZ387" s="94"/>
      <c r="BB387" s="138">
        <v>128.43137254901961</v>
      </c>
      <c r="BC387" s="141">
        <v>170.12987012987014</v>
      </c>
    </row>
    <row r="388" spans="1:55" ht="12.75" customHeight="1">
      <c r="A388" s="160">
        <v>33</v>
      </c>
      <c r="B388" s="160"/>
      <c r="C388" s="54" t="s">
        <v>225</v>
      </c>
      <c r="D388" s="161">
        <v>35550</v>
      </c>
      <c r="E388" s="161"/>
      <c r="F388" s="161"/>
      <c r="G388" s="158" t="s">
        <v>16</v>
      </c>
      <c r="H388" s="158"/>
      <c r="I388" s="158"/>
      <c r="K388" s="2">
        <v>75</v>
      </c>
      <c r="L388" s="55">
        <v>2400</v>
      </c>
      <c r="M388" s="2">
        <v>100</v>
      </c>
      <c r="N388" s="7"/>
      <c r="O388" s="7"/>
      <c r="P388" s="7">
        <v>1136</v>
      </c>
      <c r="Q388" s="14">
        <f t="shared" si="103"/>
        <v>24.784313725490197</v>
      </c>
      <c r="R388" s="14">
        <f t="shared" si="104"/>
        <v>1160.7843137254902</v>
      </c>
      <c r="U388" s="12">
        <f t="shared" si="91"/>
        <v>1239.2156862745098</v>
      </c>
      <c r="V388" s="97">
        <v>50</v>
      </c>
      <c r="W388" s="89">
        <v>24</v>
      </c>
      <c r="X388" s="93">
        <f t="shared" si="105"/>
        <v>51</v>
      </c>
      <c r="Y388" s="94">
        <v>1264</v>
      </c>
      <c r="AA388" s="160">
        <v>33</v>
      </c>
      <c r="AB388" s="160"/>
      <c r="AC388" s="118" t="s">
        <v>225</v>
      </c>
      <c r="AD388" s="161">
        <v>35550</v>
      </c>
      <c r="AE388" s="161"/>
      <c r="AF388" s="161"/>
      <c r="AG388" s="158" t="s">
        <v>16</v>
      </c>
      <c r="AH388" s="158"/>
      <c r="AI388" s="158"/>
      <c r="AK388" s="124">
        <v>62.5</v>
      </c>
      <c r="AL388" s="119">
        <v>2400</v>
      </c>
      <c r="AM388" s="2">
        <v>100</v>
      </c>
      <c r="AN388" s="7"/>
      <c r="AO388" s="7"/>
      <c r="AP388" s="7">
        <v>1136</v>
      </c>
      <c r="AQ388" s="14">
        <f t="shared" si="106"/>
        <v>32.831168831168831</v>
      </c>
      <c r="AR388" s="14">
        <f t="shared" si="107"/>
        <v>1168.8311688311687</v>
      </c>
      <c r="AU388" s="12">
        <f t="shared" si="92"/>
        <v>1231.1688311688313</v>
      </c>
      <c r="AV388" s="97">
        <v>50</v>
      </c>
      <c r="AW388" s="89">
        <v>24</v>
      </c>
      <c r="AX388" s="93">
        <f t="shared" si="108"/>
        <v>38.5</v>
      </c>
      <c r="AY388" s="94">
        <v>1264</v>
      </c>
      <c r="AZ388" s="94"/>
      <c r="BB388" s="138">
        <v>24.784313725490197</v>
      </c>
      <c r="BC388" s="141">
        <v>32.831168831168831</v>
      </c>
    </row>
    <row r="389" spans="1:55" ht="12.75" customHeight="1">
      <c r="A389" s="160">
        <v>34</v>
      </c>
      <c r="B389" s="160"/>
      <c r="C389" s="54" t="s">
        <v>226</v>
      </c>
      <c r="D389" s="161">
        <v>35550</v>
      </c>
      <c r="E389" s="161"/>
      <c r="F389" s="161"/>
      <c r="G389" s="158" t="s">
        <v>16</v>
      </c>
      <c r="H389" s="158"/>
      <c r="I389" s="158"/>
      <c r="K389" s="2">
        <v>75</v>
      </c>
      <c r="L389" s="55">
        <v>109294</v>
      </c>
      <c r="M389" s="2">
        <v>100</v>
      </c>
      <c r="N389" s="7"/>
      <c r="O389" s="7"/>
      <c r="P389" s="7">
        <v>51916</v>
      </c>
      <c r="Q389" s="14">
        <f t="shared" si="103"/>
        <v>1125.0588235294117</v>
      </c>
      <c r="R389" s="14">
        <f t="shared" si="104"/>
        <v>53041.058823529413</v>
      </c>
      <c r="U389" s="12">
        <f t="shared" si="91"/>
        <v>56252.941176470587</v>
      </c>
      <c r="V389" s="97">
        <v>50</v>
      </c>
      <c r="W389" s="89">
        <v>24</v>
      </c>
      <c r="X389" s="93">
        <f t="shared" si="105"/>
        <v>51</v>
      </c>
      <c r="Y389" s="94">
        <v>57378</v>
      </c>
      <c r="AA389" s="160">
        <v>34</v>
      </c>
      <c r="AB389" s="160"/>
      <c r="AC389" s="118" t="s">
        <v>226</v>
      </c>
      <c r="AD389" s="161">
        <v>35550</v>
      </c>
      <c r="AE389" s="161"/>
      <c r="AF389" s="161"/>
      <c r="AG389" s="158" t="s">
        <v>16</v>
      </c>
      <c r="AH389" s="158"/>
      <c r="AI389" s="158"/>
      <c r="AK389" s="124">
        <v>62.5</v>
      </c>
      <c r="AL389" s="119">
        <v>109294</v>
      </c>
      <c r="AM389" s="2">
        <v>100</v>
      </c>
      <c r="AN389" s="7"/>
      <c r="AO389" s="7"/>
      <c r="AP389" s="7">
        <v>51916</v>
      </c>
      <c r="AQ389" s="14">
        <f t="shared" si="106"/>
        <v>1490.3376623376623</v>
      </c>
      <c r="AR389" s="14">
        <f t="shared" si="107"/>
        <v>53406.337662337661</v>
      </c>
      <c r="AU389" s="12">
        <f t="shared" si="92"/>
        <v>55887.662337662339</v>
      </c>
      <c r="AV389" s="97">
        <v>50</v>
      </c>
      <c r="AW389" s="89">
        <v>24</v>
      </c>
      <c r="AX389" s="93">
        <f t="shared" si="108"/>
        <v>38.5</v>
      </c>
      <c r="AY389" s="94">
        <v>57378</v>
      </c>
      <c r="AZ389" s="94"/>
      <c r="BB389" s="138">
        <v>1125.0588235294117</v>
      </c>
      <c r="BC389" s="141">
        <v>1490.3376623376623</v>
      </c>
    </row>
    <row r="390" spans="1:55" ht="12.75" customHeight="1">
      <c r="A390" s="160">
        <v>35</v>
      </c>
      <c r="B390" s="160"/>
      <c r="C390" s="54" t="s">
        <v>227</v>
      </c>
      <c r="D390" s="161">
        <v>35551</v>
      </c>
      <c r="E390" s="161"/>
      <c r="F390" s="161"/>
      <c r="G390" s="158" t="s">
        <v>16</v>
      </c>
      <c r="H390" s="158"/>
      <c r="I390" s="158"/>
      <c r="K390" s="2">
        <v>75</v>
      </c>
      <c r="L390" s="55">
        <v>55343</v>
      </c>
      <c r="M390" s="2">
        <v>100</v>
      </c>
      <c r="N390" s="7"/>
      <c r="O390" s="7"/>
      <c r="P390" s="7">
        <v>26199</v>
      </c>
      <c r="Q390" s="14">
        <f t="shared" si="103"/>
        <v>571.45098039215691</v>
      </c>
      <c r="R390" s="14">
        <f t="shared" si="104"/>
        <v>26770.450980392157</v>
      </c>
      <c r="U390" s="12">
        <f t="shared" si="91"/>
        <v>28572.549019607843</v>
      </c>
      <c r="V390" s="97">
        <v>50</v>
      </c>
      <c r="W390" s="89">
        <v>24</v>
      </c>
      <c r="X390" s="93">
        <f t="shared" si="105"/>
        <v>51</v>
      </c>
      <c r="Y390" s="94">
        <v>29144</v>
      </c>
      <c r="AA390" s="160">
        <v>35</v>
      </c>
      <c r="AB390" s="160"/>
      <c r="AC390" s="118" t="s">
        <v>227</v>
      </c>
      <c r="AD390" s="161">
        <v>35551</v>
      </c>
      <c r="AE390" s="161"/>
      <c r="AF390" s="161"/>
      <c r="AG390" s="158" t="s">
        <v>16</v>
      </c>
      <c r="AH390" s="158"/>
      <c r="AI390" s="158"/>
      <c r="AK390" s="124">
        <v>62.5</v>
      </c>
      <c r="AL390" s="119">
        <v>55343</v>
      </c>
      <c r="AM390" s="2">
        <v>100</v>
      </c>
      <c r="AN390" s="7"/>
      <c r="AO390" s="7"/>
      <c r="AP390" s="7">
        <v>26199</v>
      </c>
      <c r="AQ390" s="14">
        <f t="shared" si="106"/>
        <v>756.98701298701303</v>
      </c>
      <c r="AR390" s="14">
        <f t="shared" si="107"/>
        <v>26955.987012987014</v>
      </c>
      <c r="AU390" s="12">
        <f t="shared" si="92"/>
        <v>28387.012987012986</v>
      </c>
      <c r="AV390" s="97">
        <v>50</v>
      </c>
      <c r="AW390" s="89">
        <v>24</v>
      </c>
      <c r="AX390" s="93">
        <f t="shared" si="108"/>
        <v>38.5</v>
      </c>
      <c r="AY390" s="94">
        <v>29144</v>
      </c>
      <c r="AZ390" s="94"/>
      <c r="BB390" s="138">
        <v>571.45098039215691</v>
      </c>
      <c r="BC390" s="141">
        <v>756.98701298701303</v>
      </c>
    </row>
    <row r="391" spans="1:55" ht="12.75" customHeight="1">
      <c r="A391" s="160">
        <v>36</v>
      </c>
      <c r="B391" s="160"/>
      <c r="C391" s="54" t="s">
        <v>228</v>
      </c>
      <c r="D391" s="161">
        <v>35612</v>
      </c>
      <c r="E391" s="161"/>
      <c r="F391" s="161"/>
      <c r="G391" s="158" t="s">
        <v>16</v>
      </c>
      <c r="H391" s="158"/>
      <c r="I391" s="158"/>
      <c r="K391" s="2">
        <v>75</v>
      </c>
      <c r="L391" s="55">
        <v>326875</v>
      </c>
      <c r="M391" s="2">
        <v>100</v>
      </c>
      <c r="N391" s="7"/>
      <c r="O391" s="7"/>
      <c r="P391" s="7">
        <v>153643</v>
      </c>
      <c r="Q391" s="14">
        <f t="shared" si="103"/>
        <v>3396.705882352941</v>
      </c>
      <c r="R391" s="14">
        <f t="shared" si="104"/>
        <v>157039.70588235295</v>
      </c>
      <c r="U391" s="12">
        <f t="shared" si="91"/>
        <v>169835.29411764705</v>
      </c>
      <c r="V391" s="97">
        <v>50</v>
      </c>
      <c r="W391" s="89">
        <v>24</v>
      </c>
      <c r="X391" s="93">
        <f t="shared" si="105"/>
        <v>51</v>
      </c>
      <c r="Y391" s="94">
        <v>173232</v>
      </c>
      <c r="AA391" s="160">
        <v>36</v>
      </c>
      <c r="AB391" s="160"/>
      <c r="AC391" s="118" t="s">
        <v>228</v>
      </c>
      <c r="AD391" s="161">
        <v>35612</v>
      </c>
      <c r="AE391" s="161"/>
      <c r="AF391" s="161"/>
      <c r="AG391" s="158" t="s">
        <v>16</v>
      </c>
      <c r="AH391" s="158"/>
      <c r="AI391" s="158"/>
      <c r="AK391" s="124">
        <v>62.5</v>
      </c>
      <c r="AL391" s="119">
        <v>326875</v>
      </c>
      <c r="AM391" s="2">
        <v>100</v>
      </c>
      <c r="AN391" s="7"/>
      <c r="AO391" s="7"/>
      <c r="AP391" s="7">
        <v>153643</v>
      </c>
      <c r="AQ391" s="14">
        <f t="shared" si="106"/>
        <v>4499.5324675324673</v>
      </c>
      <c r="AR391" s="14">
        <f t="shared" si="107"/>
        <v>158142.53246753247</v>
      </c>
      <c r="AU391" s="12">
        <f t="shared" si="92"/>
        <v>168732.46753246753</v>
      </c>
      <c r="AV391" s="97">
        <v>50</v>
      </c>
      <c r="AW391" s="89">
        <v>24</v>
      </c>
      <c r="AX391" s="93">
        <f t="shared" si="108"/>
        <v>38.5</v>
      </c>
      <c r="AY391" s="94">
        <v>173232</v>
      </c>
      <c r="AZ391" s="94"/>
      <c r="BB391" s="138">
        <v>3396.705882352941</v>
      </c>
      <c r="BC391" s="141">
        <v>4499.5324675324673</v>
      </c>
    </row>
    <row r="392" spans="1:55" ht="12.75" customHeight="1">
      <c r="A392" s="160">
        <v>37</v>
      </c>
      <c r="B392" s="160"/>
      <c r="C392" s="54" t="s">
        <v>229</v>
      </c>
      <c r="D392" s="161">
        <v>35612</v>
      </c>
      <c r="E392" s="161"/>
      <c r="F392" s="161"/>
      <c r="G392" s="158" t="s">
        <v>16</v>
      </c>
      <c r="H392" s="158"/>
      <c r="I392" s="158"/>
      <c r="K392" s="2">
        <v>75</v>
      </c>
      <c r="L392" s="55">
        <v>245695</v>
      </c>
      <c r="M392" s="2">
        <v>100</v>
      </c>
      <c r="N392" s="7"/>
      <c r="O392" s="7"/>
      <c r="P392" s="7">
        <v>115479</v>
      </c>
      <c r="Q392" s="14">
        <f t="shared" si="103"/>
        <v>2553.2549019607845</v>
      </c>
      <c r="R392" s="14">
        <f t="shared" si="104"/>
        <v>118032.25490196078</v>
      </c>
      <c r="U392" s="12">
        <f t="shared" si="91"/>
        <v>127662.74509803922</v>
      </c>
      <c r="V392" s="97">
        <v>50</v>
      </c>
      <c r="W392" s="89">
        <v>24</v>
      </c>
      <c r="X392" s="93">
        <f t="shared" si="105"/>
        <v>51</v>
      </c>
      <c r="Y392" s="94">
        <v>130216</v>
      </c>
      <c r="AA392" s="160">
        <v>37</v>
      </c>
      <c r="AB392" s="160"/>
      <c r="AC392" s="118" t="s">
        <v>229</v>
      </c>
      <c r="AD392" s="161">
        <v>35612</v>
      </c>
      <c r="AE392" s="161"/>
      <c r="AF392" s="161"/>
      <c r="AG392" s="158" t="s">
        <v>16</v>
      </c>
      <c r="AH392" s="158"/>
      <c r="AI392" s="158"/>
      <c r="AK392" s="124">
        <v>62.5</v>
      </c>
      <c r="AL392" s="119">
        <v>245695</v>
      </c>
      <c r="AM392" s="2">
        <v>100</v>
      </c>
      <c r="AN392" s="7"/>
      <c r="AO392" s="7"/>
      <c r="AP392" s="7">
        <v>115479</v>
      </c>
      <c r="AQ392" s="14">
        <f t="shared" si="106"/>
        <v>3382.2337662337663</v>
      </c>
      <c r="AR392" s="14">
        <f t="shared" si="107"/>
        <v>118861.23376623377</v>
      </c>
      <c r="AU392" s="12">
        <f t="shared" si="92"/>
        <v>126833.76623376623</v>
      </c>
      <c r="AV392" s="97">
        <v>50</v>
      </c>
      <c r="AW392" s="89">
        <v>24</v>
      </c>
      <c r="AX392" s="93">
        <f t="shared" si="108"/>
        <v>38.5</v>
      </c>
      <c r="AY392" s="94">
        <v>130216</v>
      </c>
      <c r="AZ392" s="94"/>
      <c r="BB392" s="138">
        <v>2553.2549019607845</v>
      </c>
      <c r="BC392" s="141">
        <v>3382.2337662337663</v>
      </c>
    </row>
    <row r="393" spans="1:55" ht="12.75" customHeight="1">
      <c r="A393" s="160">
        <v>38</v>
      </c>
      <c r="B393" s="160"/>
      <c r="C393" s="54" t="s">
        <v>230</v>
      </c>
      <c r="D393" s="161">
        <v>35642</v>
      </c>
      <c r="E393" s="161"/>
      <c r="F393" s="161"/>
      <c r="G393" s="158" t="s">
        <v>16</v>
      </c>
      <c r="H393" s="158"/>
      <c r="I393" s="158"/>
      <c r="K393" s="2">
        <v>75</v>
      </c>
      <c r="L393" s="55">
        <v>2056</v>
      </c>
      <c r="M393" s="2">
        <v>100</v>
      </c>
      <c r="N393" s="7"/>
      <c r="O393" s="7"/>
      <c r="P393" s="7">
        <v>965</v>
      </c>
      <c r="Q393" s="14">
        <f t="shared" si="103"/>
        <v>21.392156862745097</v>
      </c>
      <c r="R393" s="14">
        <f t="shared" si="104"/>
        <v>986.39215686274508</v>
      </c>
      <c r="U393" s="12">
        <f t="shared" si="91"/>
        <v>1069.6078431372548</v>
      </c>
      <c r="V393" s="97">
        <v>50</v>
      </c>
      <c r="W393" s="89">
        <v>24</v>
      </c>
      <c r="X393" s="93">
        <f t="shared" si="105"/>
        <v>51</v>
      </c>
      <c r="Y393" s="94">
        <v>1091</v>
      </c>
      <c r="AA393" s="160">
        <v>38</v>
      </c>
      <c r="AB393" s="160"/>
      <c r="AC393" s="118" t="s">
        <v>230</v>
      </c>
      <c r="AD393" s="161">
        <v>35642</v>
      </c>
      <c r="AE393" s="161"/>
      <c r="AF393" s="161"/>
      <c r="AG393" s="158" t="s">
        <v>16</v>
      </c>
      <c r="AH393" s="158"/>
      <c r="AI393" s="158"/>
      <c r="AK393" s="124">
        <v>62.5</v>
      </c>
      <c r="AL393" s="119">
        <v>2056</v>
      </c>
      <c r="AM393" s="2">
        <v>100</v>
      </c>
      <c r="AN393" s="7"/>
      <c r="AO393" s="7"/>
      <c r="AP393" s="7">
        <v>965</v>
      </c>
      <c r="AQ393" s="14">
        <f t="shared" si="106"/>
        <v>28.337662337662337</v>
      </c>
      <c r="AR393" s="14">
        <f t="shared" si="107"/>
        <v>993.33766233766232</v>
      </c>
      <c r="AU393" s="12">
        <f t="shared" si="92"/>
        <v>1062.6623376623377</v>
      </c>
      <c r="AV393" s="97">
        <v>50</v>
      </c>
      <c r="AW393" s="89">
        <v>24</v>
      </c>
      <c r="AX393" s="93">
        <f t="shared" si="108"/>
        <v>38.5</v>
      </c>
      <c r="AY393" s="94">
        <v>1091</v>
      </c>
      <c r="AZ393" s="94"/>
      <c r="BB393" s="138">
        <v>21.392156862745097</v>
      </c>
      <c r="BC393" s="141">
        <v>28.337662337662337</v>
      </c>
    </row>
    <row r="394" spans="1:55" ht="12.75" customHeight="1">
      <c r="A394" s="160">
        <v>39</v>
      </c>
      <c r="B394" s="160"/>
      <c r="C394" s="54" t="s">
        <v>231</v>
      </c>
      <c r="D394" s="161">
        <v>35674</v>
      </c>
      <c r="E394" s="161"/>
      <c r="F394" s="161"/>
      <c r="G394" s="158" t="s">
        <v>16</v>
      </c>
      <c r="H394" s="158"/>
      <c r="I394" s="158"/>
      <c r="K394" s="2">
        <v>75</v>
      </c>
      <c r="L394" s="55">
        <v>35884</v>
      </c>
      <c r="M394" s="2">
        <v>100</v>
      </c>
      <c r="N394" s="7"/>
      <c r="O394" s="7"/>
      <c r="P394" s="7">
        <v>16753</v>
      </c>
      <c r="Q394" s="14">
        <f t="shared" si="103"/>
        <v>375.11764705882354</v>
      </c>
      <c r="R394" s="14">
        <f t="shared" si="104"/>
        <v>17128.117647058825</v>
      </c>
      <c r="U394" s="12">
        <f t="shared" si="91"/>
        <v>18755.882352941175</v>
      </c>
      <c r="V394" s="97">
        <v>50</v>
      </c>
      <c r="W394" s="89">
        <v>24</v>
      </c>
      <c r="X394" s="93">
        <f t="shared" si="105"/>
        <v>51</v>
      </c>
      <c r="Y394" s="94">
        <v>19131</v>
      </c>
      <c r="AA394" s="160">
        <v>39</v>
      </c>
      <c r="AB394" s="160"/>
      <c r="AC394" s="118" t="s">
        <v>231</v>
      </c>
      <c r="AD394" s="161">
        <v>35674</v>
      </c>
      <c r="AE394" s="161"/>
      <c r="AF394" s="161"/>
      <c r="AG394" s="158" t="s">
        <v>16</v>
      </c>
      <c r="AH394" s="158"/>
      <c r="AI394" s="158"/>
      <c r="AK394" s="124">
        <v>62.5</v>
      </c>
      <c r="AL394" s="119">
        <v>35884</v>
      </c>
      <c r="AM394" s="2">
        <v>100</v>
      </c>
      <c r="AN394" s="7"/>
      <c r="AO394" s="7"/>
      <c r="AP394" s="7">
        <v>16753</v>
      </c>
      <c r="AQ394" s="14">
        <f t="shared" si="106"/>
        <v>496.90909090909093</v>
      </c>
      <c r="AR394" s="14">
        <f t="shared" si="107"/>
        <v>17249.909090909092</v>
      </c>
      <c r="AU394" s="12">
        <f t="shared" si="92"/>
        <v>18634.090909090908</v>
      </c>
      <c r="AV394" s="97">
        <v>50</v>
      </c>
      <c r="AW394" s="89">
        <v>24</v>
      </c>
      <c r="AX394" s="93">
        <f t="shared" si="108"/>
        <v>38.5</v>
      </c>
      <c r="AY394" s="94">
        <v>19131</v>
      </c>
      <c r="AZ394" s="94"/>
      <c r="BB394" s="138">
        <v>375.11764705882354</v>
      </c>
      <c r="BC394" s="141">
        <v>496.90909090909093</v>
      </c>
    </row>
    <row r="395" spans="1:55" ht="12.75" customHeight="1">
      <c r="A395" s="160">
        <v>40</v>
      </c>
      <c r="B395" s="160"/>
      <c r="C395" s="54" t="s">
        <v>232</v>
      </c>
      <c r="D395" s="161">
        <v>35674</v>
      </c>
      <c r="E395" s="161"/>
      <c r="F395" s="161"/>
      <c r="G395" s="158" t="s">
        <v>16</v>
      </c>
      <c r="H395" s="158"/>
      <c r="I395" s="158"/>
      <c r="K395" s="2">
        <v>75</v>
      </c>
      <c r="L395" s="55">
        <v>30084</v>
      </c>
      <c r="M395" s="2">
        <v>100</v>
      </c>
      <c r="N395" s="7"/>
      <c r="O395" s="7"/>
      <c r="P395" s="7">
        <v>14047</v>
      </c>
      <c r="Q395" s="14">
        <f t="shared" si="103"/>
        <v>314.45098039215685</v>
      </c>
      <c r="R395" s="14">
        <f t="shared" si="104"/>
        <v>14361.450980392157</v>
      </c>
      <c r="U395" s="12">
        <f t="shared" si="91"/>
        <v>15722.549019607843</v>
      </c>
      <c r="V395" s="97">
        <v>50</v>
      </c>
      <c r="W395" s="89">
        <v>24</v>
      </c>
      <c r="X395" s="93">
        <f t="shared" si="105"/>
        <v>51</v>
      </c>
      <c r="Y395" s="94">
        <v>16037</v>
      </c>
      <c r="AA395" s="160">
        <v>40</v>
      </c>
      <c r="AB395" s="160"/>
      <c r="AC395" s="118" t="s">
        <v>232</v>
      </c>
      <c r="AD395" s="161">
        <v>35674</v>
      </c>
      <c r="AE395" s="161"/>
      <c r="AF395" s="161"/>
      <c r="AG395" s="158" t="s">
        <v>16</v>
      </c>
      <c r="AH395" s="158"/>
      <c r="AI395" s="158"/>
      <c r="AK395" s="124">
        <v>62.5</v>
      </c>
      <c r="AL395" s="119">
        <v>30084</v>
      </c>
      <c r="AM395" s="2">
        <v>100</v>
      </c>
      <c r="AN395" s="7"/>
      <c r="AO395" s="7"/>
      <c r="AP395" s="7">
        <v>14047</v>
      </c>
      <c r="AQ395" s="14">
        <f t="shared" si="106"/>
        <v>416.54545454545456</v>
      </c>
      <c r="AR395" s="14">
        <f t="shared" si="107"/>
        <v>14463.545454545454</v>
      </c>
      <c r="AU395" s="12">
        <f t="shared" si="92"/>
        <v>15620.454545454546</v>
      </c>
      <c r="AV395" s="97">
        <v>50</v>
      </c>
      <c r="AW395" s="89">
        <v>24</v>
      </c>
      <c r="AX395" s="93">
        <f t="shared" si="108"/>
        <v>38.5</v>
      </c>
      <c r="AY395" s="94">
        <v>16037</v>
      </c>
      <c r="AZ395" s="94"/>
      <c r="BB395" s="138">
        <v>314.45098039215685</v>
      </c>
      <c r="BC395" s="141">
        <v>416.54545454545456</v>
      </c>
    </row>
    <row r="396" spans="1:55" ht="12.75" customHeight="1">
      <c r="A396" s="160">
        <v>41</v>
      </c>
      <c r="B396" s="160"/>
      <c r="C396" s="54" t="s">
        <v>233</v>
      </c>
      <c r="D396" s="161">
        <v>35764</v>
      </c>
      <c r="E396" s="161"/>
      <c r="F396" s="161"/>
      <c r="G396" s="158" t="s">
        <v>16</v>
      </c>
      <c r="H396" s="158"/>
      <c r="I396" s="158"/>
      <c r="K396" s="2">
        <v>75</v>
      </c>
      <c r="L396" s="55">
        <v>5517</v>
      </c>
      <c r="M396" s="2">
        <v>100</v>
      </c>
      <c r="N396" s="7"/>
      <c r="O396" s="7"/>
      <c r="P396" s="7">
        <v>2553</v>
      </c>
      <c r="Q396" s="14">
        <f t="shared" si="103"/>
        <v>58.117647058823529</v>
      </c>
      <c r="R396" s="14">
        <f t="shared" si="104"/>
        <v>2611.1176470588234</v>
      </c>
      <c r="U396" s="12">
        <f t="shared" si="91"/>
        <v>2905.8823529411766</v>
      </c>
      <c r="V396" s="97">
        <v>50</v>
      </c>
      <c r="W396" s="89">
        <v>24</v>
      </c>
      <c r="X396" s="93">
        <f t="shared" si="105"/>
        <v>51</v>
      </c>
      <c r="Y396" s="94">
        <v>2964</v>
      </c>
      <c r="AA396" s="160">
        <v>41</v>
      </c>
      <c r="AB396" s="160"/>
      <c r="AC396" s="118" t="s">
        <v>233</v>
      </c>
      <c r="AD396" s="161">
        <v>35764</v>
      </c>
      <c r="AE396" s="161"/>
      <c r="AF396" s="161"/>
      <c r="AG396" s="158" t="s">
        <v>16</v>
      </c>
      <c r="AH396" s="158"/>
      <c r="AI396" s="158"/>
      <c r="AK396" s="124">
        <v>62.5</v>
      </c>
      <c r="AL396" s="119">
        <v>5517</v>
      </c>
      <c r="AM396" s="2">
        <v>100</v>
      </c>
      <c r="AN396" s="7"/>
      <c r="AO396" s="7"/>
      <c r="AP396" s="7">
        <v>2553</v>
      </c>
      <c r="AQ396" s="14">
        <f t="shared" si="106"/>
        <v>76.987012987012989</v>
      </c>
      <c r="AR396" s="14">
        <f t="shared" si="107"/>
        <v>2629.9870129870128</v>
      </c>
      <c r="AU396" s="12">
        <f t="shared" si="92"/>
        <v>2887.0129870129872</v>
      </c>
      <c r="AV396" s="97">
        <v>50</v>
      </c>
      <c r="AW396" s="89">
        <v>24</v>
      </c>
      <c r="AX396" s="93">
        <f t="shared" si="108"/>
        <v>38.5</v>
      </c>
      <c r="AY396" s="94">
        <v>2964</v>
      </c>
      <c r="AZ396" s="94"/>
      <c r="BB396" s="138">
        <v>58.117647058823529</v>
      </c>
      <c r="BC396" s="141">
        <v>76.987012987012989</v>
      </c>
    </row>
    <row r="397" spans="1:55" ht="12.75" customHeight="1">
      <c r="A397" s="160">
        <v>42</v>
      </c>
      <c r="B397" s="160"/>
      <c r="C397" s="54" t="s">
        <v>218</v>
      </c>
      <c r="D397" s="161">
        <v>35893</v>
      </c>
      <c r="E397" s="161"/>
      <c r="F397" s="161"/>
      <c r="G397" s="158" t="s">
        <v>16</v>
      </c>
      <c r="H397" s="158"/>
      <c r="I397" s="158"/>
      <c r="K397" s="2">
        <v>75</v>
      </c>
      <c r="L397" s="55">
        <v>358637</v>
      </c>
      <c r="M397" s="2">
        <v>100</v>
      </c>
      <c r="N397" s="7"/>
      <c r="O397" s="7"/>
      <c r="P397" s="7">
        <v>163186</v>
      </c>
      <c r="Q397" s="14">
        <f t="shared" si="103"/>
        <v>3758.6730769230771</v>
      </c>
      <c r="R397" s="14">
        <f t="shared" si="104"/>
        <v>166944.67307692306</v>
      </c>
      <c r="U397" s="12">
        <f t="shared" si="91"/>
        <v>191692.32692307694</v>
      </c>
      <c r="V397" s="97">
        <v>50</v>
      </c>
      <c r="W397" s="89">
        <v>23</v>
      </c>
      <c r="X397" s="93">
        <f t="shared" si="105"/>
        <v>52</v>
      </c>
      <c r="Y397" s="94">
        <v>195451</v>
      </c>
      <c r="AA397" s="160">
        <v>42</v>
      </c>
      <c r="AB397" s="160"/>
      <c r="AC397" s="118" t="s">
        <v>218</v>
      </c>
      <c r="AD397" s="161">
        <v>35893</v>
      </c>
      <c r="AE397" s="161"/>
      <c r="AF397" s="161"/>
      <c r="AG397" s="158" t="s">
        <v>16</v>
      </c>
      <c r="AH397" s="158"/>
      <c r="AI397" s="158"/>
      <c r="AK397" s="124">
        <v>62.5</v>
      </c>
      <c r="AL397" s="119">
        <v>358637</v>
      </c>
      <c r="AM397" s="2">
        <v>100</v>
      </c>
      <c r="AN397" s="7"/>
      <c r="AO397" s="7"/>
      <c r="AP397" s="7">
        <v>163186</v>
      </c>
      <c r="AQ397" s="14">
        <f t="shared" si="106"/>
        <v>4948.1265822784808</v>
      </c>
      <c r="AR397" s="14">
        <f t="shared" si="107"/>
        <v>168134.12658227849</v>
      </c>
      <c r="AU397" s="12">
        <f t="shared" si="92"/>
        <v>190502.87341772151</v>
      </c>
      <c r="AV397" s="97">
        <v>50</v>
      </c>
      <c r="AW397" s="89">
        <v>23</v>
      </c>
      <c r="AX397" s="93">
        <f t="shared" si="108"/>
        <v>39.5</v>
      </c>
      <c r="AY397" s="94">
        <v>195451</v>
      </c>
      <c r="AZ397" s="94"/>
      <c r="BB397" s="138">
        <v>3758.6730769230771</v>
      </c>
      <c r="BC397" s="141">
        <v>4948.1265822784808</v>
      </c>
    </row>
    <row r="398" spans="1:55" ht="12.75" customHeight="1">
      <c r="A398" s="160">
        <v>43</v>
      </c>
      <c r="B398" s="160"/>
      <c r="C398" s="54" t="s">
        <v>234</v>
      </c>
      <c r="D398" s="161">
        <v>35947</v>
      </c>
      <c r="E398" s="161"/>
      <c r="F398" s="161"/>
      <c r="G398" s="158" t="s">
        <v>16</v>
      </c>
      <c r="H398" s="158"/>
      <c r="I398" s="158"/>
      <c r="K398" s="2">
        <v>75</v>
      </c>
      <c r="L398" s="55">
        <v>111777</v>
      </c>
      <c r="M398" s="2">
        <v>100</v>
      </c>
      <c r="N398" s="7"/>
      <c r="O398" s="7"/>
      <c r="P398" s="7">
        <v>50496</v>
      </c>
      <c r="Q398" s="14">
        <f t="shared" si="103"/>
        <v>1178.4807692307693</v>
      </c>
      <c r="R398" s="14">
        <f t="shared" si="104"/>
        <v>51674.480769230766</v>
      </c>
      <c r="U398" s="12">
        <f t="shared" si="91"/>
        <v>60102.519230769234</v>
      </c>
      <c r="V398" s="97">
        <v>50</v>
      </c>
      <c r="W398" s="89">
        <v>23</v>
      </c>
      <c r="X398" s="93">
        <f t="shared" si="105"/>
        <v>52</v>
      </c>
      <c r="Y398" s="94">
        <v>61281</v>
      </c>
      <c r="AA398" s="160">
        <v>43</v>
      </c>
      <c r="AB398" s="160"/>
      <c r="AC398" s="118" t="s">
        <v>234</v>
      </c>
      <c r="AD398" s="161">
        <v>35947</v>
      </c>
      <c r="AE398" s="161"/>
      <c r="AF398" s="161"/>
      <c r="AG398" s="158" t="s">
        <v>16</v>
      </c>
      <c r="AH398" s="158"/>
      <c r="AI398" s="158"/>
      <c r="AK398" s="124">
        <v>62.5</v>
      </c>
      <c r="AL398" s="119">
        <v>111777</v>
      </c>
      <c r="AM398" s="2">
        <v>100</v>
      </c>
      <c r="AN398" s="7"/>
      <c r="AO398" s="7"/>
      <c r="AP398" s="7">
        <v>50496</v>
      </c>
      <c r="AQ398" s="14">
        <f t="shared" si="106"/>
        <v>1551.4177215189873</v>
      </c>
      <c r="AR398" s="14">
        <f t="shared" si="107"/>
        <v>52047.417721518985</v>
      </c>
      <c r="AU398" s="12">
        <f t="shared" si="92"/>
        <v>59729.582278481015</v>
      </c>
      <c r="AV398" s="97">
        <v>50</v>
      </c>
      <c r="AW398" s="89">
        <v>23</v>
      </c>
      <c r="AX398" s="93">
        <f t="shared" si="108"/>
        <v>39.5</v>
      </c>
      <c r="AY398" s="94">
        <v>61281</v>
      </c>
      <c r="AZ398" s="94"/>
      <c r="BB398" s="138">
        <v>1178.4807692307693</v>
      </c>
      <c r="BC398" s="141">
        <v>1551.4177215189873</v>
      </c>
    </row>
    <row r="399" spans="1:55" ht="12.75" customHeight="1">
      <c r="A399" s="160">
        <v>44</v>
      </c>
      <c r="B399" s="160"/>
      <c r="C399" s="54" t="s">
        <v>230</v>
      </c>
      <c r="D399" s="161">
        <v>35947</v>
      </c>
      <c r="E399" s="161"/>
      <c r="F399" s="161"/>
      <c r="G399" s="158" t="s">
        <v>16</v>
      </c>
      <c r="H399" s="158"/>
      <c r="I399" s="158"/>
      <c r="K399" s="2">
        <v>75</v>
      </c>
      <c r="L399" s="55">
        <v>9400</v>
      </c>
      <c r="M399" s="2">
        <v>100</v>
      </c>
      <c r="N399" s="7"/>
      <c r="O399" s="7"/>
      <c r="P399" s="7">
        <v>4246</v>
      </c>
      <c r="Q399" s="14">
        <f t="shared" si="103"/>
        <v>99.115384615384613</v>
      </c>
      <c r="R399" s="14">
        <f t="shared" si="104"/>
        <v>4345.1153846153848</v>
      </c>
      <c r="U399" s="12">
        <f t="shared" si="91"/>
        <v>5054.8846153846152</v>
      </c>
      <c r="V399" s="97">
        <v>50</v>
      </c>
      <c r="W399" s="89">
        <v>23</v>
      </c>
      <c r="X399" s="93">
        <f t="shared" si="105"/>
        <v>52</v>
      </c>
      <c r="Y399" s="94">
        <v>5154</v>
      </c>
      <c r="AA399" s="160">
        <v>44</v>
      </c>
      <c r="AB399" s="160"/>
      <c r="AC399" s="118" t="s">
        <v>230</v>
      </c>
      <c r="AD399" s="161">
        <v>35947</v>
      </c>
      <c r="AE399" s="161"/>
      <c r="AF399" s="161"/>
      <c r="AG399" s="158" t="s">
        <v>16</v>
      </c>
      <c r="AH399" s="158"/>
      <c r="AI399" s="158"/>
      <c r="AK399" s="124">
        <v>62.5</v>
      </c>
      <c r="AL399" s="119">
        <v>9400</v>
      </c>
      <c r="AM399" s="2">
        <v>100</v>
      </c>
      <c r="AN399" s="7"/>
      <c r="AO399" s="7"/>
      <c r="AP399" s="7">
        <v>4246</v>
      </c>
      <c r="AQ399" s="14">
        <f t="shared" si="106"/>
        <v>130.48101265822785</v>
      </c>
      <c r="AR399" s="14">
        <f t="shared" si="107"/>
        <v>4376.4810126582279</v>
      </c>
      <c r="AU399" s="12">
        <f t="shared" si="92"/>
        <v>5023.5189873417721</v>
      </c>
      <c r="AV399" s="97">
        <v>50</v>
      </c>
      <c r="AW399" s="89">
        <v>23</v>
      </c>
      <c r="AX399" s="93">
        <f t="shared" si="108"/>
        <v>39.5</v>
      </c>
      <c r="AY399" s="94">
        <v>5154</v>
      </c>
      <c r="AZ399" s="94"/>
      <c r="BB399" s="138">
        <v>99.115384615384613</v>
      </c>
      <c r="BC399" s="141">
        <v>130.48101265822785</v>
      </c>
    </row>
    <row r="400" spans="1:55" ht="12.75" customHeight="1">
      <c r="A400" s="160">
        <v>45</v>
      </c>
      <c r="B400" s="160"/>
      <c r="C400" s="54" t="s">
        <v>233</v>
      </c>
      <c r="D400" s="161">
        <v>36069</v>
      </c>
      <c r="E400" s="161"/>
      <c r="F400" s="161"/>
      <c r="G400" s="158" t="s">
        <v>16</v>
      </c>
      <c r="H400" s="158"/>
      <c r="I400" s="158"/>
      <c r="K400" s="2">
        <v>75</v>
      </c>
      <c r="L400" s="55">
        <v>1663</v>
      </c>
      <c r="M400" s="2">
        <v>100</v>
      </c>
      <c r="N400" s="7"/>
      <c r="O400" s="7"/>
      <c r="P400" s="7">
        <v>734</v>
      </c>
      <c r="Q400" s="14">
        <f t="shared" si="103"/>
        <v>17.865384615384617</v>
      </c>
      <c r="R400" s="14">
        <f t="shared" si="104"/>
        <v>751.86538461538464</v>
      </c>
      <c r="U400" s="12">
        <f t="shared" si="91"/>
        <v>911.13461538461536</v>
      </c>
      <c r="V400" s="97">
        <v>50</v>
      </c>
      <c r="W400" s="89">
        <v>23</v>
      </c>
      <c r="X400" s="93">
        <f t="shared" si="105"/>
        <v>52</v>
      </c>
      <c r="Y400" s="94">
        <v>929</v>
      </c>
      <c r="AA400" s="160">
        <v>45</v>
      </c>
      <c r="AB400" s="160"/>
      <c r="AC400" s="118" t="s">
        <v>233</v>
      </c>
      <c r="AD400" s="161">
        <v>36069</v>
      </c>
      <c r="AE400" s="161"/>
      <c r="AF400" s="161"/>
      <c r="AG400" s="158" t="s">
        <v>16</v>
      </c>
      <c r="AH400" s="158"/>
      <c r="AI400" s="158"/>
      <c r="AK400" s="124">
        <v>62.5</v>
      </c>
      <c r="AL400" s="119">
        <v>1663</v>
      </c>
      <c r="AM400" s="2">
        <v>100</v>
      </c>
      <c r="AN400" s="7"/>
      <c r="AO400" s="7"/>
      <c r="AP400" s="7">
        <v>734</v>
      </c>
      <c r="AQ400" s="14">
        <f t="shared" si="106"/>
        <v>23.518987341772153</v>
      </c>
      <c r="AR400" s="14">
        <f t="shared" si="107"/>
        <v>757.51898734177212</v>
      </c>
      <c r="AU400" s="12">
        <f t="shared" si="92"/>
        <v>905.48101265822788</v>
      </c>
      <c r="AV400" s="97">
        <v>50</v>
      </c>
      <c r="AW400" s="89">
        <v>23</v>
      </c>
      <c r="AX400" s="93">
        <f t="shared" si="108"/>
        <v>39.5</v>
      </c>
      <c r="AY400" s="94">
        <v>929</v>
      </c>
      <c r="AZ400" s="94"/>
      <c r="BB400" s="138">
        <v>17.865384615384617</v>
      </c>
      <c r="BC400" s="141">
        <v>23.518987341772153</v>
      </c>
    </row>
    <row r="401" spans="1:55" ht="12.75" customHeight="1">
      <c r="A401" s="160">
        <v>46</v>
      </c>
      <c r="B401" s="160"/>
      <c r="C401" s="54" t="s">
        <v>218</v>
      </c>
      <c r="D401" s="161">
        <v>36342</v>
      </c>
      <c r="E401" s="161"/>
      <c r="F401" s="161"/>
      <c r="G401" s="158" t="s">
        <v>16</v>
      </c>
      <c r="H401" s="158"/>
      <c r="I401" s="158"/>
      <c r="K401" s="2">
        <v>75</v>
      </c>
      <c r="L401" s="55">
        <v>679406</v>
      </c>
      <c r="M401" s="2">
        <v>100</v>
      </c>
      <c r="N401" s="7"/>
      <c r="O401" s="7"/>
      <c r="P401" s="7">
        <v>292142</v>
      </c>
      <c r="Q401" s="14">
        <f t="shared" si="103"/>
        <v>7306.867924528302</v>
      </c>
      <c r="R401" s="14">
        <f t="shared" si="104"/>
        <v>299448.86792452831</v>
      </c>
      <c r="U401" s="12">
        <f t="shared" si="91"/>
        <v>379957.13207547169</v>
      </c>
      <c r="V401" s="97">
        <v>50</v>
      </c>
      <c r="W401" s="89">
        <v>22</v>
      </c>
      <c r="X401" s="93">
        <f t="shared" si="105"/>
        <v>53</v>
      </c>
      <c r="Y401" s="94">
        <v>387264</v>
      </c>
      <c r="AA401" s="160">
        <v>46</v>
      </c>
      <c r="AB401" s="160"/>
      <c r="AC401" s="118" t="s">
        <v>218</v>
      </c>
      <c r="AD401" s="161">
        <v>36342</v>
      </c>
      <c r="AE401" s="161"/>
      <c r="AF401" s="161"/>
      <c r="AG401" s="158" t="s">
        <v>16</v>
      </c>
      <c r="AH401" s="158"/>
      <c r="AI401" s="158"/>
      <c r="AK401" s="124">
        <v>62.5</v>
      </c>
      <c r="AL401" s="119">
        <v>679406</v>
      </c>
      <c r="AM401" s="2">
        <v>100</v>
      </c>
      <c r="AN401" s="7"/>
      <c r="AO401" s="7"/>
      <c r="AP401" s="7">
        <v>292142</v>
      </c>
      <c r="AQ401" s="14">
        <f t="shared" si="106"/>
        <v>9562.0740740740748</v>
      </c>
      <c r="AR401" s="14">
        <f t="shared" si="107"/>
        <v>301704.0740740741</v>
      </c>
      <c r="AU401" s="12">
        <f t="shared" si="92"/>
        <v>377701.9259259259</v>
      </c>
      <c r="AV401" s="97">
        <v>50</v>
      </c>
      <c r="AW401" s="89">
        <v>22</v>
      </c>
      <c r="AX401" s="93">
        <f t="shared" si="108"/>
        <v>40.5</v>
      </c>
      <c r="AY401" s="94">
        <v>387264</v>
      </c>
      <c r="AZ401" s="94"/>
      <c r="BB401" s="138">
        <v>7306.867924528302</v>
      </c>
      <c r="BC401" s="141">
        <v>9562.0740740740748</v>
      </c>
    </row>
    <row r="402" spans="1:55" ht="12.75" customHeight="1">
      <c r="A402" s="160">
        <v>47</v>
      </c>
      <c r="B402" s="160"/>
      <c r="C402" s="54" t="s">
        <v>218</v>
      </c>
      <c r="D402" s="161">
        <v>36708</v>
      </c>
      <c r="E402" s="161"/>
      <c r="F402" s="161"/>
      <c r="G402" s="158" t="s">
        <v>16</v>
      </c>
      <c r="H402" s="158"/>
      <c r="I402" s="158"/>
      <c r="K402" s="2">
        <v>75</v>
      </c>
      <c r="L402" s="55">
        <v>137149</v>
      </c>
      <c r="M402" s="2">
        <v>100</v>
      </c>
      <c r="N402" s="7"/>
      <c r="O402" s="7"/>
      <c r="P402" s="7">
        <v>56232</v>
      </c>
      <c r="Q402" s="14">
        <f t="shared" si="103"/>
        <v>1498.462962962963</v>
      </c>
      <c r="R402" s="14">
        <f t="shared" si="104"/>
        <v>57730.462962962964</v>
      </c>
      <c r="U402" s="12">
        <f t="shared" si="91"/>
        <v>79418.537037037036</v>
      </c>
      <c r="V402" s="97">
        <v>50</v>
      </c>
      <c r="W402" s="89">
        <v>21</v>
      </c>
      <c r="X402" s="93">
        <f t="shared" si="105"/>
        <v>54</v>
      </c>
      <c r="Y402" s="94">
        <v>80917</v>
      </c>
      <c r="AA402" s="160">
        <v>47</v>
      </c>
      <c r="AB402" s="160"/>
      <c r="AC402" s="118" t="s">
        <v>218</v>
      </c>
      <c r="AD402" s="161">
        <v>36708</v>
      </c>
      <c r="AE402" s="161"/>
      <c r="AF402" s="161"/>
      <c r="AG402" s="158" t="s">
        <v>16</v>
      </c>
      <c r="AH402" s="158"/>
      <c r="AI402" s="158"/>
      <c r="AK402" s="124">
        <v>62.5</v>
      </c>
      <c r="AL402" s="119">
        <v>137149</v>
      </c>
      <c r="AM402" s="2">
        <v>100</v>
      </c>
      <c r="AN402" s="7"/>
      <c r="AO402" s="7"/>
      <c r="AP402" s="7">
        <v>56232</v>
      </c>
      <c r="AQ402" s="14">
        <f t="shared" si="106"/>
        <v>1949.8072289156626</v>
      </c>
      <c r="AR402" s="14">
        <f t="shared" si="107"/>
        <v>58181.807228915663</v>
      </c>
      <c r="AU402" s="12">
        <f t="shared" si="92"/>
        <v>78967.192771084345</v>
      </c>
      <c r="AV402" s="97">
        <v>50</v>
      </c>
      <c r="AW402" s="89">
        <v>21</v>
      </c>
      <c r="AX402" s="93">
        <f t="shared" si="108"/>
        <v>41.5</v>
      </c>
      <c r="AY402" s="94">
        <v>80917</v>
      </c>
      <c r="AZ402" s="94"/>
      <c r="BB402" s="138">
        <v>1498.462962962963</v>
      </c>
      <c r="BC402" s="141">
        <v>1949.8072289156626</v>
      </c>
    </row>
    <row r="403" spans="1:55" ht="12.75" customHeight="1">
      <c r="A403" s="160">
        <v>48</v>
      </c>
      <c r="B403" s="160"/>
      <c r="C403" s="54" t="s">
        <v>235</v>
      </c>
      <c r="D403" s="161">
        <v>37063</v>
      </c>
      <c r="E403" s="161"/>
      <c r="F403" s="161"/>
      <c r="G403" s="158" t="s">
        <v>16</v>
      </c>
      <c r="H403" s="158"/>
      <c r="I403" s="158"/>
      <c r="K403" s="2">
        <v>75</v>
      </c>
      <c r="L403" s="55">
        <v>445091</v>
      </c>
      <c r="M403" s="2">
        <v>100</v>
      </c>
      <c r="N403" s="7"/>
      <c r="O403" s="7"/>
      <c r="P403" s="7">
        <v>173958</v>
      </c>
      <c r="Q403" s="14">
        <f t="shared" si="103"/>
        <v>4929.6909090909094</v>
      </c>
      <c r="R403" s="14">
        <f t="shared" si="104"/>
        <v>178887.69090909092</v>
      </c>
      <c r="U403" s="12">
        <f t="shared" si="91"/>
        <v>266203.30909090908</v>
      </c>
      <c r="V403" s="97">
        <v>50</v>
      </c>
      <c r="W403" s="89">
        <v>20</v>
      </c>
      <c r="X403" s="93">
        <f t="shared" si="105"/>
        <v>55</v>
      </c>
      <c r="Y403" s="94">
        <v>271133</v>
      </c>
      <c r="AA403" s="160">
        <v>48</v>
      </c>
      <c r="AB403" s="160"/>
      <c r="AC403" s="118" t="s">
        <v>235</v>
      </c>
      <c r="AD403" s="161">
        <v>37063</v>
      </c>
      <c r="AE403" s="161"/>
      <c r="AF403" s="161"/>
      <c r="AG403" s="158" t="s">
        <v>16</v>
      </c>
      <c r="AH403" s="158"/>
      <c r="AI403" s="158"/>
      <c r="AK403" s="124">
        <v>62.5</v>
      </c>
      <c r="AL403" s="119">
        <v>445091</v>
      </c>
      <c r="AM403" s="2">
        <v>100</v>
      </c>
      <c r="AN403" s="7"/>
      <c r="AO403" s="7"/>
      <c r="AP403" s="7">
        <v>173958</v>
      </c>
      <c r="AQ403" s="14">
        <f t="shared" si="106"/>
        <v>6379.6</v>
      </c>
      <c r="AR403" s="14">
        <f t="shared" si="107"/>
        <v>180337.6</v>
      </c>
      <c r="AU403" s="12">
        <f t="shared" si="92"/>
        <v>264753.40000000002</v>
      </c>
      <c r="AV403" s="97">
        <v>50</v>
      </c>
      <c r="AW403" s="89">
        <v>20</v>
      </c>
      <c r="AX403" s="93">
        <f t="shared" si="108"/>
        <v>42.5</v>
      </c>
      <c r="AY403" s="94">
        <v>271133</v>
      </c>
      <c r="AZ403" s="94"/>
      <c r="BB403" s="138">
        <v>4929.6909090909094</v>
      </c>
      <c r="BC403" s="141">
        <v>6379.6</v>
      </c>
    </row>
    <row r="404" spans="1:55" ht="12.75" customHeight="1">
      <c r="A404" s="160">
        <v>49</v>
      </c>
      <c r="B404" s="160"/>
      <c r="C404" s="54" t="s">
        <v>236</v>
      </c>
      <c r="D404" s="161">
        <v>37073</v>
      </c>
      <c r="E404" s="161"/>
      <c r="F404" s="161"/>
      <c r="G404" s="158" t="s">
        <v>16</v>
      </c>
      <c r="H404" s="158"/>
      <c r="I404" s="158"/>
      <c r="K404" s="2">
        <v>75</v>
      </c>
      <c r="L404" s="55">
        <v>2929</v>
      </c>
      <c r="M404" s="2">
        <v>100</v>
      </c>
      <c r="N404" s="7"/>
      <c r="O404" s="7"/>
      <c r="P404" s="7">
        <v>1144</v>
      </c>
      <c r="Q404" s="14">
        <f t="shared" si="103"/>
        <v>32.454545454545453</v>
      </c>
      <c r="R404" s="14">
        <f t="shared" si="104"/>
        <v>1176.4545454545455</v>
      </c>
      <c r="U404" s="12">
        <f t="shared" si="91"/>
        <v>1752.5454545454545</v>
      </c>
      <c r="V404" s="97">
        <v>50</v>
      </c>
      <c r="W404" s="89">
        <v>20</v>
      </c>
      <c r="X404" s="93">
        <f t="shared" si="105"/>
        <v>55</v>
      </c>
      <c r="Y404" s="94">
        <v>1785</v>
      </c>
      <c r="AA404" s="160">
        <v>49</v>
      </c>
      <c r="AB404" s="160"/>
      <c r="AC404" s="118" t="s">
        <v>236</v>
      </c>
      <c r="AD404" s="161">
        <v>37073</v>
      </c>
      <c r="AE404" s="161"/>
      <c r="AF404" s="161"/>
      <c r="AG404" s="158" t="s">
        <v>16</v>
      </c>
      <c r="AH404" s="158"/>
      <c r="AI404" s="158"/>
      <c r="AK404" s="124">
        <v>62.5</v>
      </c>
      <c r="AL404" s="119">
        <v>2929</v>
      </c>
      <c r="AM404" s="2">
        <v>100</v>
      </c>
      <c r="AN404" s="7"/>
      <c r="AO404" s="7"/>
      <c r="AP404" s="7">
        <v>1144</v>
      </c>
      <c r="AQ404" s="14">
        <f t="shared" si="106"/>
        <v>42</v>
      </c>
      <c r="AR404" s="14">
        <f t="shared" si="107"/>
        <v>1186</v>
      </c>
      <c r="AU404" s="12">
        <f t="shared" si="92"/>
        <v>1743</v>
      </c>
      <c r="AV404" s="97">
        <v>50</v>
      </c>
      <c r="AW404" s="89">
        <v>20</v>
      </c>
      <c r="AX404" s="93">
        <f t="shared" si="108"/>
        <v>42.5</v>
      </c>
      <c r="AY404" s="94">
        <v>1785</v>
      </c>
      <c r="AZ404" s="94"/>
      <c r="BB404" s="138">
        <v>32.454545454545453</v>
      </c>
      <c r="BC404" s="141">
        <v>42</v>
      </c>
    </row>
    <row r="405" spans="1:55" ht="12.75" customHeight="1">
      <c r="A405" s="160">
        <v>50</v>
      </c>
      <c r="B405" s="160"/>
      <c r="C405" s="54" t="s">
        <v>237</v>
      </c>
      <c r="D405" s="161">
        <v>37103</v>
      </c>
      <c r="E405" s="161"/>
      <c r="F405" s="161"/>
      <c r="G405" s="158" t="s">
        <v>16</v>
      </c>
      <c r="H405" s="158"/>
      <c r="I405" s="158"/>
      <c r="K405" s="2">
        <v>75</v>
      </c>
      <c r="L405" s="55">
        <v>52785</v>
      </c>
      <c r="M405" s="2">
        <v>100</v>
      </c>
      <c r="N405" s="7"/>
      <c r="O405" s="7"/>
      <c r="P405" s="7">
        <v>20545</v>
      </c>
      <c r="Q405" s="14">
        <f t="shared" si="103"/>
        <v>586.18181818181813</v>
      </c>
      <c r="R405" s="14">
        <f t="shared" si="104"/>
        <v>21131.18181818182</v>
      </c>
      <c r="U405" s="12">
        <f t="shared" si="91"/>
        <v>31653.81818181818</v>
      </c>
      <c r="V405" s="97">
        <v>50</v>
      </c>
      <c r="W405" s="89">
        <v>20</v>
      </c>
      <c r="X405" s="93">
        <f t="shared" si="105"/>
        <v>55</v>
      </c>
      <c r="Y405" s="94">
        <v>32240</v>
      </c>
      <c r="AA405" s="160">
        <v>50</v>
      </c>
      <c r="AB405" s="160"/>
      <c r="AC405" s="118" t="s">
        <v>237</v>
      </c>
      <c r="AD405" s="161">
        <v>37103</v>
      </c>
      <c r="AE405" s="161"/>
      <c r="AF405" s="161"/>
      <c r="AG405" s="158" t="s">
        <v>16</v>
      </c>
      <c r="AH405" s="158"/>
      <c r="AI405" s="158"/>
      <c r="AK405" s="124">
        <v>62.5</v>
      </c>
      <c r="AL405" s="119">
        <v>52785</v>
      </c>
      <c r="AM405" s="2">
        <v>100</v>
      </c>
      <c r="AN405" s="7"/>
      <c r="AO405" s="7"/>
      <c r="AP405" s="7">
        <v>20545</v>
      </c>
      <c r="AQ405" s="14">
        <f t="shared" si="106"/>
        <v>758.58823529411768</v>
      </c>
      <c r="AR405" s="14">
        <f t="shared" si="107"/>
        <v>21303.588235294119</v>
      </c>
      <c r="AU405" s="12">
        <f t="shared" si="92"/>
        <v>31481.411764705881</v>
      </c>
      <c r="AV405" s="97">
        <v>50</v>
      </c>
      <c r="AW405" s="89">
        <v>20</v>
      </c>
      <c r="AX405" s="93">
        <f t="shared" si="108"/>
        <v>42.5</v>
      </c>
      <c r="AY405" s="94">
        <v>32240</v>
      </c>
      <c r="AZ405" s="94"/>
      <c r="BB405" s="138">
        <v>586.18181818181813</v>
      </c>
      <c r="BC405" s="141">
        <v>758.58823529411768</v>
      </c>
    </row>
    <row r="406" spans="1:55" ht="12.75" customHeight="1">
      <c r="A406" s="160">
        <v>51</v>
      </c>
      <c r="B406" s="160"/>
      <c r="C406" s="54" t="s">
        <v>238</v>
      </c>
      <c r="D406" s="161">
        <v>37165</v>
      </c>
      <c r="E406" s="161"/>
      <c r="F406" s="161"/>
      <c r="G406" s="158" t="s">
        <v>37</v>
      </c>
      <c r="H406" s="158"/>
      <c r="I406" s="158"/>
      <c r="K406" s="2">
        <v>75</v>
      </c>
      <c r="L406" s="55">
        <v>10000</v>
      </c>
      <c r="M406" s="2">
        <v>100</v>
      </c>
      <c r="N406" s="7"/>
      <c r="O406" s="7"/>
      <c r="P406" s="7">
        <v>0</v>
      </c>
      <c r="Q406" s="14">
        <f t="shared" si="103"/>
        <v>181.81818181818181</v>
      </c>
      <c r="R406" s="14">
        <f t="shared" si="104"/>
        <v>181.81818181818181</v>
      </c>
      <c r="U406" s="12">
        <f t="shared" ref="U406:U460" si="109">L406-R406</f>
        <v>9818.181818181818</v>
      </c>
      <c r="V406" s="97">
        <v>50</v>
      </c>
      <c r="W406" s="89">
        <v>20</v>
      </c>
      <c r="X406" s="93">
        <f t="shared" si="105"/>
        <v>55</v>
      </c>
      <c r="Y406" s="94">
        <v>10000</v>
      </c>
      <c r="AA406" s="160">
        <v>51</v>
      </c>
      <c r="AB406" s="160"/>
      <c r="AC406" s="118" t="s">
        <v>238</v>
      </c>
      <c r="AD406" s="161">
        <v>37165</v>
      </c>
      <c r="AE406" s="161"/>
      <c r="AF406" s="161"/>
      <c r="AG406" s="158" t="s">
        <v>37</v>
      </c>
      <c r="AH406" s="158"/>
      <c r="AI406" s="158"/>
      <c r="AK406" s="124">
        <v>62.5</v>
      </c>
      <c r="AL406" s="119">
        <v>10000</v>
      </c>
      <c r="AM406" s="2">
        <v>100</v>
      </c>
      <c r="AN406" s="7"/>
      <c r="AO406" s="7"/>
      <c r="AP406" s="7">
        <v>0</v>
      </c>
      <c r="AQ406" s="14">
        <f t="shared" si="106"/>
        <v>235.29411764705881</v>
      </c>
      <c r="AR406" s="14">
        <f t="shared" si="107"/>
        <v>235.29411764705881</v>
      </c>
      <c r="AU406" s="12">
        <f t="shared" ref="AU406:AU469" si="110">AL406-AR406</f>
        <v>9764.7058823529405</v>
      </c>
      <c r="AV406" s="97">
        <v>50</v>
      </c>
      <c r="AW406" s="89">
        <v>20</v>
      </c>
      <c r="AX406" s="93">
        <f t="shared" si="108"/>
        <v>42.5</v>
      </c>
      <c r="AY406" s="94">
        <v>10000</v>
      </c>
      <c r="AZ406" s="94"/>
      <c r="BB406" s="138">
        <v>181.81818181818181</v>
      </c>
      <c r="BC406" s="141">
        <v>235.29411764705881</v>
      </c>
    </row>
    <row r="407" spans="1:55" ht="12.75" customHeight="1">
      <c r="A407" s="160">
        <v>52</v>
      </c>
      <c r="B407" s="160"/>
      <c r="C407" s="54" t="s">
        <v>239</v>
      </c>
      <c r="D407" s="161">
        <v>37195</v>
      </c>
      <c r="E407" s="161"/>
      <c r="F407" s="161"/>
      <c r="G407" s="158" t="s">
        <v>16</v>
      </c>
      <c r="H407" s="158"/>
      <c r="I407" s="158"/>
      <c r="K407" s="2">
        <v>75</v>
      </c>
      <c r="L407" s="55">
        <v>387634</v>
      </c>
      <c r="M407" s="2">
        <v>100</v>
      </c>
      <c r="N407" s="7"/>
      <c r="O407" s="7"/>
      <c r="P407" s="7">
        <v>148919</v>
      </c>
      <c r="Q407" s="14">
        <f t="shared" si="103"/>
        <v>4340.272727272727</v>
      </c>
      <c r="R407" s="14">
        <f t="shared" si="104"/>
        <v>153259.27272727274</v>
      </c>
      <c r="U407" s="12">
        <f t="shared" si="109"/>
        <v>234374.72727272726</v>
      </c>
      <c r="V407" s="97">
        <v>50</v>
      </c>
      <c r="W407" s="89">
        <v>20</v>
      </c>
      <c r="X407" s="93">
        <f t="shared" si="105"/>
        <v>55</v>
      </c>
      <c r="Y407" s="94">
        <v>238715</v>
      </c>
      <c r="AA407" s="160">
        <v>52</v>
      </c>
      <c r="AB407" s="160"/>
      <c r="AC407" s="118" t="s">
        <v>239</v>
      </c>
      <c r="AD407" s="161">
        <v>37195</v>
      </c>
      <c r="AE407" s="161"/>
      <c r="AF407" s="161"/>
      <c r="AG407" s="158" t="s">
        <v>16</v>
      </c>
      <c r="AH407" s="158"/>
      <c r="AI407" s="158"/>
      <c r="AK407" s="124">
        <v>62.5</v>
      </c>
      <c r="AL407" s="119">
        <v>387634</v>
      </c>
      <c r="AM407" s="2">
        <v>100</v>
      </c>
      <c r="AN407" s="7"/>
      <c r="AO407" s="7"/>
      <c r="AP407" s="7">
        <v>148919</v>
      </c>
      <c r="AQ407" s="14">
        <f t="shared" si="106"/>
        <v>5616.8235294117649</v>
      </c>
      <c r="AR407" s="14">
        <f t="shared" si="107"/>
        <v>154535.82352941178</v>
      </c>
      <c r="AU407" s="12">
        <f t="shared" si="110"/>
        <v>233098.17647058822</v>
      </c>
      <c r="AV407" s="97">
        <v>50</v>
      </c>
      <c r="AW407" s="89">
        <v>20</v>
      </c>
      <c r="AX407" s="93">
        <f t="shared" si="108"/>
        <v>42.5</v>
      </c>
      <c r="AY407" s="94">
        <v>238715</v>
      </c>
      <c r="AZ407" s="94"/>
      <c r="BB407" s="138">
        <v>4340.272727272727</v>
      </c>
      <c r="BC407" s="141">
        <v>5616.8235294117649</v>
      </c>
    </row>
    <row r="408" spans="1:55" ht="12.75" customHeight="1">
      <c r="A408" s="160">
        <v>53</v>
      </c>
      <c r="B408" s="160"/>
      <c r="C408" s="54" t="s">
        <v>240</v>
      </c>
      <c r="D408" s="161">
        <v>37221</v>
      </c>
      <c r="E408" s="161"/>
      <c r="F408" s="161"/>
      <c r="G408" s="158" t="s">
        <v>16</v>
      </c>
      <c r="H408" s="158"/>
      <c r="I408" s="158"/>
      <c r="K408" s="2">
        <v>75</v>
      </c>
      <c r="L408" s="55">
        <v>128483</v>
      </c>
      <c r="M408" s="2">
        <v>100</v>
      </c>
      <c r="N408" s="7"/>
      <c r="O408" s="7"/>
      <c r="P408" s="7">
        <v>49148</v>
      </c>
      <c r="Q408" s="14">
        <f t="shared" si="103"/>
        <v>1442.4545454545455</v>
      </c>
      <c r="R408" s="14">
        <f t="shared" si="104"/>
        <v>50590.454545454544</v>
      </c>
      <c r="U408" s="12">
        <f t="shared" si="109"/>
        <v>77892.545454545456</v>
      </c>
      <c r="V408" s="97">
        <v>50</v>
      </c>
      <c r="W408" s="89">
        <v>20</v>
      </c>
      <c r="X408" s="93">
        <f t="shared" si="105"/>
        <v>55</v>
      </c>
      <c r="Y408" s="94">
        <v>79335</v>
      </c>
      <c r="AA408" s="160">
        <v>53</v>
      </c>
      <c r="AB408" s="160"/>
      <c r="AC408" s="118" t="s">
        <v>240</v>
      </c>
      <c r="AD408" s="161">
        <v>37221</v>
      </c>
      <c r="AE408" s="161"/>
      <c r="AF408" s="161"/>
      <c r="AG408" s="158" t="s">
        <v>16</v>
      </c>
      <c r="AH408" s="158"/>
      <c r="AI408" s="158"/>
      <c r="AK408" s="124">
        <v>62.5</v>
      </c>
      <c r="AL408" s="119">
        <v>128483</v>
      </c>
      <c r="AM408" s="2">
        <v>100</v>
      </c>
      <c r="AN408" s="7"/>
      <c r="AO408" s="7"/>
      <c r="AP408" s="7">
        <v>49148</v>
      </c>
      <c r="AQ408" s="14">
        <f t="shared" si="106"/>
        <v>1866.7058823529412</v>
      </c>
      <c r="AR408" s="14">
        <f t="shared" si="107"/>
        <v>51014.705882352944</v>
      </c>
      <c r="AU408" s="12">
        <f t="shared" si="110"/>
        <v>77468.294117647049</v>
      </c>
      <c r="AV408" s="97">
        <v>50</v>
      </c>
      <c r="AW408" s="89">
        <v>20</v>
      </c>
      <c r="AX408" s="93">
        <f t="shared" si="108"/>
        <v>42.5</v>
      </c>
      <c r="AY408" s="94">
        <v>79335</v>
      </c>
      <c r="AZ408" s="94"/>
      <c r="BB408" s="138">
        <v>1442.4545454545455</v>
      </c>
      <c r="BC408" s="141">
        <v>1866.7058823529412</v>
      </c>
    </row>
    <row r="409" spans="1:55" ht="12.75" customHeight="1">
      <c r="A409" s="160">
        <v>54</v>
      </c>
      <c r="B409" s="160"/>
      <c r="C409" s="54" t="s">
        <v>218</v>
      </c>
      <c r="D409" s="161">
        <v>37438</v>
      </c>
      <c r="E409" s="161"/>
      <c r="F409" s="161"/>
      <c r="G409" s="158" t="s">
        <v>16</v>
      </c>
      <c r="H409" s="158"/>
      <c r="I409" s="158"/>
      <c r="K409" s="2">
        <v>75</v>
      </c>
      <c r="L409" s="55">
        <v>340858</v>
      </c>
      <c r="M409" s="2">
        <v>100</v>
      </c>
      <c r="N409" s="7"/>
      <c r="O409" s="7"/>
      <c r="P409" s="7">
        <v>126115</v>
      </c>
      <c r="Q409" s="14">
        <f t="shared" si="103"/>
        <v>3834.6964285714284</v>
      </c>
      <c r="R409" s="14">
        <f t="shared" si="104"/>
        <v>129949.69642857143</v>
      </c>
      <c r="U409" s="12">
        <f t="shared" si="109"/>
        <v>210908.30357142858</v>
      </c>
      <c r="V409" s="97">
        <v>50</v>
      </c>
      <c r="W409" s="89">
        <v>19</v>
      </c>
      <c r="X409" s="93">
        <f t="shared" si="105"/>
        <v>56</v>
      </c>
      <c r="Y409" s="94">
        <v>214743</v>
      </c>
      <c r="AA409" s="160">
        <v>54</v>
      </c>
      <c r="AB409" s="160"/>
      <c r="AC409" s="118" t="s">
        <v>218</v>
      </c>
      <c r="AD409" s="161">
        <v>37438</v>
      </c>
      <c r="AE409" s="161"/>
      <c r="AF409" s="161"/>
      <c r="AG409" s="158" t="s">
        <v>16</v>
      </c>
      <c r="AH409" s="158"/>
      <c r="AI409" s="158"/>
      <c r="AK409" s="124">
        <v>62.5</v>
      </c>
      <c r="AL409" s="119">
        <v>340858</v>
      </c>
      <c r="AM409" s="2">
        <v>100</v>
      </c>
      <c r="AN409" s="7"/>
      <c r="AO409" s="7"/>
      <c r="AP409" s="7">
        <v>126115</v>
      </c>
      <c r="AQ409" s="14">
        <f t="shared" si="106"/>
        <v>4936.6206896551721</v>
      </c>
      <c r="AR409" s="14">
        <f t="shared" si="107"/>
        <v>131051.62068965517</v>
      </c>
      <c r="AU409" s="12">
        <f t="shared" si="110"/>
        <v>209806.37931034481</v>
      </c>
      <c r="AV409" s="97">
        <v>50</v>
      </c>
      <c r="AW409" s="89">
        <v>19</v>
      </c>
      <c r="AX409" s="93">
        <f t="shared" si="108"/>
        <v>43.5</v>
      </c>
      <c r="AY409" s="94">
        <v>214743</v>
      </c>
      <c r="AZ409" s="94"/>
      <c r="BB409" s="138">
        <v>3834.6964285714284</v>
      </c>
      <c r="BC409" s="141">
        <v>4936.6206896551721</v>
      </c>
    </row>
    <row r="410" spans="1:55" ht="12.75" customHeight="1">
      <c r="A410" s="160">
        <v>55</v>
      </c>
      <c r="B410" s="160"/>
      <c r="C410" s="54" t="s">
        <v>241</v>
      </c>
      <c r="D410" s="161">
        <v>37477</v>
      </c>
      <c r="E410" s="161"/>
      <c r="F410" s="161"/>
      <c r="G410" s="158" t="s">
        <v>16</v>
      </c>
      <c r="H410" s="158"/>
      <c r="I410" s="158"/>
      <c r="K410" s="2">
        <v>75</v>
      </c>
      <c r="L410" s="55">
        <v>7990</v>
      </c>
      <c r="M410" s="2">
        <v>100</v>
      </c>
      <c r="N410" s="7"/>
      <c r="O410" s="7"/>
      <c r="P410" s="7">
        <v>2947</v>
      </c>
      <c r="Q410" s="14">
        <f t="shared" si="103"/>
        <v>90.053571428571431</v>
      </c>
      <c r="R410" s="14">
        <f t="shared" si="104"/>
        <v>3037.0535714285716</v>
      </c>
      <c r="U410" s="12">
        <f t="shared" si="109"/>
        <v>4952.9464285714284</v>
      </c>
      <c r="V410" s="97">
        <v>50</v>
      </c>
      <c r="W410" s="89">
        <v>19</v>
      </c>
      <c r="X410" s="93">
        <f t="shared" si="105"/>
        <v>56</v>
      </c>
      <c r="Y410" s="94">
        <v>5043</v>
      </c>
      <c r="AA410" s="160">
        <v>55</v>
      </c>
      <c r="AB410" s="160"/>
      <c r="AC410" s="118" t="s">
        <v>241</v>
      </c>
      <c r="AD410" s="161">
        <v>37477</v>
      </c>
      <c r="AE410" s="161"/>
      <c r="AF410" s="161"/>
      <c r="AG410" s="158" t="s">
        <v>16</v>
      </c>
      <c r="AH410" s="158"/>
      <c r="AI410" s="158"/>
      <c r="AK410" s="124">
        <v>62.5</v>
      </c>
      <c r="AL410" s="119">
        <v>7990</v>
      </c>
      <c r="AM410" s="2">
        <v>100</v>
      </c>
      <c r="AN410" s="7"/>
      <c r="AO410" s="7"/>
      <c r="AP410" s="7">
        <v>2947</v>
      </c>
      <c r="AQ410" s="14">
        <f t="shared" si="106"/>
        <v>115.93103448275862</v>
      </c>
      <c r="AR410" s="14">
        <f t="shared" si="107"/>
        <v>3062.9310344827586</v>
      </c>
      <c r="AU410" s="12">
        <f t="shared" si="110"/>
        <v>4927.0689655172409</v>
      </c>
      <c r="AV410" s="97">
        <v>50</v>
      </c>
      <c r="AW410" s="89">
        <v>19</v>
      </c>
      <c r="AX410" s="93">
        <f t="shared" si="108"/>
        <v>43.5</v>
      </c>
      <c r="AY410" s="94">
        <v>5043</v>
      </c>
      <c r="AZ410" s="94"/>
      <c r="BB410" s="138">
        <v>90.053571428571431</v>
      </c>
      <c r="BC410" s="141">
        <v>115.93103448275862</v>
      </c>
    </row>
    <row r="411" spans="1:55" ht="12.75" customHeight="1">
      <c r="A411" s="160">
        <v>56</v>
      </c>
      <c r="B411" s="160"/>
      <c r="C411" s="54" t="s">
        <v>242</v>
      </c>
      <c r="D411" s="161">
        <v>37741</v>
      </c>
      <c r="E411" s="161"/>
      <c r="F411" s="161"/>
      <c r="G411" s="158" t="s">
        <v>16</v>
      </c>
      <c r="H411" s="158"/>
      <c r="I411" s="158"/>
      <c r="K411" s="2">
        <v>75</v>
      </c>
      <c r="L411" s="55">
        <v>127313</v>
      </c>
      <c r="M411" s="2">
        <v>100</v>
      </c>
      <c r="N411" s="7"/>
      <c r="O411" s="7"/>
      <c r="P411" s="7">
        <v>45193</v>
      </c>
      <c r="Q411" s="14">
        <f t="shared" si="103"/>
        <v>1440.7017543859649</v>
      </c>
      <c r="R411" s="14">
        <f t="shared" si="104"/>
        <v>46633.701754385962</v>
      </c>
      <c r="U411" s="12">
        <f t="shared" si="109"/>
        <v>80679.298245614045</v>
      </c>
      <c r="V411" s="97">
        <v>50</v>
      </c>
      <c r="W411" s="89">
        <v>18</v>
      </c>
      <c r="X411" s="93">
        <f t="shared" si="105"/>
        <v>57</v>
      </c>
      <c r="Y411" s="94">
        <v>82120</v>
      </c>
      <c r="AA411" s="160">
        <v>56</v>
      </c>
      <c r="AB411" s="160"/>
      <c r="AC411" s="118" t="s">
        <v>242</v>
      </c>
      <c r="AD411" s="161">
        <v>37741</v>
      </c>
      <c r="AE411" s="161"/>
      <c r="AF411" s="161"/>
      <c r="AG411" s="158" t="s">
        <v>16</v>
      </c>
      <c r="AH411" s="158"/>
      <c r="AI411" s="158"/>
      <c r="AK411" s="124">
        <v>62.5</v>
      </c>
      <c r="AL411" s="119">
        <v>127313</v>
      </c>
      <c r="AM411" s="2">
        <v>100</v>
      </c>
      <c r="AN411" s="7"/>
      <c r="AO411" s="7"/>
      <c r="AP411" s="7">
        <v>45193</v>
      </c>
      <c r="AQ411" s="14">
        <f t="shared" si="106"/>
        <v>1845.3932584269662</v>
      </c>
      <c r="AR411" s="14">
        <f t="shared" si="107"/>
        <v>47038.393258426964</v>
      </c>
      <c r="AU411" s="12">
        <f t="shared" si="110"/>
        <v>80274.606741573036</v>
      </c>
      <c r="AV411" s="97">
        <v>50</v>
      </c>
      <c r="AW411" s="89">
        <v>18</v>
      </c>
      <c r="AX411" s="93">
        <f t="shared" si="108"/>
        <v>44.5</v>
      </c>
      <c r="AY411" s="94">
        <v>82120</v>
      </c>
      <c r="AZ411" s="94"/>
      <c r="BB411" s="138">
        <v>1440.7017543859649</v>
      </c>
      <c r="BC411" s="141">
        <v>1845.3932584269662</v>
      </c>
    </row>
    <row r="412" spans="1:55" ht="12.75" customHeight="1">
      <c r="A412" s="160">
        <v>57</v>
      </c>
      <c r="B412" s="160"/>
      <c r="C412" s="54" t="s">
        <v>243</v>
      </c>
      <c r="D412" s="161">
        <v>37757</v>
      </c>
      <c r="E412" s="161"/>
      <c r="F412" s="161"/>
      <c r="G412" s="158" t="s">
        <v>16</v>
      </c>
      <c r="H412" s="158"/>
      <c r="I412" s="158"/>
      <c r="K412" s="2">
        <v>75</v>
      </c>
      <c r="L412" s="55">
        <v>47073</v>
      </c>
      <c r="M412" s="2">
        <v>100</v>
      </c>
      <c r="N412" s="7"/>
      <c r="O412" s="7"/>
      <c r="P412" s="7">
        <v>16624</v>
      </c>
      <c r="Q412" s="14">
        <f t="shared" si="103"/>
        <v>534.19298245614038</v>
      </c>
      <c r="R412" s="14">
        <f t="shared" si="104"/>
        <v>17158.192982456141</v>
      </c>
      <c r="U412" s="12">
        <f t="shared" si="109"/>
        <v>29914.807017543859</v>
      </c>
      <c r="V412" s="97">
        <v>50</v>
      </c>
      <c r="W412" s="89">
        <v>18</v>
      </c>
      <c r="X412" s="93">
        <f t="shared" si="105"/>
        <v>57</v>
      </c>
      <c r="Y412" s="94">
        <v>30449</v>
      </c>
      <c r="AA412" s="160">
        <v>57</v>
      </c>
      <c r="AB412" s="160"/>
      <c r="AC412" s="118" t="s">
        <v>243</v>
      </c>
      <c r="AD412" s="161">
        <v>37757</v>
      </c>
      <c r="AE412" s="161"/>
      <c r="AF412" s="161"/>
      <c r="AG412" s="158" t="s">
        <v>16</v>
      </c>
      <c r="AH412" s="158"/>
      <c r="AI412" s="158"/>
      <c r="AK412" s="124">
        <v>62.5</v>
      </c>
      <c r="AL412" s="119">
        <v>47073</v>
      </c>
      <c r="AM412" s="2">
        <v>100</v>
      </c>
      <c r="AN412" s="7"/>
      <c r="AO412" s="7"/>
      <c r="AP412" s="7">
        <v>16624</v>
      </c>
      <c r="AQ412" s="14">
        <f t="shared" si="106"/>
        <v>684.24719101123594</v>
      </c>
      <c r="AR412" s="14">
        <f t="shared" si="107"/>
        <v>17308.247191011236</v>
      </c>
      <c r="AU412" s="12">
        <f t="shared" si="110"/>
        <v>29764.752808988764</v>
      </c>
      <c r="AV412" s="97">
        <v>50</v>
      </c>
      <c r="AW412" s="89">
        <v>18</v>
      </c>
      <c r="AX412" s="93">
        <f t="shared" si="108"/>
        <v>44.5</v>
      </c>
      <c r="AY412" s="94">
        <v>30449</v>
      </c>
      <c r="AZ412" s="94"/>
      <c r="BB412" s="138">
        <v>534.19298245614038</v>
      </c>
      <c r="BC412" s="141">
        <v>684.24719101123594</v>
      </c>
    </row>
    <row r="413" spans="1:55" ht="12.75" customHeight="1">
      <c r="A413" s="160">
        <v>58</v>
      </c>
      <c r="B413" s="160"/>
      <c r="C413" s="54" t="s">
        <v>244</v>
      </c>
      <c r="D413" s="161">
        <v>37803</v>
      </c>
      <c r="E413" s="161"/>
      <c r="F413" s="161"/>
      <c r="G413" s="158" t="s">
        <v>16</v>
      </c>
      <c r="H413" s="158"/>
      <c r="I413" s="158"/>
      <c r="K413" s="2">
        <v>75</v>
      </c>
      <c r="L413" s="55">
        <v>1500</v>
      </c>
      <c r="M413" s="2">
        <v>100</v>
      </c>
      <c r="N413" s="7"/>
      <c r="O413" s="7"/>
      <c r="P413" s="7">
        <v>525</v>
      </c>
      <c r="Q413" s="14">
        <f t="shared" si="103"/>
        <v>17.105263157894736</v>
      </c>
      <c r="R413" s="14">
        <f t="shared" si="104"/>
        <v>542.10526315789468</v>
      </c>
      <c r="U413" s="12">
        <f t="shared" si="109"/>
        <v>957.89473684210532</v>
      </c>
      <c r="V413" s="97">
        <v>50</v>
      </c>
      <c r="W413" s="89">
        <v>18</v>
      </c>
      <c r="X413" s="93">
        <f t="shared" si="105"/>
        <v>57</v>
      </c>
      <c r="Y413" s="94">
        <v>975</v>
      </c>
      <c r="AA413" s="160">
        <v>58</v>
      </c>
      <c r="AB413" s="160"/>
      <c r="AC413" s="118" t="s">
        <v>244</v>
      </c>
      <c r="AD413" s="161">
        <v>37803</v>
      </c>
      <c r="AE413" s="161"/>
      <c r="AF413" s="161"/>
      <c r="AG413" s="158" t="s">
        <v>16</v>
      </c>
      <c r="AH413" s="158"/>
      <c r="AI413" s="158"/>
      <c r="AK413" s="124">
        <v>62.5</v>
      </c>
      <c r="AL413" s="119">
        <v>1500</v>
      </c>
      <c r="AM413" s="2">
        <v>100</v>
      </c>
      <c r="AN413" s="7"/>
      <c r="AO413" s="7"/>
      <c r="AP413" s="7">
        <v>525</v>
      </c>
      <c r="AQ413" s="14">
        <f t="shared" si="106"/>
        <v>21.910112359550563</v>
      </c>
      <c r="AR413" s="14">
        <f t="shared" si="107"/>
        <v>546.91011235955057</v>
      </c>
      <c r="AU413" s="12">
        <f t="shared" si="110"/>
        <v>953.08988764044943</v>
      </c>
      <c r="AV413" s="97">
        <v>50</v>
      </c>
      <c r="AW413" s="89">
        <v>18</v>
      </c>
      <c r="AX413" s="93">
        <f t="shared" si="108"/>
        <v>44.5</v>
      </c>
      <c r="AY413" s="94">
        <v>975</v>
      </c>
      <c r="AZ413" s="94"/>
      <c r="BB413" s="138">
        <v>17.105263157894736</v>
      </c>
      <c r="BC413" s="141">
        <v>21.910112359550563</v>
      </c>
    </row>
    <row r="414" spans="1:55" ht="12.75" customHeight="1">
      <c r="A414" s="160">
        <v>59</v>
      </c>
      <c r="B414" s="160"/>
      <c r="C414" s="54" t="s">
        <v>245</v>
      </c>
      <c r="D414" s="161">
        <v>37972</v>
      </c>
      <c r="E414" s="161"/>
      <c r="F414" s="161"/>
      <c r="G414" s="158" t="s">
        <v>16</v>
      </c>
      <c r="H414" s="158"/>
      <c r="I414" s="158"/>
      <c r="K414" s="2">
        <v>75</v>
      </c>
      <c r="L414" s="55">
        <v>102239</v>
      </c>
      <c r="M414" s="2">
        <v>100</v>
      </c>
      <c r="N414" s="7"/>
      <c r="O414" s="7"/>
      <c r="P414" s="7">
        <v>35108</v>
      </c>
      <c r="Q414" s="14">
        <f t="shared" si="103"/>
        <v>1177.7368421052631</v>
      </c>
      <c r="R414" s="14">
        <f t="shared" si="104"/>
        <v>36285.73684210526</v>
      </c>
      <c r="U414" s="12">
        <f t="shared" si="109"/>
        <v>65953.263157894748</v>
      </c>
      <c r="V414" s="97">
        <v>50</v>
      </c>
      <c r="W414" s="89">
        <v>18</v>
      </c>
      <c r="X414" s="93">
        <f t="shared" si="105"/>
        <v>57</v>
      </c>
      <c r="Y414" s="94">
        <v>67131</v>
      </c>
      <c r="AA414" s="160">
        <v>59</v>
      </c>
      <c r="AB414" s="160"/>
      <c r="AC414" s="118" t="s">
        <v>245</v>
      </c>
      <c r="AD414" s="161">
        <v>37972</v>
      </c>
      <c r="AE414" s="161"/>
      <c r="AF414" s="161"/>
      <c r="AG414" s="158" t="s">
        <v>16</v>
      </c>
      <c r="AH414" s="158"/>
      <c r="AI414" s="158"/>
      <c r="AK414" s="124">
        <v>62.5</v>
      </c>
      <c r="AL414" s="119">
        <v>102239</v>
      </c>
      <c r="AM414" s="2">
        <v>100</v>
      </c>
      <c r="AN414" s="7"/>
      <c r="AO414" s="7"/>
      <c r="AP414" s="7">
        <v>35108</v>
      </c>
      <c r="AQ414" s="14">
        <f t="shared" si="106"/>
        <v>1508.5617977528091</v>
      </c>
      <c r="AR414" s="14">
        <f t="shared" si="107"/>
        <v>36616.561797752809</v>
      </c>
      <c r="AU414" s="12">
        <f t="shared" si="110"/>
        <v>65622.438202247198</v>
      </c>
      <c r="AV414" s="97">
        <v>50</v>
      </c>
      <c r="AW414" s="89">
        <v>18</v>
      </c>
      <c r="AX414" s="93">
        <f t="shared" si="108"/>
        <v>44.5</v>
      </c>
      <c r="AY414" s="94">
        <v>67131</v>
      </c>
      <c r="AZ414" s="94"/>
      <c r="BB414" s="138">
        <v>1177.7368421052631</v>
      </c>
      <c r="BC414" s="141">
        <v>1508.5617977528091</v>
      </c>
    </row>
    <row r="415" spans="1:55" ht="12.75" customHeight="1">
      <c r="A415" s="160">
        <v>60</v>
      </c>
      <c r="B415" s="160"/>
      <c r="C415" s="54" t="s">
        <v>218</v>
      </c>
      <c r="D415" s="161">
        <v>38169</v>
      </c>
      <c r="E415" s="161"/>
      <c r="F415" s="161"/>
      <c r="G415" s="158" t="s">
        <v>16</v>
      </c>
      <c r="H415" s="158"/>
      <c r="I415" s="158"/>
      <c r="K415" s="2">
        <v>75</v>
      </c>
      <c r="L415" s="55">
        <v>62707</v>
      </c>
      <c r="M415" s="2">
        <v>100</v>
      </c>
      <c r="N415" s="7"/>
      <c r="O415" s="7"/>
      <c r="P415" s="7">
        <v>20691</v>
      </c>
      <c r="Q415" s="14">
        <f t="shared" si="103"/>
        <v>724.41379310344826</v>
      </c>
      <c r="R415" s="14">
        <f t="shared" si="104"/>
        <v>21415.413793103449</v>
      </c>
      <c r="U415" s="12">
        <f t="shared" si="109"/>
        <v>41291.586206896551</v>
      </c>
      <c r="V415" s="97">
        <v>50</v>
      </c>
      <c r="W415" s="89">
        <v>17</v>
      </c>
      <c r="X415" s="93">
        <f t="shared" si="105"/>
        <v>58</v>
      </c>
      <c r="Y415" s="94">
        <v>42016</v>
      </c>
      <c r="AA415" s="160">
        <v>60</v>
      </c>
      <c r="AB415" s="160"/>
      <c r="AC415" s="118" t="s">
        <v>218</v>
      </c>
      <c r="AD415" s="161">
        <v>38169</v>
      </c>
      <c r="AE415" s="161"/>
      <c r="AF415" s="161"/>
      <c r="AG415" s="158" t="s">
        <v>16</v>
      </c>
      <c r="AH415" s="158"/>
      <c r="AI415" s="158"/>
      <c r="AK415" s="124">
        <v>62.5</v>
      </c>
      <c r="AL415" s="119">
        <v>62707</v>
      </c>
      <c r="AM415" s="2">
        <v>100</v>
      </c>
      <c r="AN415" s="7"/>
      <c r="AO415" s="7"/>
      <c r="AP415" s="7">
        <v>20691</v>
      </c>
      <c r="AQ415" s="14">
        <f t="shared" si="106"/>
        <v>923.42857142857144</v>
      </c>
      <c r="AR415" s="14">
        <f t="shared" si="107"/>
        <v>21614.428571428572</v>
      </c>
      <c r="AU415" s="12">
        <f t="shared" si="110"/>
        <v>41092.571428571428</v>
      </c>
      <c r="AV415" s="97">
        <v>50</v>
      </c>
      <c r="AW415" s="89">
        <v>17</v>
      </c>
      <c r="AX415" s="93">
        <f t="shared" si="108"/>
        <v>45.5</v>
      </c>
      <c r="AY415" s="94">
        <v>42016</v>
      </c>
      <c r="AZ415" s="94"/>
      <c r="BB415" s="138">
        <v>724.41379310344826</v>
      </c>
      <c r="BC415" s="141">
        <v>923.42857142857144</v>
      </c>
    </row>
    <row r="416" spans="1:55" ht="12.75" customHeight="1">
      <c r="A416" s="160">
        <v>61</v>
      </c>
      <c r="B416" s="160"/>
      <c r="C416" s="54" t="s">
        <v>246</v>
      </c>
      <c r="D416" s="161">
        <v>38492</v>
      </c>
      <c r="E416" s="161"/>
      <c r="F416" s="161"/>
      <c r="G416" s="158" t="s">
        <v>16</v>
      </c>
      <c r="H416" s="158"/>
      <c r="I416" s="158"/>
      <c r="K416" s="2">
        <v>75</v>
      </c>
      <c r="L416" s="55">
        <v>34269</v>
      </c>
      <c r="M416" s="2">
        <v>100</v>
      </c>
      <c r="N416" s="7"/>
      <c r="O416" s="7"/>
      <c r="P416" s="7">
        <v>10982</v>
      </c>
      <c r="Q416" s="14">
        <f t="shared" si="103"/>
        <v>394.69491525423729</v>
      </c>
      <c r="R416" s="14">
        <f t="shared" si="104"/>
        <v>11376.694915254237</v>
      </c>
      <c r="U416" s="12">
        <f t="shared" si="109"/>
        <v>22892.305084745763</v>
      </c>
      <c r="V416" s="97">
        <v>50</v>
      </c>
      <c r="W416" s="89">
        <v>16</v>
      </c>
      <c r="X416" s="93">
        <f t="shared" si="105"/>
        <v>59</v>
      </c>
      <c r="Y416" s="94">
        <v>23287</v>
      </c>
      <c r="AA416" s="160">
        <v>61</v>
      </c>
      <c r="AB416" s="160"/>
      <c r="AC416" s="118" t="s">
        <v>246</v>
      </c>
      <c r="AD416" s="161">
        <v>38492</v>
      </c>
      <c r="AE416" s="161"/>
      <c r="AF416" s="161"/>
      <c r="AG416" s="158" t="s">
        <v>16</v>
      </c>
      <c r="AH416" s="158"/>
      <c r="AI416" s="158"/>
      <c r="AK416" s="124">
        <v>62.5</v>
      </c>
      <c r="AL416" s="119">
        <v>34269</v>
      </c>
      <c r="AM416" s="2">
        <v>100</v>
      </c>
      <c r="AN416" s="7"/>
      <c r="AO416" s="7"/>
      <c r="AP416" s="7">
        <v>10982</v>
      </c>
      <c r="AQ416" s="14">
        <f t="shared" si="106"/>
        <v>500.7956989247312</v>
      </c>
      <c r="AR416" s="14">
        <f t="shared" si="107"/>
        <v>11482.79569892473</v>
      </c>
      <c r="AU416" s="12">
        <f t="shared" si="110"/>
        <v>22786.204301075268</v>
      </c>
      <c r="AV416" s="97">
        <v>50</v>
      </c>
      <c r="AW416" s="89">
        <v>16</v>
      </c>
      <c r="AX416" s="93">
        <f t="shared" si="108"/>
        <v>46.5</v>
      </c>
      <c r="AY416" s="94">
        <v>23287</v>
      </c>
      <c r="AZ416" s="94"/>
      <c r="BB416" s="138">
        <v>394.69491525423729</v>
      </c>
      <c r="BC416" s="141">
        <v>500.7956989247312</v>
      </c>
    </row>
    <row r="417" spans="1:55" ht="12.75" customHeight="1">
      <c r="A417" s="160">
        <v>62</v>
      </c>
      <c r="B417" s="160"/>
      <c r="C417" s="54" t="s">
        <v>247</v>
      </c>
      <c r="D417" s="161">
        <v>38626</v>
      </c>
      <c r="E417" s="161"/>
      <c r="F417" s="161"/>
      <c r="G417" s="158" t="s">
        <v>16</v>
      </c>
      <c r="H417" s="158"/>
      <c r="I417" s="158"/>
      <c r="K417" s="2">
        <v>75</v>
      </c>
      <c r="L417" s="55">
        <v>172454</v>
      </c>
      <c r="M417" s="2">
        <v>100</v>
      </c>
      <c r="N417" s="7"/>
      <c r="O417" s="7"/>
      <c r="P417" s="7">
        <v>52592</v>
      </c>
      <c r="Q417" s="14">
        <f t="shared" si="103"/>
        <v>2031.5593220338983</v>
      </c>
      <c r="R417" s="14">
        <f t="shared" si="104"/>
        <v>54623.5593220339</v>
      </c>
      <c r="U417" s="12">
        <f t="shared" si="109"/>
        <v>117830.44067796611</v>
      </c>
      <c r="V417" s="97">
        <v>50</v>
      </c>
      <c r="W417" s="89">
        <v>16</v>
      </c>
      <c r="X417" s="93">
        <f t="shared" si="105"/>
        <v>59</v>
      </c>
      <c r="Y417" s="94">
        <v>119862</v>
      </c>
      <c r="AA417" s="160">
        <v>62</v>
      </c>
      <c r="AB417" s="160"/>
      <c r="AC417" s="118" t="s">
        <v>247</v>
      </c>
      <c r="AD417" s="161">
        <v>38626</v>
      </c>
      <c r="AE417" s="161"/>
      <c r="AF417" s="161"/>
      <c r="AG417" s="158" t="s">
        <v>16</v>
      </c>
      <c r="AH417" s="158"/>
      <c r="AI417" s="158"/>
      <c r="AK417" s="124">
        <v>62.5</v>
      </c>
      <c r="AL417" s="119">
        <v>172454</v>
      </c>
      <c r="AM417" s="2">
        <v>100</v>
      </c>
      <c r="AN417" s="7"/>
      <c r="AO417" s="7"/>
      <c r="AP417" s="7">
        <v>52592</v>
      </c>
      <c r="AQ417" s="14">
        <f t="shared" si="106"/>
        <v>2577.6774193548385</v>
      </c>
      <c r="AR417" s="14">
        <f t="shared" si="107"/>
        <v>55169.677419354841</v>
      </c>
      <c r="AU417" s="12">
        <f t="shared" si="110"/>
        <v>117284.32258064515</v>
      </c>
      <c r="AV417" s="97">
        <v>50</v>
      </c>
      <c r="AW417" s="89">
        <v>16</v>
      </c>
      <c r="AX417" s="93">
        <f t="shared" si="108"/>
        <v>46.5</v>
      </c>
      <c r="AY417" s="94">
        <v>119862</v>
      </c>
      <c r="AZ417" s="94"/>
      <c r="BB417" s="138">
        <v>2031.5593220338983</v>
      </c>
      <c r="BC417" s="141">
        <v>2577.6774193548385</v>
      </c>
    </row>
    <row r="418" spans="1:55" ht="12.75" customHeight="1">
      <c r="A418" s="160">
        <v>63</v>
      </c>
      <c r="B418" s="160"/>
      <c r="C418" s="54" t="s">
        <v>248</v>
      </c>
      <c r="D418" s="161">
        <v>38628</v>
      </c>
      <c r="E418" s="161"/>
      <c r="F418" s="161"/>
      <c r="G418" s="158" t="s">
        <v>16</v>
      </c>
      <c r="H418" s="158"/>
      <c r="I418" s="158"/>
      <c r="K418" s="2">
        <v>75</v>
      </c>
      <c r="L418" s="55">
        <v>19110</v>
      </c>
      <c r="M418" s="2">
        <v>100</v>
      </c>
      <c r="N418" s="7"/>
      <c r="O418" s="7"/>
      <c r="P418" s="7">
        <v>5992</v>
      </c>
      <c r="Q418" s="14">
        <f t="shared" si="103"/>
        <v>222.33898305084745</v>
      </c>
      <c r="R418" s="14">
        <f t="shared" si="104"/>
        <v>6214.3389830508477</v>
      </c>
      <c r="U418" s="12">
        <f t="shared" si="109"/>
        <v>12895.661016949152</v>
      </c>
      <c r="V418" s="97">
        <v>50</v>
      </c>
      <c r="W418" s="89">
        <v>16</v>
      </c>
      <c r="X418" s="93">
        <f t="shared" si="105"/>
        <v>59</v>
      </c>
      <c r="Y418" s="94">
        <v>13118</v>
      </c>
      <c r="AA418" s="160">
        <v>63</v>
      </c>
      <c r="AB418" s="160"/>
      <c r="AC418" s="118" t="s">
        <v>248</v>
      </c>
      <c r="AD418" s="161">
        <v>38628</v>
      </c>
      <c r="AE418" s="161"/>
      <c r="AF418" s="161"/>
      <c r="AG418" s="158" t="s">
        <v>16</v>
      </c>
      <c r="AH418" s="158"/>
      <c r="AI418" s="158"/>
      <c r="AK418" s="124">
        <v>62.5</v>
      </c>
      <c r="AL418" s="119">
        <v>19110</v>
      </c>
      <c r="AM418" s="2">
        <v>100</v>
      </c>
      <c r="AN418" s="7"/>
      <c r="AO418" s="7"/>
      <c r="AP418" s="7">
        <v>5992</v>
      </c>
      <c r="AQ418" s="14">
        <f t="shared" si="106"/>
        <v>282.10752688172045</v>
      </c>
      <c r="AR418" s="14">
        <f t="shared" si="107"/>
        <v>6274.1075268817203</v>
      </c>
      <c r="AU418" s="12">
        <f t="shared" si="110"/>
        <v>12835.89247311828</v>
      </c>
      <c r="AV418" s="97">
        <v>50</v>
      </c>
      <c r="AW418" s="89">
        <v>16</v>
      </c>
      <c r="AX418" s="93">
        <f t="shared" si="108"/>
        <v>46.5</v>
      </c>
      <c r="AY418" s="94">
        <v>13118</v>
      </c>
      <c r="AZ418" s="94"/>
      <c r="BB418" s="138">
        <v>222.33898305084745</v>
      </c>
      <c r="BC418" s="141">
        <v>282.10752688172045</v>
      </c>
    </row>
    <row r="419" spans="1:55" ht="12.75" customHeight="1">
      <c r="A419" s="160">
        <v>64</v>
      </c>
      <c r="B419" s="160"/>
      <c r="C419" s="54" t="s">
        <v>249</v>
      </c>
      <c r="D419" s="161">
        <v>38644</v>
      </c>
      <c r="E419" s="161"/>
      <c r="F419" s="161"/>
      <c r="G419" s="158" t="s">
        <v>16</v>
      </c>
      <c r="H419" s="158"/>
      <c r="I419" s="158"/>
      <c r="K419" s="2">
        <v>75</v>
      </c>
      <c r="L419" s="55">
        <v>13251</v>
      </c>
      <c r="M419" s="2">
        <v>100</v>
      </c>
      <c r="N419" s="7"/>
      <c r="O419" s="7"/>
      <c r="P419" s="7">
        <v>4036</v>
      </c>
      <c r="Q419" s="14">
        <f t="shared" si="103"/>
        <v>156.18644067796609</v>
      </c>
      <c r="R419" s="14">
        <f t="shared" si="104"/>
        <v>4192.1864406779659</v>
      </c>
      <c r="U419" s="12">
        <f t="shared" si="109"/>
        <v>9058.8135593220341</v>
      </c>
      <c r="V419" s="97">
        <v>50</v>
      </c>
      <c r="W419" s="89">
        <v>16</v>
      </c>
      <c r="X419" s="93">
        <f t="shared" si="105"/>
        <v>59</v>
      </c>
      <c r="Y419" s="94">
        <v>9215</v>
      </c>
      <c r="AA419" s="160">
        <v>64</v>
      </c>
      <c r="AB419" s="160"/>
      <c r="AC419" s="118" t="s">
        <v>249</v>
      </c>
      <c r="AD419" s="161">
        <v>38644</v>
      </c>
      <c r="AE419" s="161"/>
      <c r="AF419" s="161"/>
      <c r="AG419" s="158" t="s">
        <v>16</v>
      </c>
      <c r="AH419" s="158"/>
      <c r="AI419" s="158"/>
      <c r="AK419" s="124">
        <v>62.5</v>
      </c>
      <c r="AL419" s="119">
        <v>13251</v>
      </c>
      <c r="AM419" s="2">
        <v>100</v>
      </c>
      <c r="AN419" s="7"/>
      <c r="AO419" s="7"/>
      <c r="AP419" s="7">
        <v>4036</v>
      </c>
      <c r="AQ419" s="14">
        <f t="shared" si="106"/>
        <v>198.1720430107527</v>
      </c>
      <c r="AR419" s="14">
        <f t="shared" si="107"/>
        <v>4234.1720430107525</v>
      </c>
      <c r="AU419" s="12">
        <f t="shared" si="110"/>
        <v>9016.8279569892475</v>
      </c>
      <c r="AV419" s="97">
        <v>50</v>
      </c>
      <c r="AW419" s="89">
        <v>16</v>
      </c>
      <c r="AX419" s="93">
        <f t="shared" si="108"/>
        <v>46.5</v>
      </c>
      <c r="AY419" s="94">
        <v>9215</v>
      </c>
      <c r="AZ419" s="94"/>
      <c r="BB419" s="138">
        <v>156.18644067796609</v>
      </c>
      <c r="BC419" s="141">
        <v>198.1720430107527</v>
      </c>
    </row>
    <row r="420" spans="1:55" ht="12.75" customHeight="1">
      <c r="A420" s="160">
        <v>65</v>
      </c>
      <c r="B420" s="160"/>
      <c r="C420" s="54" t="s">
        <v>230</v>
      </c>
      <c r="D420" s="161">
        <v>38694</v>
      </c>
      <c r="E420" s="161"/>
      <c r="F420" s="161"/>
      <c r="G420" s="158" t="s">
        <v>16</v>
      </c>
      <c r="H420" s="158"/>
      <c r="I420" s="158"/>
      <c r="K420" s="2">
        <v>75</v>
      </c>
      <c r="L420" s="55">
        <v>47884</v>
      </c>
      <c r="M420" s="2">
        <v>100</v>
      </c>
      <c r="N420" s="7"/>
      <c r="O420" s="7"/>
      <c r="P420" s="7">
        <v>14625</v>
      </c>
      <c r="Q420" s="14">
        <f t="shared" si="103"/>
        <v>563.71186440677968</v>
      </c>
      <c r="R420" s="14">
        <f t="shared" si="104"/>
        <v>15188.71186440678</v>
      </c>
      <c r="U420" s="12">
        <f t="shared" si="109"/>
        <v>32695.288135593219</v>
      </c>
      <c r="V420" s="97">
        <v>50</v>
      </c>
      <c r="W420" s="89">
        <v>16</v>
      </c>
      <c r="X420" s="93">
        <f t="shared" si="105"/>
        <v>59</v>
      </c>
      <c r="Y420" s="94">
        <v>33259</v>
      </c>
      <c r="AA420" s="160">
        <v>65</v>
      </c>
      <c r="AB420" s="160"/>
      <c r="AC420" s="118" t="s">
        <v>230</v>
      </c>
      <c r="AD420" s="161">
        <v>38694</v>
      </c>
      <c r="AE420" s="161"/>
      <c r="AF420" s="161"/>
      <c r="AG420" s="158" t="s">
        <v>16</v>
      </c>
      <c r="AH420" s="158"/>
      <c r="AI420" s="158"/>
      <c r="AK420" s="124">
        <v>62.5</v>
      </c>
      <c r="AL420" s="119">
        <v>47884</v>
      </c>
      <c r="AM420" s="2">
        <v>100</v>
      </c>
      <c r="AN420" s="7"/>
      <c r="AO420" s="7"/>
      <c r="AP420" s="7">
        <v>14625</v>
      </c>
      <c r="AQ420" s="14">
        <f t="shared" si="106"/>
        <v>715.24731182795699</v>
      </c>
      <c r="AR420" s="14">
        <f t="shared" si="107"/>
        <v>15340.247311827958</v>
      </c>
      <c r="AU420" s="12">
        <f t="shared" si="110"/>
        <v>32543.752688172041</v>
      </c>
      <c r="AV420" s="97">
        <v>50</v>
      </c>
      <c r="AW420" s="89">
        <v>16</v>
      </c>
      <c r="AX420" s="93">
        <f t="shared" si="108"/>
        <v>46.5</v>
      </c>
      <c r="AY420" s="94">
        <v>33259</v>
      </c>
      <c r="AZ420" s="94"/>
      <c r="BB420" s="138">
        <v>563.71186440677968</v>
      </c>
      <c r="BC420" s="141">
        <v>715.24731182795699</v>
      </c>
    </row>
    <row r="421" spans="1:55" ht="12.75" customHeight="1">
      <c r="A421" s="160">
        <v>66</v>
      </c>
      <c r="B421" s="160"/>
      <c r="C421" s="54" t="s">
        <v>250</v>
      </c>
      <c r="D421" s="161">
        <v>38776</v>
      </c>
      <c r="E421" s="161"/>
      <c r="F421" s="161"/>
      <c r="G421" s="158" t="s">
        <v>16</v>
      </c>
      <c r="H421" s="158"/>
      <c r="I421" s="158"/>
      <c r="K421" s="2">
        <v>75</v>
      </c>
      <c r="L421" s="55">
        <v>3388</v>
      </c>
      <c r="M421" s="2">
        <v>100</v>
      </c>
      <c r="N421" s="7"/>
      <c r="O421" s="7"/>
      <c r="P421" s="7">
        <v>1013</v>
      </c>
      <c r="Q421" s="14">
        <f t="shared" si="103"/>
        <v>39.583333333333336</v>
      </c>
      <c r="R421" s="14">
        <f t="shared" si="104"/>
        <v>1052.5833333333333</v>
      </c>
      <c r="U421" s="12">
        <f t="shared" si="109"/>
        <v>2335.416666666667</v>
      </c>
      <c r="V421" s="97">
        <v>50</v>
      </c>
      <c r="W421" s="89">
        <v>15</v>
      </c>
      <c r="X421" s="93">
        <f t="shared" si="105"/>
        <v>60</v>
      </c>
      <c r="Y421" s="94">
        <v>2375</v>
      </c>
      <c r="AA421" s="160">
        <v>66</v>
      </c>
      <c r="AB421" s="160"/>
      <c r="AC421" s="118" t="s">
        <v>250</v>
      </c>
      <c r="AD421" s="161">
        <v>38776</v>
      </c>
      <c r="AE421" s="161"/>
      <c r="AF421" s="161"/>
      <c r="AG421" s="158" t="s">
        <v>16</v>
      </c>
      <c r="AH421" s="158"/>
      <c r="AI421" s="158"/>
      <c r="AK421" s="124">
        <v>62.5</v>
      </c>
      <c r="AL421" s="119">
        <v>3388</v>
      </c>
      <c r="AM421" s="2">
        <v>100</v>
      </c>
      <c r="AN421" s="7"/>
      <c r="AO421" s="7"/>
      <c r="AP421" s="7">
        <v>1013</v>
      </c>
      <c r="AQ421" s="14">
        <f t="shared" si="106"/>
        <v>50</v>
      </c>
      <c r="AR421" s="14">
        <f t="shared" si="107"/>
        <v>1063</v>
      </c>
      <c r="AU421" s="12">
        <f t="shared" si="110"/>
        <v>2325</v>
      </c>
      <c r="AV421" s="97">
        <v>50</v>
      </c>
      <c r="AW421" s="89">
        <v>15</v>
      </c>
      <c r="AX421" s="93">
        <f t="shared" si="108"/>
        <v>47.5</v>
      </c>
      <c r="AY421" s="94">
        <v>2375</v>
      </c>
      <c r="AZ421" s="94"/>
      <c r="BB421" s="138">
        <v>39.583333333333336</v>
      </c>
      <c r="BC421" s="141">
        <v>50</v>
      </c>
    </row>
    <row r="422" spans="1:55" ht="12.75" customHeight="1">
      <c r="A422" s="160">
        <v>67</v>
      </c>
      <c r="B422" s="160"/>
      <c r="C422" s="54" t="s">
        <v>251</v>
      </c>
      <c r="D422" s="161">
        <v>38855</v>
      </c>
      <c r="E422" s="161"/>
      <c r="F422" s="161"/>
      <c r="G422" s="158" t="s">
        <v>16</v>
      </c>
      <c r="H422" s="158"/>
      <c r="I422" s="158"/>
      <c r="K422" s="2">
        <v>75</v>
      </c>
      <c r="L422" s="55">
        <v>52915</v>
      </c>
      <c r="M422" s="2">
        <v>100</v>
      </c>
      <c r="N422" s="7"/>
      <c r="O422" s="7"/>
      <c r="P422" s="7">
        <v>15839</v>
      </c>
      <c r="Q422" s="14">
        <f t="shared" si="103"/>
        <v>617.93333333333328</v>
      </c>
      <c r="R422" s="14">
        <f t="shared" si="104"/>
        <v>16456.933333333334</v>
      </c>
      <c r="U422" s="12">
        <f t="shared" si="109"/>
        <v>36458.066666666666</v>
      </c>
      <c r="V422" s="97">
        <v>50</v>
      </c>
      <c r="W422" s="89">
        <v>15</v>
      </c>
      <c r="X422" s="93">
        <f t="shared" si="105"/>
        <v>60</v>
      </c>
      <c r="Y422" s="94">
        <v>37076</v>
      </c>
      <c r="AA422" s="160">
        <v>67</v>
      </c>
      <c r="AB422" s="160"/>
      <c r="AC422" s="118" t="s">
        <v>251</v>
      </c>
      <c r="AD422" s="161">
        <v>38855</v>
      </c>
      <c r="AE422" s="161"/>
      <c r="AF422" s="161"/>
      <c r="AG422" s="158" t="s">
        <v>16</v>
      </c>
      <c r="AH422" s="158"/>
      <c r="AI422" s="158"/>
      <c r="AK422" s="124">
        <v>62.5</v>
      </c>
      <c r="AL422" s="119">
        <v>52915</v>
      </c>
      <c r="AM422" s="2">
        <v>100</v>
      </c>
      <c r="AN422" s="7"/>
      <c r="AO422" s="7"/>
      <c r="AP422" s="7">
        <v>15839</v>
      </c>
      <c r="AQ422" s="14">
        <f t="shared" si="106"/>
        <v>780.54736842105262</v>
      </c>
      <c r="AR422" s="14">
        <f t="shared" si="107"/>
        <v>16619.547368421052</v>
      </c>
      <c r="AU422" s="12">
        <f t="shared" si="110"/>
        <v>36295.452631578948</v>
      </c>
      <c r="AV422" s="97">
        <v>50</v>
      </c>
      <c r="AW422" s="89">
        <v>15</v>
      </c>
      <c r="AX422" s="93">
        <f t="shared" si="108"/>
        <v>47.5</v>
      </c>
      <c r="AY422" s="94">
        <v>37076</v>
      </c>
      <c r="AZ422" s="94"/>
      <c r="BB422" s="138">
        <v>617.93333333333328</v>
      </c>
      <c r="BC422" s="141">
        <v>780.54736842105262</v>
      </c>
    </row>
    <row r="423" spans="1:55" ht="12.75" customHeight="1">
      <c r="A423" s="160">
        <v>68</v>
      </c>
      <c r="B423" s="160"/>
      <c r="C423" s="54" t="s">
        <v>252</v>
      </c>
      <c r="D423" s="161">
        <v>39283</v>
      </c>
      <c r="E423" s="161"/>
      <c r="F423" s="161"/>
      <c r="G423" s="158" t="s">
        <v>16</v>
      </c>
      <c r="H423" s="158"/>
      <c r="I423" s="158"/>
      <c r="K423" s="2">
        <v>75</v>
      </c>
      <c r="L423" s="55">
        <v>158274</v>
      </c>
      <c r="M423" s="2">
        <v>100</v>
      </c>
      <c r="N423" s="7"/>
      <c r="O423" s="7"/>
      <c r="P423" s="7">
        <v>42738</v>
      </c>
      <c r="Q423" s="14">
        <f t="shared" si="103"/>
        <v>1894.032786885246</v>
      </c>
      <c r="R423" s="14">
        <f t="shared" si="104"/>
        <v>44632.032786885247</v>
      </c>
      <c r="U423" s="12">
        <f t="shared" si="109"/>
        <v>113641.96721311475</v>
      </c>
      <c r="V423" s="97">
        <v>50</v>
      </c>
      <c r="W423" s="89">
        <v>14</v>
      </c>
      <c r="X423" s="93">
        <f t="shared" si="105"/>
        <v>61</v>
      </c>
      <c r="Y423" s="94">
        <v>115536</v>
      </c>
      <c r="AA423" s="160">
        <v>68</v>
      </c>
      <c r="AB423" s="160"/>
      <c r="AC423" s="118" t="s">
        <v>252</v>
      </c>
      <c r="AD423" s="161">
        <v>39283</v>
      </c>
      <c r="AE423" s="161"/>
      <c r="AF423" s="161"/>
      <c r="AG423" s="158" t="s">
        <v>16</v>
      </c>
      <c r="AH423" s="158"/>
      <c r="AI423" s="158"/>
      <c r="AK423" s="124">
        <v>62.5</v>
      </c>
      <c r="AL423" s="119">
        <v>158274</v>
      </c>
      <c r="AM423" s="2">
        <v>100</v>
      </c>
      <c r="AN423" s="7"/>
      <c r="AO423" s="7"/>
      <c r="AP423" s="7">
        <v>42738</v>
      </c>
      <c r="AQ423" s="14">
        <f t="shared" si="106"/>
        <v>2382.1855670103091</v>
      </c>
      <c r="AR423" s="14">
        <f t="shared" si="107"/>
        <v>45120.18556701031</v>
      </c>
      <c r="AU423" s="12">
        <f t="shared" si="110"/>
        <v>113153.81443298969</v>
      </c>
      <c r="AV423" s="97">
        <v>50</v>
      </c>
      <c r="AW423" s="89">
        <v>14</v>
      </c>
      <c r="AX423" s="93">
        <f t="shared" si="108"/>
        <v>48.5</v>
      </c>
      <c r="AY423" s="94">
        <v>115536</v>
      </c>
      <c r="AZ423" s="94"/>
      <c r="BB423" s="138">
        <v>1894.032786885246</v>
      </c>
      <c r="BC423" s="141">
        <v>2382.1855670103091</v>
      </c>
    </row>
    <row r="424" spans="1:55" ht="12.75" customHeight="1">
      <c r="A424" s="160">
        <v>69</v>
      </c>
      <c r="B424" s="160"/>
      <c r="C424" s="54" t="s">
        <v>253</v>
      </c>
      <c r="D424" s="161">
        <v>39359</v>
      </c>
      <c r="E424" s="161"/>
      <c r="F424" s="161"/>
      <c r="G424" s="158" t="s">
        <v>16</v>
      </c>
      <c r="H424" s="158"/>
      <c r="I424" s="158"/>
      <c r="K424" s="2">
        <v>75</v>
      </c>
      <c r="L424" s="55">
        <v>41995</v>
      </c>
      <c r="M424" s="2">
        <v>100</v>
      </c>
      <c r="N424" s="7"/>
      <c r="O424" s="7"/>
      <c r="P424" s="7">
        <v>11130</v>
      </c>
      <c r="Q424" s="14">
        <f t="shared" si="103"/>
        <v>505.98360655737707</v>
      </c>
      <c r="R424" s="14">
        <f t="shared" si="104"/>
        <v>11635.983606557376</v>
      </c>
      <c r="U424" s="12">
        <f t="shared" si="109"/>
        <v>30359.016393442624</v>
      </c>
      <c r="V424" s="97">
        <v>50</v>
      </c>
      <c r="W424" s="89">
        <v>14</v>
      </c>
      <c r="X424" s="93">
        <f t="shared" si="105"/>
        <v>61</v>
      </c>
      <c r="Y424" s="94">
        <v>30865</v>
      </c>
      <c r="AA424" s="160">
        <v>69</v>
      </c>
      <c r="AB424" s="160"/>
      <c r="AC424" s="118" t="s">
        <v>253</v>
      </c>
      <c r="AD424" s="161">
        <v>39359</v>
      </c>
      <c r="AE424" s="161"/>
      <c r="AF424" s="161"/>
      <c r="AG424" s="158" t="s">
        <v>16</v>
      </c>
      <c r="AH424" s="158"/>
      <c r="AI424" s="158"/>
      <c r="AK424" s="124">
        <v>62.5</v>
      </c>
      <c r="AL424" s="119">
        <v>41995</v>
      </c>
      <c r="AM424" s="2">
        <v>100</v>
      </c>
      <c r="AN424" s="7"/>
      <c r="AO424" s="7"/>
      <c r="AP424" s="7">
        <v>11130</v>
      </c>
      <c r="AQ424" s="14">
        <f t="shared" si="106"/>
        <v>636.39175257731961</v>
      </c>
      <c r="AR424" s="14">
        <f t="shared" si="107"/>
        <v>11766.391752577319</v>
      </c>
      <c r="AU424" s="12">
        <f t="shared" si="110"/>
        <v>30228.608247422679</v>
      </c>
      <c r="AV424" s="97">
        <v>50</v>
      </c>
      <c r="AW424" s="89">
        <v>14</v>
      </c>
      <c r="AX424" s="93">
        <f t="shared" si="108"/>
        <v>48.5</v>
      </c>
      <c r="AY424" s="94">
        <v>30865</v>
      </c>
      <c r="AZ424" s="94"/>
      <c r="BB424" s="138">
        <v>505.98360655737707</v>
      </c>
      <c r="BC424" s="141">
        <v>636.39175257731961</v>
      </c>
    </row>
    <row r="425" spans="1:55" ht="12.75" customHeight="1">
      <c r="A425" s="160">
        <v>70</v>
      </c>
      <c r="B425" s="160"/>
      <c r="C425" s="54" t="s">
        <v>254</v>
      </c>
      <c r="D425" s="161">
        <v>39814</v>
      </c>
      <c r="E425" s="161"/>
      <c r="F425" s="161"/>
      <c r="G425" s="158" t="s">
        <v>16</v>
      </c>
      <c r="H425" s="158"/>
      <c r="I425" s="158"/>
      <c r="K425" s="2">
        <v>75</v>
      </c>
      <c r="L425" s="55">
        <v>113174</v>
      </c>
      <c r="M425" s="2">
        <v>100</v>
      </c>
      <c r="N425" s="7"/>
      <c r="O425" s="7"/>
      <c r="P425" s="7">
        <v>27156</v>
      </c>
      <c r="Q425" s="14">
        <f t="shared" si="103"/>
        <v>1365.3650793650793</v>
      </c>
      <c r="R425" s="14">
        <f t="shared" si="104"/>
        <v>28521.365079365078</v>
      </c>
      <c r="U425" s="12">
        <f t="shared" si="109"/>
        <v>84652.634920634926</v>
      </c>
      <c r="V425" s="97">
        <v>50</v>
      </c>
      <c r="W425" s="89">
        <v>12</v>
      </c>
      <c r="X425" s="93">
        <f t="shared" si="105"/>
        <v>63</v>
      </c>
      <c r="Y425" s="94">
        <v>86018</v>
      </c>
      <c r="AA425" s="160">
        <v>70</v>
      </c>
      <c r="AB425" s="160"/>
      <c r="AC425" s="118" t="s">
        <v>254</v>
      </c>
      <c r="AD425" s="161">
        <v>39814</v>
      </c>
      <c r="AE425" s="161"/>
      <c r="AF425" s="161"/>
      <c r="AG425" s="158" t="s">
        <v>16</v>
      </c>
      <c r="AH425" s="158"/>
      <c r="AI425" s="158"/>
      <c r="AK425" s="124">
        <v>62.5</v>
      </c>
      <c r="AL425" s="119">
        <v>113174</v>
      </c>
      <c r="AM425" s="2">
        <v>100</v>
      </c>
      <c r="AN425" s="7"/>
      <c r="AO425" s="7"/>
      <c r="AP425" s="7">
        <v>27156</v>
      </c>
      <c r="AQ425" s="14">
        <f t="shared" si="106"/>
        <v>1703.3267326732673</v>
      </c>
      <c r="AR425" s="14">
        <f t="shared" si="107"/>
        <v>28859.326732673268</v>
      </c>
      <c r="AU425" s="12">
        <f t="shared" si="110"/>
        <v>84314.673267326725</v>
      </c>
      <c r="AV425" s="97">
        <v>50</v>
      </c>
      <c r="AW425" s="89">
        <v>12</v>
      </c>
      <c r="AX425" s="93">
        <f t="shared" si="108"/>
        <v>50.5</v>
      </c>
      <c r="AY425" s="94">
        <v>86018</v>
      </c>
      <c r="AZ425" s="94"/>
      <c r="BB425" s="138">
        <v>1365.3650793650793</v>
      </c>
      <c r="BC425" s="141">
        <v>1703.3267326732673</v>
      </c>
    </row>
    <row r="426" spans="1:55" ht="12.75" customHeight="1">
      <c r="A426" s="160">
        <v>71</v>
      </c>
      <c r="B426" s="160"/>
      <c r="C426" s="54" t="s">
        <v>255</v>
      </c>
      <c r="D426" s="161">
        <v>40009</v>
      </c>
      <c r="E426" s="161"/>
      <c r="F426" s="161"/>
      <c r="G426" s="158" t="s">
        <v>16</v>
      </c>
      <c r="H426" s="158"/>
      <c r="I426" s="158"/>
      <c r="K426" s="2">
        <v>75</v>
      </c>
      <c r="L426" s="55">
        <v>130735</v>
      </c>
      <c r="M426" s="2">
        <v>100</v>
      </c>
      <c r="N426" s="7"/>
      <c r="O426" s="7"/>
      <c r="P426" s="7">
        <v>30073</v>
      </c>
      <c r="Q426" s="14">
        <f t="shared" si="103"/>
        <v>1597.8095238095239</v>
      </c>
      <c r="R426" s="14">
        <f t="shared" si="104"/>
        <v>31670.809523809523</v>
      </c>
      <c r="U426" s="12">
        <f t="shared" si="109"/>
        <v>99064.190476190473</v>
      </c>
      <c r="V426" s="97">
        <v>50</v>
      </c>
      <c r="W426" s="89">
        <v>12</v>
      </c>
      <c r="X426" s="93">
        <f t="shared" si="105"/>
        <v>63</v>
      </c>
      <c r="Y426" s="94">
        <v>100662</v>
      </c>
      <c r="AA426" s="160">
        <v>71</v>
      </c>
      <c r="AB426" s="160"/>
      <c r="AC426" s="118" t="s">
        <v>255</v>
      </c>
      <c r="AD426" s="161">
        <v>40009</v>
      </c>
      <c r="AE426" s="161"/>
      <c r="AF426" s="161"/>
      <c r="AG426" s="158" t="s">
        <v>16</v>
      </c>
      <c r="AH426" s="158"/>
      <c r="AI426" s="158"/>
      <c r="AK426" s="124">
        <v>62.5</v>
      </c>
      <c r="AL426" s="119">
        <v>130735</v>
      </c>
      <c r="AM426" s="2">
        <v>100</v>
      </c>
      <c r="AN426" s="7"/>
      <c r="AO426" s="7"/>
      <c r="AP426" s="7">
        <v>30073</v>
      </c>
      <c r="AQ426" s="14">
        <f t="shared" si="106"/>
        <v>1993.3069306930693</v>
      </c>
      <c r="AR426" s="14">
        <f t="shared" si="107"/>
        <v>32066.30693069307</v>
      </c>
      <c r="AU426" s="12">
        <f t="shared" si="110"/>
        <v>98668.69306930693</v>
      </c>
      <c r="AV426" s="97">
        <v>50</v>
      </c>
      <c r="AW426" s="89">
        <v>12</v>
      </c>
      <c r="AX426" s="93">
        <f t="shared" si="108"/>
        <v>50.5</v>
      </c>
      <c r="AY426" s="94">
        <v>100662</v>
      </c>
      <c r="AZ426" s="94"/>
      <c r="BB426" s="138">
        <v>1597.8095238095239</v>
      </c>
      <c r="BC426" s="141">
        <v>1993.3069306930693</v>
      </c>
    </row>
    <row r="427" spans="1:55" ht="12.75" customHeight="1">
      <c r="A427" s="160">
        <v>72</v>
      </c>
      <c r="B427" s="160"/>
      <c r="C427" s="54" t="s">
        <v>256</v>
      </c>
      <c r="D427" s="161">
        <v>40477</v>
      </c>
      <c r="E427" s="161"/>
      <c r="F427" s="161"/>
      <c r="G427" s="158" t="s">
        <v>24</v>
      </c>
      <c r="H427" s="158"/>
      <c r="I427" s="158"/>
      <c r="K427" s="2">
        <v>75</v>
      </c>
      <c r="L427" s="55">
        <v>232400</v>
      </c>
      <c r="M427" s="2">
        <v>100</v>
      </c>
      <c r="N427" s="7"/>
      <c r="O427" s="7"/>
      <c r="P427" s="7">
        <v>47642</v>
      </c>
      <c r="Q427" s="14">
        <f t="shared" si="103"/>
        <v>2886.84375</v>
      </c>
      <c r="R427" s="14">
        <f t="shared" si="104"/>
        <v>50528.84375</v>
      </c>
      <c r="U427" s="12">
        <f t="shared" si="109"/>
        <v>181871.15625</v>
      </c>
      <c r="V427" s="97">
        <v>50</v>
      </c>
      <c r="W427" s="89">
        <v>11</v>
      </c>
      <c r="X427" s="93">
        <f t="shared" si="105"/>
        <v>64</v>
      </c>
      <c r="Y427" s="94">
        <v>184758</v>
      </c>
      <c r="AA427" s="160">
        <v>72</v>
      </c>
      <c r="AB427" s="160"/>
      <c r="AC427" s="118" t="s">
        <v>256</v>
      </c>
      <c r="AD427" s="161">
        <v>40477</v>
      </c>
      <c r="AE427" s="161"/>
      <c r="AF427" s="161"/>
      <c r="AG427" s="158" t="s">
        <v>24</v>
      </c>
      <c r="AH427" s="158"/>
      <c r="AI427" s="158"/>
      <c r="AK427" s="124">
        <v>62.5</v>
      </c>
      <c r="AL427" s="119">
        <v>232400</v>
      </c>
      <c r="AM427" s="2">
        <v>100</v>
      </c>
      <c r="AN427" s="7"/>
      <c r="AO427" s="7"/>
      <c r="AP427" s="7">
        <v>47642</v>
      </c>
      <c r="AQ427" s="14">
        <f t="shared" si="106"/>
        <v>3587.5339805825242</v>
      </c>
      <c r="AR427" s="14">
        <f t="shared" si="107"/>
        <v>51229.533980582521</v>
      </c>
      <c r="AU427" s="12">
        <f t="shared" si="110"/>
        <v>181170.46601941748</v>
      </c>
      <c r="AV427" s="97">
        <v>50</v>
      </c>
      <c r="AW427" s="89">
        <v>11</v>
      </c>
      <c r="AX427" s="93">
        <f t="shared" si="108"/>
        <v>51.5</v>
      </c>
      <c r="AY427" s="94">
        <v>184758</v>
      </c>
      <c r="AZ427" s="94"/>
      <c r="BB427" s="138">
        <v>2886.84375</v>
      </c>
      <c r="BC427" s="141">
        <v>3587.5339805825242</v>
      </c>
    </row>
    <row r="428" spans="1:55" ht="12.75" customHeight="1">
      <c r="A428" s="160">
        <v>73</v>
      </c>
      <c r="B428" s="160"/>
      <c r="C428" s="54" t="s">
        <v>257</v>
      </c>
      <c r="D428" s="161">
        <v>40512</v>
      </c>
      <c r="E428" s="161"/>
      <c r="F428" s="161"/>
      <c r="G428" s="158" t="s">
        <v>24</v>
      </c>
      <c r="H428" s="158"/>
      <c r="I428" s="158"/>
      <c r="K428" s="2">
        <v>75</v>
      </c>
      <c r="L428" s="55">
        <v>765385</v>
      </c>
      <c r="M428" s="2">
        <v>100</v>
      </c>
      <c r="N428" s="7"/>
      <c r="O428" s="7"/>
      <c r="P428" s="7">
        <v>155631</v>
      </c>
      <c r="Q428" s="14">
        <f t="shared" si="103"/>
        <v>9527.40625</v>
      </c>
      <c r="R428" s="14">
        <f t="shared" si="104"/>
        <v>165158.40625</v>
      </c>
      <c r="U428" s="12">
        <f t="shared" si="109"/>
        <v>600226.59375</v>
      </c>
      <c r="V428" s="97">
        <v>50</v>
      </c>
      <c r="W428" s="89">
        <v>11</v>
      </c>
      <c r="X428" s="93">
        <f t="shared" si="105"/>
        <v>64</v>
      </c>
      <c r="Y428" s="94">
        <v>609754</v>
      </c>
      <c r="AA428" s="160">
        <v>73</v>
      </c>
      <c r="AB428" s="160"/>
      <c r="AC428" s="118" t="s">
        <v>257</v>
      </c>
      <c r="AD428" s="161">
        <v>40512</v>
      </c>
      <c r="AE428" s="161"/>
      <c r="AF428" s="161"/>
      <c r="AG428" s="158" t="s">
        <v>24</v>
      </c>
      <c r="AH428" s="158"/>
      <c r="AI428" s="158"/>
      <c r="AK428" s="124">
        <v>62.5</v>
      </c>
      <c r="AL428" s="119">
        <v>765385</v>
      </c>
      <c r="AM428" s="2">
        <v>100</v>
      </c>
      <c r="AN428" s="7"/>
      <c r="AO428" s="7"/>
      <c r="AP428" s="7">
        <v>155631</v>
      </c>
      <c r="AQ428" s="14">
        <f t="shared" si="106"/>
        <v>11839.883495145632</v>
      </c>
      <c r="AR428" s="14">
        <f t="shared" si="107"/>
        <v>167470.88349514562</v>
      </c>
      <c r="AU428" s="12">
        <f t="shared" si="110"/>
        <v>597914.11650485441</v>
      </c>
      <c r="AV428" s="97">
        <v>50</v>
      </c>
      <c r="AW428" s="89">
        <v>11</v>
      </c>
      <c r="AX428" s="93">
        <f t="shared" si="108"/>
        <v>51.5</v>
      </c>
      <c r="AY428" s="94">
        <v>609754</v>
      </c>
      <c r="AZ428" s="94"/>
      <c r="BB428" s="138">
        <v>9527.40625</v>
      </c>
      <c r="BC428" s="141">
        <v>11839.883495145632</v>
      </c>
    </row>
    <row r="429" spans="1:55" ht="40.5">
      <c r="A429" s="160">
        <v>293</v>
      </c>
      <c r="B429" s="160"/>
      <c r="C429" s="54" t="s">
        <v>258</v>
      </c>
      <c r="D429" s="161">
        <v>40908</v>
      </c>
      <c r="E429" s="161"/>
      <c r="F429" s="161"/>
      <c r="G429" s="158" t="s">
        <v>16</v>
      </c>
      <c r="H429" s="158"/>
      <c r="I429" s="158"/>
      <c r="K429" s="2">
        <v>75</v>
      </c>
      <c r="L429" s="55">
        <v>69232</v>
      </c>
      <c r="M429" s="2">
        <v>100</v>
      </c>
      <c r="N429" s="7"/>
      <c r="O429" s="7"/>
      <c r="P429" s="7">
        <v>12465</v>
      </c>
      <c r="Q429" s="14">
        <f t="shared" si="103"/>
        <v>873.3384615384615</v>
      </c>
      <c r="R429" s="14">
        <f t="shared" si="104"/>
        <v>13338.338461538462</v>
      </c>
      <c r="U429" s="12">
        <f t="shared" si="109"/>
        <v>55893.661538461536</v>
      </c>
      <c r="V429" s="97">
        <v>50</v>
      </c>
      <c r="W429" s="89">
        <v>10</v>
      </c>
      <c r="X429" s="93">
        <f t="shared" si="105"/>
        <v>65</v>
      </c>
      <c r="Y429" s="94">
        <v>56767</v>
      </c>
      <c r="AA429" s="160">
        <v>293</v>
      </c>
      <c r="AB429" s="160"/>
      <c r="AC429" s="118" t="s">
        <v>258</v>
      </c>
      <c r="AD429" s="161">
        <v>40908</v>
      </c>
      <c r="AE429" s="161"/>
      <c r="AF429" s="161"/>
      <c r="AG429" s="158" t="s">
        <v>16</v>
      </c>
      <c r="AH429" s="158"/>
      <c r="AI429" s="158"/>
      <c r="AK429" s="124">
        <v>62.5</v>
      </c>
      <c r="AL429" s="119">
        <v>69232</v>
      </c>
      <c r="AM429" s="2">
        <v>100</v>
      </c>
      <c r="AN429" s="7"/>
      <c r="AO429" s="7"/>
      <c r="AP429" s="7">
        <v>12465</v>
      </c>
      <c r="AQ429" s="14">
        <f t="shared" si="106"/>
        <v>1081.2761904761905</v>
      </c>
      <c r="AR429" s="14">
        <f t="shared" si="107"/>
        <v>13546.27619047619</v>
      </c>
      <c r="AU429" s="12">
        <f t="shared" si="110"/>
        <v>55685.723809523814</v>
      </c>
      <c r="AV429" s="97">
        <v>50</v>
      </c>
      <c r="AW429" s="89">
        <v>10</v>
      </c>
      <c r="AX429" s="93">
        <f t="shared" si="108"/>
        <v>52.5</v>
      </c>
      <c r="AY429" s="94">
        <v>56767</v>
      </c>
      <c r="AZ429" s="94"/>
      <c r="BB429" s="138">
        <v>873.3384615384615</v>
      </c>
      <c r="BC429" s="141">
        <v>1081.2761904761905</v>
      </c>
    </row>
    <row r="430" spans="1:55" ht="12.75" customHeight="1">
      <c r="A430" s="160">
        <v>301</v>
      </c>
      <c r="B430" s="160"/>
      <c r="C430" s="54" t="s">
        <v>259</v>
      </c>
      <c r="D430" s="161">
        <v>41274</v>
      </c>
      <c r="E430" s="161"/>
      <c r="F430" s="161"/>
      <c r="G430" s="158" t="s">
        <v>176</v>
      </c>
      <c r="H430" s="158"/>
      <c r="I430" s="158"/>
      <c r="K430" s="2">
        <v>75</v>
      </c>
      <c r="L430" s="55">
        <v>501634</v>
      </c>
      <c r="M430" s="2">
        <v>100</v>
      </c>
      <c r="N430" s="7"/>
      <c r="O430" s="7"/>
      <c r="P430" s="7">
        <v>147540</v>
      </c>
      <c r="Q430" s="14">
        <f t="shared" si="103"/>
        <v>5365.060606060606</v>
      </c>
      <c r="R430" s="14">
        <f t="shared" si="104"/>
        <v>152905.06060606061</v>
      </c>
      <c r="U430" s="12">
        <f t="shared" si="109"/>
        <v>348728.93939393939</v>
      </c>
      <c r="V430" s="97">
        <v>50</v>
      </c>
      <c r="W430" s="89">
        <v>9</v>
      </c>
      <c r="X430" s="93">
        <f t="shared" si="105"/>
        <v>66</v>
      </c>
      <c r="Y430" s="94">
        <v>354094</v>
      </c>
      <c r="AA430" s="160">
        <v>301</v>
      </c>
      <c r="AB430" s="160"/>
      <c r="AC430" s="118" t="s">
        <v>259</v>
      </c>
      <c r="AD430" s="161">
        <v>41274</v>
      </c>
      <c r="AE430" s="161"/>
      <c r="AF430" s="161"/>
      <c r="AG430" s="158" t="s">
        <v>176</v>
      </c>
      <c r="AH430" s="158"/>
      <c r="AI430" s="158"/>
      <c r="AK430" s="124">
        <v>62.5</v>
      </c>
      <c r="AL430" s="119">
        <v>501634</v>
      </c>
      <c r="AM430" s="2">
        <v>100</v>
      </c>
      <c r="AN430" s="7"/>
      <c r="AO430" s="7"/>
      <c r="AP430" s="7">
        <v>147540</v>
      </c>
      <c r="AQ430" s="14">
        <f t="shared" si="106"/>
        <v>6618.5794392523367</v>
      </c>
      <c r="AR430" s="14">
        <f t="shared" si="107"/>
        <v>154158.57943925232</v>
      </c>
      <c r="AU430" s="12">
        <f t="shared" si="110"/>
        <v>347475.42056074768</v>
      </c>
      <c r="AV430" s="97">
        <v>50</v>
      </c>
      <c r="AW430" s="89">
        <v>9</v>
      </c>
      <c r="AX430" s="93">
        <f t="shared" si="108"/>
        <v>53.5</v>
      </c>
      <c r="AY430" s="94">
        <v>354094</v>
      </c>
      <c r="AZ430" s="94"/>
      <c r="BB430" s="138">
        <v>5365.060606060606</v>
      </c>
      <c r="BC430" s="141">
        <v>6618.5794392523367</v>
      </c>
    </row>
    <row r="431" spans="1:55" ht="30.4">
      <c r="A431" s="160">
        <v>330</v>
      </c>
      <c r="B431" s="160"/>
      <c r="C431" s="54" t="s">
        <v>260</v>
      </c>
      <c r="D431" s="161">
        <v>42735</v>
      </c>
      <c r="E431" s="161"/>
      <c r="F431" s="161"/>
      <c r="G431" s="158" t="s">
        <v>16</v>
      </c>
      <c r="H431" s="158"/>
      <c r="I431" s="158"/>
      <c r="K431" s="2">
        <v>75</v>
      </c>
      <c r="L431" s="55">
        <v>185800</v>
      </c>
      <c r="M431" s="2">
        <v>100</v>
      </c>
      <c r="N431" s="7"/>
      <c r="O431" s="7"/>
      <c r="P431" s="7">
        <v>14864</v>
      </c>
      <c r="Q431" s="14">
        <f t="shared" si="103"/>
        <v>2441.9428571428571</v>
      </c>
      <c r="R431" s="14">
        <f t="shared" si="104"/>
        <v>17305.942857142858</v>
      </c>
      <c r="U431" s="12">
        <f t="shared" si="109"/>
        <v>168494.05714285714</v>
      </c>
      <c r="V431" s="97">
        <v>50</v>
      </c>
      <c r="W431" s="89">
        <v>5</v>
      </c>
      <c r="X431" s="93">
        <f t="shared" si="105"/>
        <v>70</v>
      </c>
      <c r="Y431" s="94">
        <v>170936</v>
      </c>
      <c r="AA431" s="160">
        <v>330</v>
      </c>
      <c r="AB431" s="160"/>
      <c r="AC431" s="118" t="s">
        <v>260</v>
      </c>
      <c r="AD431" s="161">
        <v>42735</v>
      </c>
      <c r="AE431" s="161"/>
      <c r="AF431" s="161"/>
      <c r="AG431" s="158" t="s">
        <v>16</v>
      </c>
      <c r="AH431" s="158"/>
      <c r="AI431" s="158"/>
      <c r="AK431" s="124">
        <v>62.5</v>
      </c>
      <c r="AL431" s="119">
        <v>185800</v>
      </c>
      <c r="AM431" s="2">
        <v>100</v>
      </c>
      <c r="AN431" s="7"/>
      <c r="AO431" s="7"/>
      <c r="AP431" s="7">
        <v>14864</v>
      </c>
      <c r="AQ431" s="14">
        <f t="shared" si="106"/>
        <v>2972.8</v>
      </c>
      <c r="AR431" s="14">
        <f t="shared" si="107"/>
        <v>17836.8</v>
      </c>
      <c r="AU431" s="12">
        <f t="shared" si="110"/>
        <v>167963.2</v>
      </c>
      <c r="AV431" s="97">
        <v>50</v>
      </c>
      <c r="AW431" s="89">
        <v>5</v>
      </c>
      <c r="AX431" s="93">
        <f t="shared" si="108"/>
        <v>57.5</v>
      </c>
      <c r="AY431" s="94">
        <v>170936</v>
      </c>
      <c r="AZ431" s="94"/>
      <c r="BB431" s="138">
        <v>2441.9428571428571</v>
      </c>
      <c r="BC431" s="141">
        <v>2972.8</v>
      </c>
    </row>
    <row r="432" spans="1:55" ht="12.75" customHeight="1">
      <c r="A432" s="160">
        <v>333</v>
      </c>
      <c r="B432" s="160"/>
      <c r="C432" s="54" t="s">
        <v>261</v>
      </c>
      <c r="D432" s="161">
        <v>43069</v>
      </c>
      <c r="E432" s="161"/>
      <c r="F432" s="161"/>
      <c r="G432" s="158" t="s">
        <v>16</v>
      </c>
      <c r="H432" s="158"/>
      <c r="I432" s="158"/>
      <c r="K432" s="2">
        <v>75</v>
      </c>
      <c r="L432" s="55">
        <v>18918</v>
      </c>
      <c r="M432" s="2">
        <v>100</v>
      </c>
      <c r="N432" s="7"/>
      <c r="O432" s="7"/>
      <c r="P432" s="7">
        <v>1166</v>
      </c>
      <c r="Q432" s="14">
        <f t="shared" si="103"/>
        <v>250.02816901408451</v>
      </c>
      <c r="R432" s="14">
        <f t="shared" si="104"/>
        <v>1416.0281690140846</v>
      </c>
      <c r="U432" s="12">
        <f t="shared" si="109"/>
        <v>17501.971830985916</v>
      </c>
      <c r="V432" s="97">
        <v>50</v>
      </c>
      <c r="W432" s="89">
        <v>4</v>
      </c>
      <c r="X432" s="93">
        <f t="shared" si="105"/>
        <v>71</v>
      </c>
      <c r="Y432" s="94">
        <v>17752</v>
      </c>
      <c r="AA432" s="160">
        <v>333</v>
      </c>
      <c r="AB432" s="160"/>
      <c r="AC432" s="118" t="s">
        <v>261</v>
      </c>
      <c r="AD432" s="161">
        <v>43069</v>
      </c>
      <c r="AE432" s="161"/>
      <c r="AF432" s="161"/>
      <c r="AG432" s="158" t="s">
        <v>16</v>
      </c>
      <c r="AH432" s="158"/>
      <c r="AI432" s="158"/>
      <c r="AK432" s="124">
        <v>62.5</v>
      </c>
      <c r="AL432" s="119">
        <v>18918</v>
      </c>
      <c r="AM432" s="2">
        <v>100</v>
      </c>
      <c r="AN432" s="7"/>
      <c r="AO432" s="7"/>
      <c r="AP432" s="7">
        <v>1166</v>
      </c>
      <c r="AQ432" s="14">
        <f t="shared" si="106"/>
        <v>303.45299145299145</v>
      </c>
      <c r="AR432" s="14">
        <f t="shared" si="107"/>
        <v>1469.4529914529915</v>
      </c>
      <c r="AU432" s="12">
        <f t="shared" si="110"/>
        <v>17448.547008547008</v>
      </c>
      <c r="AV432" s="97">
        <v>50</v>
      </c>
      <c r="AW432" s="89">
        <v>4</v>
      </c>
      <c r="AX432" s="93">
        <f t="shared" si="108"/>
        <v>58.5</v>
      </c>
      <c r="AY432" s="94">
        <v>17752</v>
      </c>
      <c r="AZ432" s="94"/>
      <c r="BB432" s="138">
        <v>250.02816901408451</v>
      </c>
      <c r="BC432" s="141">
        <v>303.45299145299145</v>
      </c>
    </row>
    <row r="433" spans="1:55" ht="30.4">
      <c r="A433" s="160">
        <v>334</v>
      </c>
      <c r="B433" s="160"/>
      <c r="C433" s="54" t="s">
        <v>262</v>
      </c>
      <c r="D433" s="161">
        <v>42978</v>
      </c>
      <c r="E433" s="161"/>
      <c r="F433" s="161"/>
      <c r="G433" s="158" t="s">
        <v>16</v>
      </c>
      <c r="H433" s="158"/>
      <c r="I433" s="158"/>
      <c r="K433" s="2">
        <v>75</v>
      </c>
      <c r="L433" s="55">
        <v>66201</v>
      </c>
      <c r="M433" s="2">
        <v>100</v>
      </c>
      <c r="N433" s="7"/>
      <c r="O433" s="7"/>
      <c r="P433" s="7">
        <v>4413</v>
      </c>
      <c r="Q433" s="14">
        <f t="shared" si="103"/>
        <v>870.25352112676057</v>
      </c>
      <c r="R433" s="14">
        <f t="shared" si="104"/>
        <v>5283.2535211267605</v>
      </c>
      <c r="U433" s="12">
        <f t="shared" si="109"/>
        <v>60917.74647887324</v>
      </c>
      <c r="V433" s="97">
        <v>50</v>
      </c>
      <c r="W433" s="89">
        <v>4</v>
      </c>
      <c r="X433" s="93">
        <f t="shared" si="105"/>
        <v>71</v>
      </c>
      <c r="Y433" s="94">
        <v>61788</v>
      </c>
      <c r="AA433" s="160">
        <v>334</v>
      </c>
      <c r="AB433" s="160"/>
      <c r="AC433" s="118" t="s">
        <v>262</v>
      </c>
      <c r="AD433" s="161">
        <v>42978</v>
      </c>
      <c r="AE433" s="161"/>
      <c r="AF433" s="161"/>
      <c r="AG433" s="158" t="s">
        <v>16</v>
      </c>
      <c r="AH433" s="158"/>
      <c r="AI433" s="158"/>
      <c r="AK433" s="124">
        <v>62.5</v>
      </c>
      <c r="AL433" s="119">
        <v>66201</v>
      </c>
      <c r="AM433" s="2">
        <v>100</v>
      </c>
      <c r="AN433" s="7"/>
      <c r="AO433" s="7"/>
      <c r="AP433" s="7">
        <v>4413</v>
      </c>
      <c r="AQ433" s="14">
        <f t="shared" si="106"/>
        <v>1056.2051282051282</v>
      </c>
      <c r="AR433" s="14">
        <f t="shared" si="107"/>
        <v>5469.2051282051279</v>
      </c>
      <c r="AU433" s="12">
        <f t="shared" si="110"/>
        <v>60731.794871794875</v>
      </c>
      <c r="AV433" s="97">
        <v>50</v>
      </c>
      <c r="AW433" s="89">
        <v>4</v>
      </c>
      <c r="AX433" s="93">
        <f t="shared" si="108"/>
        <v>58.5</v>
      </c>
      <c r="AY433" s="94">
        <v>61788</v>
      </c>
      <c r="AZ433" s="94"/>
      <c r="BB433" s="138">
        <v>870.25352112676057</v>
      </c>
      <c r="BC433" s="141">
        <v>1056.2051282051282</v>
      </c>
    </row>
    <row r="434" spans="1:55" ht="12.75" customHeight="1">
      <c r="A434" s="160">
        <v>338</v>
      </c>
      <c r="B434" s="160"/>
      <c r="C434" s="54" t="s">
        <v>263</v>
      </c>
      <c r="D434" s="161">
        <v>43398</v>
      </c>
      <c r="E434" s="161"/>
      <c r="F434" s="161"/>
      <c r="G434" s="158" t="s">
        <v>16</v>
      </c>
      <c r="H434" s="158"/>
      <c r="I434" s="158"/>
      <c r="K434" s="2">
        <v>75</v>
      </c>
      <c r="L434" s="55">
        <v>232624</v>
      </c>
      <c r="M434" s="2">
        <v>100</v>
      </c>
      <c r="N434" s="7"/>
      <c r="O434" s="7"/>
      <c r="P434" s="7">
        <v>2325</v>
      </c>
      <c r="Q434" s="14">
        <f t="shared" si="103"/>
        <v>3198.5972222222222</v>
      </c>
      <c r="R434" s="14">
        <f t="shared" si="104"/>
        <v>5523.5972222222226</v>
      </c>
      <c r="U434" s="12">
        <f t="shared" si="109"/>
        <v>227100.40277777778</v>
      </c>
      <c r="V434" s="97">
        <v>50</v>
      </c>
      <c r="W434" s="89">
        <v>3</v>
      </c>
      <c r="X434" s="93">
        <f t="shared" si="105"/>
        <v>72</v>
      </c>
      <c r="Y434" s="94">
        <v>230299</v>
      </c>
      <c r="AA434" s="160">
        <v>338</v>
      </c>
      <c r="AB434" s="160"/>
      <c r="AC434" s="118" t="s">
        <v>263</v>
      </c>
      <c r="AD434" s="161">
        <v>43398</v>
      </c>
      <c r="AE434" s="161"/>
      <c r="AF434" s="161"/>
      <c r="AG434" s="158" t="s">
        <v>16</v>
      </c>
      <c r="AH434" s="158"/>
      <c r="AI434" s="158"/>
      <c r="AK434" s="124">
        <v>62.5</v>
      </c>
      <c r="AL434" s="119">
        <v>232624</v>
      </c>
      <c r="AM434" s="2">
        <v>100</v>
      </c>
      <c r="AN434" s="7"/>
      <c r="AO434" s="7"/>
      <c r="AP434" s="7">
        <v>2325</v>
      </c>
      <c r="AQ434" s="14">
        <f t="shared" si="106"/>
        <v>3870.5714285714284</v>
      </c>
      <c r="AR434" s="14">
        <f t="shared" si="107"/>
        <v>6195.5714285714284</v>
      </c>
      <c r="AU434" s="12">
        <f t="shared" si="110"/>
        <v>226428.42857142858</v>
      </c>
      <c r="AV434" s="97">
        <v>50</v>
      </c>
      <c r="AW434" s="89">
        <v>3</v>
      </c>
      <c r="AX434" s="93">
        <f t="shared" si="108"/>
        <v>59.5</v>
      </c>
      <c r="AY434" s="94">
        <v>230299</v>
      </c>
      <c r="AZ434" s="94"/>
      <c r="BB434" s="138">
        <v>3198.5972222222222</v>
      </c>
      <c r="BC434" s="141">
        <v>3870.5714285714284</v>
      </c>
    </row>
    <row r="435" spans="1:55" ht="12.75" customHeight="1">
      <c r="A435" s="160">
        <v>339</v>
      </c>
      <c r="B435" s="160"/>
      <c r="C435" s="54" t="s">
        <v>264</v>
      </c>
      <c r="D435" s="161">
        <v>43434</v>
      </c>
      <c r="E435" s="161"/>
      <c r="F435" s="161"/>
      <c r="G435" s="158" t="s">
        <v>16</v>
      </c>
      <c r="H435" s="158"/>
      <c r="I435" s="158"/>
      <c r="K435" s="2">
        <v>75</v>
      </c>
      <c r="L435" s="55">
        <v>66350</v>
      </c>
      <c r="M435" s="2">
        <v>100</v>
      </c>
      <c r="N435" s="7"/>
      <c r="O435" s="7"/>
      <c r="P435" s="7">
        <v>2765</v>
      </c>
      <c r="Q435" s="14">
        <f t="shared" ref="Q435:Q440" si="111">Y435/X435</f>
        <v>883.125</v>
      </c>
      <c r="R435" s="14">
        <f t="shared" ref="R435:R439" si="112">P435+Q435</f>
        <v>3648.125</v>
      </c>
      <c r="U435" s="12">
        <f t="shared" si="109"/>
        <v>62701.875</v>
      </c>
      <c r="V435" s="97">
        <v>50</v>
      </c>
      <c r="W435" s="89">
        <v>3</v>
      </c>
      <c r="X435" s="93">
        <f t="shared" ref="X435:X440" si="113">K435-W435</f>
        <v>72</v>
      </c>
      <c r="Y435" s="94">
        <v>63585</v>
      </c>
      <c r="AA435" s="160">
        <v>339</v>
      </c>
      <c r="AB435" s="160"/>
      <c r="AC435" s="118" t="s">
        <v>264</v>
      </c>
      <c r="AD435" s="161">
        <v>43434</v>
      </c>
      <c r="AE435" s="161"/>
      <c r="AF435" s="161"/>
      <c r="AG435" s="158" t="s">
        <v>16</v>
      </c>
      <c r="AH435" s="158"/>
      <c r="AI435" s="158"/>
      <c r="AK435" s="124">
        <v>62.5</v>
      </c>
      <c r="AL435" s="119">
        <v>66350</v>
      </c>
      <c r="AM435" s="2">
        <v>100</v>
      </c>
      <c r="AN435" s="7"/>
      <c r="AO435" s="7"/>
      <c r="AP435" s="7">
        <v>2765</v>
      </c>
      <c r="AQ435" s="14">
        <f t="shared" ref="AQ435:AQ440" si="114">AY435/AX435</f>
        <v>1068.6554621848738</v>
      </c>
      <c r="AR435" s="14">
        <f t="shared" ref="AR435:AR439" si="115">AP435+AQ435</f>
        <v>3833.6554621848736</v>
      </c>
      <c r="AU435" s="12">
        <f t="shared" si="110"/>
        <v>62516.344537815123</v>
      </c>
      <c r="AV435" s="97">
        <v>50</v>
      </c>
      <c r="AW435" s="89">
        <v>3</v>
      </c>
      <c r="AX435" s="93">
        <f t="shared" ref="AX435:AX440" si="116">AK435-AW435</f>
        <v>59.5</v>
      </c>
      <c r="AY435" s="94">
        <v>63585</v>
      </c>
      <c r="AZ435" s="94"/>
      <c r="BB435" s="138">
        <v>883.125</v>
      </c>
      <c r="BC435" s="141">
        <v>1068.6554621848738</v>
      </c>
    </row>
    <row r="436" spans="1:55" s="10" customFormat="1" ht="12.75" customHeight="1">
      <c r="A436" s="66">
        <v>9</v>
      </c>
      <c r="B436" s="66"/>
      <c r="C436" s="61" t="s">
        <v>283</v>
      </c>
      <c r="D436" s="186">
        <v>43830</v>
      </c>
      <c r="E436" s="186"/>
      <c r="F436" s="186"/>
      <c r="G436" s="187" t="s">
        <v>16</v>
      </c>
      <c r="H436" s="187"/>
      <c r="I436" s="187"/>
      <c r="K436" s="62">
        <v>75</v>
      </c>
      <c r="L436" s="9">
        <f>7400+68354+10400+14412</f>
        <v>100566</v>
      </c>
      <c r="M436" s="62">
        <v>100</v>
      </c>
      <c r="N436" s="63"/>
      <c r="O436" s="63"/>
      <c r="P436" s="63">
        <v>2011</v>
      </c>
      <c r="Q436" s="14">
        <f t="shared" si="111"/>
        <v>1350.0684931506848</v>
      </c>
      <c r="R436" s="65">
        <f t="shared" si="112"/>
        <v>3361.0684931506848</v>
      </c>
      <c r="U436" s="52">
        <f t="shared" si="109"/>
        <v>97204.931506849316</v>
      </c>
      <c r="V436" s="99">
        <v>50</v>
      </c>
      <c r="W436" s="91">
        <v>2</v>
      </c>
      <c r="X436" s="93">
        <f t="shared" si="113"/>
        <v>73</v>
      </c>
      <c r="Y436" s="95">
        <v>98555</v>
      </c>
      <c r="Z436" s="90"/>
      <c r="AA436" s="117">
        <v>9</v>
      </c>
      <c r="AB436" s="117"/>
      <c r="AC436" s="118" t="s">
        <v>283</v>
      </c>
      <c r="AD436" s="157">
        <v>43830</v>
      </c>
      <c r="AE436" s="157"/>
      <c r="AF436" s="157"/>
      <c r="AG436" s="158" t="s">
        <v>16</v>
      </c>
      <c r="AH436" s="158"/>
      <c r="AI436" s="158"/>
      <c r="AJ436"/>
      <c r="AK436" s="124">
        <v>62.5</v>
      </c>
      <c r="AL436" s="119">
        <f>7400+68354+10400+14412</f>
        <v>100566</v>
      </c>
      <c r="AM436" s="2">
        <v>100</v>
      </c>
      <c r="AN436" s="7"/>
      <c r="AO436" s="7"/>
      <c r="AP436" s="7">
        <v>2011</v>
      </c>
      <c r="AQ436" s="14">
        <f t="shared" si="114"/>
        <v>1629.0082644628098</v>
      </c>
      <c r="AR436" s="14">
        <f t="shared" si="115"/>
        <v>3640.0082644628101</v>
      </c>
      <c r="AS436"/>
      <c r="AT436"/>
      <c r="AU436" s="12">
        <f t="shared" si="110"/>
        <v>96925.991735537187</v>
      </c>
      <c r="AV436" s="97">
        <v>50</v>
      </c>
      <c r="AW436" s="89">
        <v>2</v>
      </c>
      <c r="AX436" s="93">
        <f t="shared" si="116"/>
        <v>60.5</v>
      </c>
      <c r="AY436" s="95">
        <v>98555</v>
      </c>
      <c r="AZ436" s="95"/>
      <c r="BB436" s="139">
        <v>1350.0684931506848</v>
      </c>
      <c r="BC436" s="142">
        <v>1629.0082644628098</v>
      </c>
    </row>
    <row r="437" spans="1:55" s="10" customFormat="1" ht="12.75" customHeight="1">
      <c r="A437" s="66">
        <v>10</v>
      </c>
      <c r="B437" s="66"/>
      <c r="C437" s="61" t="s">
        <v>284</v>
      </c>
      <c r="D437" s="186">
        <v>43830</v>
      </c>
      <c r="E437" s="186"/>
      <c r="F437" s="186"/>
      <c r="G437" s="187" t="s">
        <v>16</v>
      </c>
      <c r="H437" s="187"/>
      <c r="I437" s="187"/>
      <c r="K437" s="62">
        <v>75</v>
      </c>
      <c r="L437" s="9">
        <f>29045+10438+11900</f>
        <v>51383</v>
      </c>
      <c r="M437" s="62">
        <v>100</v>
      </c>
      <c r="N437" s="63"/>
      <c r="O437" s="63"/>
      <c r="P437" s="63">
        <v>1028</v>
      </c>
      <c r="Q437" s="14">
        <f t="shared" si="111"/>
        <v>689.79452054794524</v>
      </c>
      <c r="R437" s="65">
        <f t="shared" si="112"/>
        <v>1717.7945205479452</v>
      </c>
      <c r="U437" s="52">
        <f t="shared" si="109"/>
        <v>49665.205479452052</v>
      </c>
      <c r="V437" s="99">
        <v>50</v>
      </c>
      <c r="W437" s="91">
        <v>2</v>
      </c>
      <c r="X437" s="93">
        <f t="shared" si="113"/>
        <v>73</v>
      </c>
      <c r="Y437" s="95">
        <v>50355</v>
      </c>
      <c r="Z437" s="90"/>
      <c r="AA437" s="117">
        <v>10</v>
      </c>
      <c r="AB437" s="117"/>
      <c r="AC437" s="118" t="s">
        <v>284</v>
      </c>
      <c r="AD437" s="157">
        <v>43830</v>
      </c>
      <c r="AE437" s="157"/>
      <c r="AF437" s="157"/>
      <c r="AG437" s="158" t="s">
        <v>16</v>
      </c>
      <c r="AH437" s="158"/>
      <c r="AI437" s="158"/>
      <c r="AJ437"/>
      <c r="AK437" s="124">
        <v>62.5</v>
      </c>
      <c r="AL437" s="119">
        <f>29045+10438+11900</f>
        <v>51383</v>
      </c>
      <c r="AM437" s="2">
        <v>100</v>
      </c>
      <c r="AN437" s="7"/>
      <c r="AO437" s="7"/>
      <c r="AP437" s="7">
        <v>1028</v>
      </c>
      <c r="AQ437" s="14">
        <f t="shared" si="114"/>
        <v>832.31404958677683</v>
      </c>
      <c r="AR437" s="14">
        <f t="shared" si="115"/>
        <v>1860.3140495867769</v>
      </c>
      <c r="AS437"/>
      <c r="AT437"/>
      <c r="AU437" s="12">
        <f t="shared" si="110"/>
        <v>49522.685950413223</v>
      </c>
      <c r="AV437" s="97">
        <v>50</v>
      </c>
      <c r="AW437" s="89">
        <v>2</v>
      </c>
      <c r="AX437" s="93">
        <f t="shared" si="116"/>
        <v>60.5</v>
      </c>
      <c r="AY437" s="95">
        <v>50355</v>
      </c>
      <c r="AZ437" s="95"/>
      <c r="BB437" s="139">
        <v>689.79452054794524</v>
      </c>
      <c r="BC437" s="142">
        <v>832.31404958677683</v>
      </c>
    </row>
    <row r="438" spans="1:55" s="10" customFormat="1" ht="12.75" customHeight="1">
      <c r="A438" s="66">
        <v>11</v>
      </c>
      <c r="B438" s="66"/>
      <c r="C438" s="61" t="s">
        <v>286</v>
      </c>
      <c r="D438" s="186">
        <v>43830</v>
      </c>
      <c r="E438" s="186"/>
      <c r="F438" s="186"/>
      <c r="G438" s="187" t="s">
        <v>16</v>
      </c>
      <c r="H438" s="187"/>
      <c r="I438" s="187"/>
      <c r="K438" s="62">
        <v>75</v>
      </c>
      <c r="L438" s="9">
        <v>8272</v>
      </c>
      <c r="M438" s="62">
        <v>100</v>
      </c>
      <c r="N438" s="63"/>
      <c r="O438" s="63"/>
      <c r="P438" s="63">
        <v>165</v>
      </c>
      <c r="Q438" s="14">
        <f t="shared" si="111"/>
        <v>111.05479452054794</v>
      </c>
      <c r="R438" s="65">
        <f t="shared" si="112"/>
        <v>276.05479452054794</v>
      </c>
      <c r="U438" s="52">
        <f t="shared" si="109"/>
        <v>7995.9452054794519</v>
      </c>
      <c r="V438" s="99">
        <v>50</v>
      </c>
      <c r="W438" s="91">
        <v>2</v>
      </c>
      <c r="X438" s="93">
        <f t="shared" si="113"/>
        <v>73</v>
      </c>
      <c r="Y438" s="95">
        <v>8107</v>
      </c>
      <c r="Z438" s="90"/>
      <c r="AA438" s="117">
        <v>11</v>
      </c>
      <c r="AB438" s="117"/>
      <c r="AC438" s="118" t="s">
        <v>286</v>
      </c>
      <c r="AD438" s="157">
        <v>43830</v>
      </c>
      <c r="AE438" s="157"/>
      <c r="AF438" s="157"/>
      <c r="AG438" s="158" t="s">
        <v>16</v>
      </c>
      <c r="AH438" s="158"/>
      <c r="AI438" s="158"/>
      <c r="AJ438"/>
      <c r="AK438" s="124">
        <v>62.5</v>
      </c>
      <c r="AL438" s="119">
        <v>8272</v>
      </c>
      <c r="AM438" s="2">
        <v>100</v>
      </c>
      <c r="AN438" s="7"/>
      <c r="AO438" s="7"/>
      <c r="AP438" s="7">
        <v>165</v>
      </c>
      <c r="AQ438" s="14">
        <f t="shared" si="114"/>
        <v>134</v>
      </c>
      <c r="AR438" s="14">
        <f t="shared" si="115"/>
        <v>299</v>
      </c>
      <c r="AS438"/>
      <c r="AT438"/>
      <c r="AU438" s="12">
        <f t="shared" si="110"/>
        <v>7973</v>
      </c>
      <c r="AV438" s="97">
        <v>50</v>
      </c>
      <c r="AW438" s="89">
        <v>2</v>
      </c>
      <c r="AX438" s="93">
        <f t="shared" si="116"/>
        <v>60.5</v>
      </c>
      <c r="AY438" s="95">
        <v>8107</v>
      </c>
      <c r="AZ438" s="95"/>
      <c r="BB438" s="139">
        <v>111.05479452054794</v>
      </c>
      <c r="BC438" s="142">
        <v>134</v>
      </c>
    </row>
    <row r="439" spans="1:55" s="10" customFormat="1" ht="12.75" customHeight="1">
      <c r="A439" s="66">
        <v>12</v>
      </c>
      <c r="B439" s="66"/>
      <c r="C439" s="61" t="s">
        <v>285</v>
      </c>
      <c r="D439" s="186">
        <v>43830</v>
      </c>
      <c r="E439" s="186"/>
      <c r="F439" s="186"/>
      <c r="G439" s="187" t="s">
        <v>16</v>
      </c>
      <c r="H439" s="187"/>
      <c r="I439" s="187"/>
      <c r="K439" s="62">
        <v>75</v>
      </c>
      <c r="L439" s="9">
        <f>96273+21007+35200</f>
        <v>152480</v>
      </c>
      <c r="M439" s="62">
        <v>100</v>
      </c>
      <c r="N439" s="63"/>
      <c r="O439" s="63"/>
      <c r="P439" s="63">
        <v>3050</v>
      </c>
      <c r="Q439" s="14">
        <f t="shared" si="111"/>
        <v>2046.986301369863</v>
      </c>
      <c r="R439" s="65">
        <f t="shared" si="112"/>
        <v>5096.9863013698632</v>
      </c>
      <c r="U439" s="52">
        <f t="shared" si="109"/>
        <v>147383.01369863015</v>
      </c>
      <c r="V439" s="99">
        <v>50</v>
      </c>
      <c r="W439" s="91">
        <v>2</v>
      </c>
      <c r="X439" s="93">
        <f t="shared" si="113"/>
        <v>73</v>
      </c>
      <c r="Y439" s="95">
        <v>149430</v>
      </c>
      <c r="Z439" s="90"/>
      <c r="AA439" s="117">
        <v>12</v>
      </c>
      <c r="AB439" s="117"/>
      <c r="AC439" s="118" t="s">
        <v>285</v>
      </c>
      <c r="AD439" s="157">
        <v>43830</v>
      </c>
      <c r="AE439" s="157"/>
      <c r="AF439" s="157"/>
      <c r="AG439" s="158" t="s">
        <v>16</v>
      </c>
      <c r="AH439" s="158"/>
      <c r="AI439" s="158"/>
      <c r="AJ439"/>
      <c r="AK439" s="124">
        <v>62.5</v>
      </c>
      <c r="AL439" s="119">
        <f>96273+21007+35200</f>
        <v>152480</v>
      </c>
      <c r="AM439" s="2">
        <v>100</v>
      </c>
      <c r="AN439" s="7"/>
      <c r="AO439" s="7"/>
      <c r="AP439" s="7">
        <v>3050</v>
      </c>
      <c r="AQ439" s="14">
        <f t="shared" si="114"/>
        <v>2469.9173553719006</v>
      </c>
      <c r="AR439" s="14">
        <f t="shared" si="115"/>
        <v>5519.9173553719011</v>
      </c>
      <c r="AS439"/>
      <c r="AT439"/>
      <c r="AU439" s="12">
        <f t="shared" si="110"/>
        <v>146960.0826446281</v>
      </c>
      <c r="AV439" s="97">
        <v>50</v>
      </c>
      <c r="AW439" s="89">
        <v>2</v>
      </c>
      <c r="AX439" s="93">
        <f t="shared" si="116"/>
        <v>60.5</v>
      </c>
      <c r="AY439" s="95">
        <v>149430</v>
      </c>
      <c r="AZ439" s="95"/>
      <c r="BB439" s="139">
        <v>2046.986301369863</v>
      </c>
      <c r="BC439" s="142">
        <v>2469.9173553719006</v>
      </c>
    </row>
    <row r="440" spans="1:55" s="10" customFormat="1" ht="12.75" customHeight="1">
      <c r="A440" s="80">
        <v>13</v>
      </c>
      <c r="B440" s="80"/>
      <c r="C440" s="81" t="s">
        <v>323</v>
      </c>
      <c r="D440" s="186">
        <v>44196</v>
      </c>
      <c r="E440" s="186"/>
      <c r="F440" s="186"/>
      <c r="G440" s="187" t="s">
        <v>16</v>
      </c>
      <c r="H440" s="187"/>
      <c r="I440" s="187"/>
      <c r="K440" s="62">
        <v>75</v>
      </c>
      <c r="L440" s="9">
        <v>200000</v>
      </c>
      <c r="M440" s="62">
        <v>100</v>
      </c>
      <c r="N440" s="63"/>
      <c r="O440" s="63"/>
      <c r="P440" s="63"/>
      <c r="Q440" s="14">
        <f t="shared" si="111"/>
        <v>2666.6666666666665</v>
      </c>
      <c r="R440" s="65"/>
      <c r="U440" s="52">
        <f t="shared" si="109"/>
        <v>200000</v>
      </c>
      <c r="V440" s="99">
        <v>50</v>
      </c>
      <c r="W440" s="91">
        <v>0</v>
      </c>
      <c r="X440" s="93">
        <f t="shared" si="113"/>
        <v>75</v>
      </c>
      <c r="Y440" s="95">
        <v>200000</v>
      </c>
      <c r="Z440" s="90"/>
      <c r="AA440" s="117">
        <v>13</v>
      </c>
      <c r="AB440" s="117"/>
      <c r="AC440" s="118" t="s">
        <v>323</v>
      </c>
      <c r="AD440" s="157">
        <v>44196</v>
      </c>
      <c r="AE440" s="157"/>
      <c r="AF440" s="157"/>
      <c r="AG440" s="158" t="s">
        <v>16</v>
      </c>
      <c r="AH440" s="158"/>
      <c r="AI440" s="158"/>
      <c r="AJ440"/>
      <c r="AK440" s="124">
        <v>62.5</v>
      </c>
      <c r="AL440" s="119">
        <v>200000</v>
      </c>
      <c r="AM440" s="2">
        <v>100</v>
      </c>
      <c r="AN440" s="7"/>
      <c r="AO440" s="7"/>
      <c r="AP440" s="7"/>
      <c r="AQ440" s="14">
        <f t="shared" si="114"/>
        <v>3200</v>
      </c>
      <c r="AR440" s="14"/>
      <c r="AS440"/>
      <c r="AT440"/>
      <c r="AU440" s="12">
        <f t="shared" si="110"/>
        <v>200000</v>
      </c>
      <c r="AV440" s="97">
        <v>50</v>
      </c>
      <c r="AW440" s="89">
        <v>0</v>
      </c>
      <c r="AX440" s="93">
        <f t="shared" si="116"/>
        <v>62.5</v>
      </c>
      <c r="AY440" s="95">
        <v>200000</v>
      </c>
      <c r="AZ440" s="95"/>
      <c r="BB440" s="139">
        <v>2666.6666666666665</v>
      </c>
      <c r="BC440" s="142">
        <v>3200</v>
      </c>
    </row>
    <row r="441" spans="1:55">
      <c r="P441"/>
      <c r="U441" s="12">
        <f t="shared" si="109"/>
        <v>0</v>
      </c>
      <c r="Y441" s="94"/>
      <c r="AQ441" s="12"/>
      <c r="AR441" s="12"/>
      <c r="AU441" s="12">
        <f t="shared" si="110"/>
        <v>0</v>
      </c>
      <c r="AV441" s="53"/>
      <c r="AW441" s="89"/>
      <c r="AX441" s="53"/>
      <c r="AY441" s="94"/>
      <c r="AZ441" s="94"/>
      <c r="BB441" s="138"/>
      <c r="BC441" s="141"/>
    </row>
    <row r="442" spans="1:55" ht="12.75" customHeight="1">
      <c r="A442" s="159" t="s">
        <v>265</v>
      </c>
      <c r="B442" s="159"/>
      <c r="C442" s="159"/>
      <c r="D442" s="159"/>
      <c r="E442" s="159"/>
      <c r="F442" s="159"/>
      <c r="G442" s="159"/>
      <c r="H442" s="159"/>
      <c r="L442" s="56">
        <f>SUM(L370:L441)</f>
        <v>9055135</v>
      </c>
      <c r="N442" s="6"/>
      <c r="O442" s="6"/>
      <c r="P442" s="56">
        <f>SUM(P370:P441)</f>
        <v>3368605</v>
      </c>
      <c r="Q442" s="56">
        <f>SUM(Q370:Q441)</f>
        <v>99102.782781469316</v>
      </c>
      <c r="R442" s="56">
        <f>SUM(R370:R441)</f>
        <v>3465041.1161148027</v>
      </c>
      <c r="U442" s="12">
        <f t="shared" si="109"/>
        <v>5590093.8838851973</v>
      </c>
      <c r="V442" s="96"/>
      <c r="Y442" s="94"/>
      <c r="AA442" s="159" t="s">
        <v>265</v>
      </c>
      <c r="AB442" s="159"/>
      <c r="AC442" s="159"/>
      <c r="AD442" s="159"/>
      <c r="AE442" s="159"/>
      <c r="AF442" s="159"/>
      <c r="AG442" s="159"/>
      <c r="AH442" s="159"/>
      <c r="AL442" s="120">
        <f>SUM(AL370:AL441)</f>
        <v>9055135</v>
      </c>
      <c r="AN442" s="6"/>
      <c r="AO442" s="6"/>
      <c r="AP442" s="120">
        <f>SUM(AP370:AP441)</f>
        <v>3368605</v>
      </c>
      <c r="AQ442" s="120">
        <f>SUM(AQ370:AQ441)</f>
        <v>128422.3298899776</v>
      </c>
      <c r="AR442" s="120">
        <f>SUM(AR370:AR441)</f>
        <v>3493827.3298899764</v>
      </c>
      <c r="AU442" s="12">
        <f t="shared" si="110"/>
        <v>5561307.6701100236</v>
      </c>
      <c r="AV442" s="96"/>
      <c r="AW442" s="89"/>
      <c r="AX442" s="53"/>
      <c r="AY442" s="94"/>
      <c r="AZ442" s="94"/>
      <c r="BB442" s="138">
        <f>SUM(BB370:BB441)</f>
        <v>99102.782781469316</v>
      </c>
      <c r="BC442" s="141">
        <f>SUM(BC370:BC441)</f>
        <v>128422.3298899776</v>
      </c>
    </row>
    <row r="443" spans="1:55" ht="12.75" customHeight="1">
      <c r="B443" s="159" t="s">
        <v>12</v>
      </c>
      <c r="C443" s="159"/>
      <c r="D443" s="159"/>
      <c r="E443" s="159"/>
      <c r="F443" s="159"/>
      <c r="G443" s="159"/>
      <c r="H443" s="159"/>
      <c r="I443" s="159"/>
      <c r="L443" s="57">
        <v>0</v>
      </c>
      <c r="N443" s="11"/>
      <c r="O443" s="11"/>
      <c r="P443" s="57">
        <v>0</v>
      </c>
      <c r="Q443" s="57">
        <v>0</v>
      </c>
      <c r="R443" s="57">
        <v>0</v>
      </c>
      <c r="U443" s="12">
        <f t="shared" si="109"/>
        <v>0</v>
      </c>
      <c r="Y443" s="94"/>
      <c r="AB443" s="159" t="s">
        <v>12</v>
      </c>
      <c r="AC443" s="159"/>
      <c r="AD443" s="159"/>
      <c r="AE443" s="159"/>
      <c r="AF443" s="159"/>
      <c r="AG443" s="159"/>
      <c r="AH443" s="159"/>
      <c r="AI443" s="159"/>
      <c r="AL443" s="121">
        <v>0</v>
      </c>
      <c r="AN443" s="11"/>
      <c r="AO443" s="11"/>
      <c r="AP443" s="121">
        <v>0</v>
      </c>
      <c r="AQ443" s="121">
        <v>0</v>
      </c>
      <c r="AR443" s="121">
        <v>0</v>
      </c>
      <c r="AU443" s="12">
        <f t="shared" si="110"/>
        <v>0</v>
      </c>
      <c r="AV443" s="53"/>
      <c r="AW443" s="89"/>
      <c r="AX443" s="53"/>
      <c r="AY443" s="94"/>
      <c r="AZ443" s="94"/>
      <c r="BB443" s="138">
        <v>0</v>
      </c>
      <c r="BC443" s="141">
        <v>0</v>
      </c>
    </row>
    <row r="444" spans="1:55" ht="12.75" customHeight="1">
      <c r="A444" s="159" t="s">
        <v>266</v>
      </c>
      <c r="B444" s="159"/>
      <c r="C444" s="159"/>
      <c r="D444" s="159"/>
      <c r="E444" s="159"/>
      <c r="F444" s="159"/>
      <c r="G444" s="159"/>
      <c r="H444" s="159"/>
      <c r="L444" s="56">
        <f>L442-L443</f>
        <v>9055135</v>
      </c>
      <c r="N444" s="6"/>
      <c r="O444" s="6"/>
      <c r="P444" s="56">
        <f t="shared" ref="P444:R444" si="117">P442-P443</f>
        <v>3368605</v>
      </c>
      <c r="Q444" s="56">
        <f t="shared" si="117"/>
        <v>99102.782781469316</v>
      </c>
      <c r="R444" s="56">
        <f t="shared" si="117"/>
        <v>3465041.1161148027</v>
      </c>
      <c r="U444" s="12">
        <f t="shared" si="109"/>
        <v>5590093.8838851973</v>
      </c>
      <c r="Y444" s="94"/>
      <c r="AA444" s="159" t="s">
        <v>266</v>
      </c>
      <c r="AB444" s="159"/>
      <c r="AC444" s="159"/>
      <c r="AD444" s="159"/>
      <c r="AE444" s="159"/>
      <c r="AF444" s="159"/>
      <c r="AG444" s="159"/>
      <c r="AH444" s="159"/>
      <c r="AL444" s="120">
        <f>AL442-AL443</f>
        <v>9055135</v>
      </c>
      <c r="AN444" s="6"/>
      <c r="AO444" s="6"/>
      <c r="AP444" s="120">
        <f t="shared" ref="AP444:AR444" si="118">AP442-AP443</f>
        <v>3368605</v>
      </c>
      <c r="AQ444" s="120">
        <f t="shared" si="118"/>
        <v>128422.3298899776</v>
      </c>
      <c r="AR444" s="120">
        <f t="shared" si="118"/>
        <v>3493827.3298899764</v>
      </c>
      <c r="AU444" s="12">
        <f t="shared" si="110"/>
        <v>5561307.6701100236</v>
      </c>
      <c r="AV444" s="53"/>
      <c r="AW444" s="89"/>
      <c r="AX444" s="53"/>
      <c r="AY444" s="94"/>
      <c r="AZ444" s="94"/>
      <c r="BB444" s="138">
        <v>99102.782781469316</v>
      </c>
      <c r="BC444" s="141">
        <v>128422.3298899776</v>
      </c>
    </row>
    <row r="445" spans="1:55">
      <c r="P445"/>
      <c r="U445" s="12">
        <f t="shared" si="109"/>
        <v>0</v>
      </c>
      <c r="Y445" s="94"/>
      <c r="AQ445" s="12"/>
      <c r="AR445" s="12"/>
      <c r="AU445" s="12">
        <f t="shared" si="110"/>
        <v>0</v>
      </c>
      <c r="AV445" s="53"/>
      <c r="AW445" s="89"/>
      <c r="AX445" s="53"/>
      <c r="AY445" s="94"/>
      <c r="AZ445" s="94"/>
      <c r="BB445" s="138"/>
      <c r="BC445" s="141"/>
    </row>
    <row r="446" spans="1:55" s="1" customFormat="1" ht="12.75" customHeight="1">
      <c r="A446" s="149" t="s">
        <v>267</v>
      </c>
      <c r="B446" s="149"/>
      <c r="C446" s="149"/>
      <c r="D446" s="149"/>
      <c r="E446" s="149"/>
      <c r="F446" s="149"/>
      <c r="G446" s="149"/>
      <c r="H446" s="149"/>
      <c r="I446" s="149"/>
      <c r="J446" s="149"/>
      <c r="K446" s="149"/>
      <c r="L446" s="149"/>
      <c r="M446" s="149"/>
      <c r="N446" s="149"/>
      <c r="O446" s="149"/>
      <c r="P446" s="149"/>
      <c r="Q446" s="149"/>
      <c r="R446" s="149"/>
      <c r="S446" s="149"/>
      <c r="T446" s="149"/>
      <c r="U446" s="12">
        <f t="shared" si="109"/>
        <v>0</v>
      </c>
      <c r="W446" s="87"/>
      <c r="Y446" s="86"/>
      <c r="AA446" s="149" t="s">
        <v>267</v>
      </c>
      <c r="AB446" s="149"/>
      <c r="AC446" s="149"/>
      <c r="AD446" s="149"/>
      <c r="AE446" s="149"/>
      <c r="AF446" s="149"/>
      <c r="AG446" s="149"/>
      <c r="AH446" s="149"/>
      <c r="AI446" s="149"/>
      <c r="AJ446" s="149"/>
      <c r="AK446" s="149"/>
      <c r="AL446" s="149"/>
      <c r="AM446" s="149"/>
      <c r="AN446" s="149"/>
      <c r="AO446" s="149"/>
      <c r="AP446" s="149"/>
      <c r="AQ446" s="149"/>
      <c r="AR446" s="149"/>
      <c r="AS446" s="149"/>
      <c r="AT446" s="149"/>
      <c r="AU446" s="12">
        <f t="shared" si="110"/>
        <v>0</v>
      </c>
      <c r="AW446" s="87"/>
      <c r="AY446" s="86"/>
      <c r="AZ446" s="86"/>
      <c r="BB446" s="140"/>
      <c r="BC446" s="143"/>
    </row>
    <row r="447" spans="1:55" s="1" customFormat="1" ht="13.15">
      <c r="C447" s="84" t="s">
        <v>340</v>
      </c>
      <c r="P447" s="13"/>
      <c r="Q447" s="13"/>
      <c r="R447" s="13"/>
      <c r="U447" s="12">
        <f t="shared" si="109"/>
        <v>0</v>
      </c>
      <c r="W447" s="87"/>
      <c r="Y447" s="86"/>
      <c r="AC447" s="84" t="s">
        <v>340</v>
      </c>
      <c r="AP447" s="13"/>
      <c r="AQ447" s="13"/>
      <c r="AR447" s="13"/>
      <c r="AU447" s="12">
        <f t="shared" si="110"/>
        <v>0</v>
      </c>
      <c r="AW447" s="87"/>
      <c r="AY447" s="86"/>
      <c r="AZ447" s="86"/>
      <c r="BB447" s="140"/>
      <c r="BC447" s="143"/>
    </row>
    <row r="448" spans="1:55">
      <c r="U448" s="12">
        <f t="shared" si="109"/>
        <v>0</v>
      </c>
      <c r="Y448" s="94"/>
      <c r="AP448" s="12"/>
      <c r="AQ448" s="12"/>
      <c r="AR448" s="12"/>
      <c r="AU448" s="12">
        <f t="shared" si="110"/>
        <v>0</v>
      </c>
      <c r="AV448" s="53"/>
      <c r="AW448" s="89"/>
      <c r="AX448" s="53"/>
      <c r="AY448" s="94"/>
      <c r="AZ448" s="94"/>
      <c r="BB448" s="138"/>
      <c r="BC448" s="141"/>
    </row>
    <row r="449" spans="1:55" ht="12.75" customHeight="1">
      <c r="A449" s="160">
        <v>14</v>
      </c>
      <c r="B449" s="160"/>
      <c r="C449" s="54" t="s">
        <v>268</v>
      </c>
      <c r="D449" s="161">
        <v>29373</v>
      </c>
      <c r="E449" s="161"/>
      <c r="F449" s="161"/>
      <c r="G449" s="158" t="s">
        <v>16</v>
      </c>
      <c r="H449" s="158"/>
      <c r="I449" s="158"/>
      <c r="K449" s="2">
        <v>25</v>
      </c>
      <c r="L449" s="55">
        <v>7548</v>
      </c>
      <c r="M449" s="2">
        <v>100</v>
      </c>
      <c r="N449" s="7"/>
      <c r="O449" s="7"/>
      <c r="P449" s="7">
        <v>7548</v>
      </c>
      <c r="Q449" s="14">
        <v>0</v>
      </c>
      <c r="R449" s="14">
        <v>7548</v>
      </c>
      <c r="U449" s="12">
        <f t="shared" si="109"/>
        <v>0</v>
      </c>
      <c r="Y449" s="94"/>
      <c r="AA449" s="160">
        <v>14</v>
      </c>
      <c r="AB449" s="160"/>
      <c r="AC449" s="118" t="s">
        <v>268</v>
      </c>
      <c r="AD449" s="161">
        <v>29373</v>
      </c>
      <c r="AE449" s="161"/>
      <c r="AF449" s="161"/>
      <c r="AG449" s="158" t="s">
        <v>16</v>
      </c>
      <c r="AH449" s="158"/>
      <c r="AI449" s="158"/>
      <c r="AK449" s="2">
        <v>25</v>
      </c>
      <c r="AL449" s="119">
        <v>7548</v>
      </c>
      <c r="AM449" s="2">
        <v>100</v>
      </c>
      <c r="AN449" s="7"/>
      <c r="AO449" s="7"/>
      <c r="AP449" s="7">
        <v>7548</v>
      </c>
      <c r="AQ449" s="14">
        <v>0</v>
      </c>
      <c r="AR449" s="14">
        <v>7548</v>
      </c>
      <c r="AU449" s="12">
        <f t="shared" si="110"/>
        <v>0</v>
      </c>
      <c r="AV449" s="53"/>
      <c r="AW449" s="89"/>
      <c r="AX449" s="53"/>
      <c r="AY449" s="94"/>
      <c r="AZ449" s="94"/>
      <c r="BB449" s="138">
        <v>0</v>
      </c>
      <c r="BC449" s="141">
        <v>0</v>
      </c>
    </row>
    <row r="450" spans="1:55" ht="12.75" customHeight="1">
      <c r="A450" s="159" t="s">
        <v>269</v>
      </c>
      <c r="B450" s="159"/>
      <c r="C450" s="159"/>
      <c r="D450" s="159"/>
      <c r="E450" s="159"/>
      <c r="F450" s="159"/>
      <c r="G450" s="159"/>
      <c r="H450" s="159"/>
      <c r="L450" s="56">
        <f>L449</f>
        <v>7548</v>
      </c>
      <c r="N450" s="6"/>
      <c r="O450" s="6"/>
      <c r="P450" s="56">
        <f t="shared" ref="P450:R450" si="119">P449</f>
        <v>7548</v>
      </c>
      <c r="Q450" s="56">
        <f t="shared" si="119"/>
        <v>0</v>
      </c>
      <c r="R450" s="56">
        <f t="shared" si="119"/>
        <v>7548</v>
      </c>
      <c r="U450" s="12">
        <f t="shared" si="109"/>
        <v>0</v>
      </c>
      <c r="Y450" s="94"/>
      <c r="AA450" s="159" t="s">
        <v>269</v>
      </c>
      <c r="AB450" s="159"/>
      <c r="AC450" s="159"/>
      <c r="AD450" s="159"/>
      <c r="AE450" s="159"/>
      <c r="AF450" s="159"/>
      <c r="AG450" s="159"/>
      <c r="AH450" s="159"/>
      <c r="AL450" s="120">
        <f>AL449</f>
        <v>7548</v>
      </c>
      <c r="AN450" s="6"/>
      <c r="AO450" s="6"/>
      <c r="AP450" s="120">
        <f t="shared" ref="AP450:AR450" si="120">AP449</f>
        <v>7548</v>
      </c>
      <c r="AQ450" s="120">
        <f t="shared" si="120"/>
        <v>0</v>
      </c>
      <c r="AR450" s="120">
        <f t="shared" si="120"/>
        <v>7548</v>
      </c>
      <c r="AU450" s="12">
        <f t="shared" si="110"/>
        <v>0</v>
      </c>
      <c r="AV450" s="53"/>
      <c r="AW450" s="89"/>
      <c r="AX450" s="53"/>
      <c r="AY450" s="94"/>
      <c r="AZ450" s="94"/>
      <c r="BB450" s="138">
        <v>0</v>
      </c>
      <c r="BC450" s="141">
        <v>0</v>
      </c>
    </row>
    <row r="451" spans="1:55" ht="12.75" customHeight="1">
      <c r="B451" s="159" t="s">
        <v>12</v>
      </c>
      <c r="C451" s="159"/>
      <c r="D451" s="159"/>
      <c r="E451" s="159"/>
      <c r="F451" s="159"/>
      <c r="G451" s="159"/>
      <c r="H451" s="159"/>
      <c r="I451" s="159"/>
      <c r="L451" s="57">
        <v>0</v>
      </c>
      <c r="N451" s="11"/>
      <c r="O451" s="11"/>
      <c r="P451" s="57">
        <v>0</v>
      </c>
      <c r="Q451" s="57">
        <v>0</v>
      </c>
      <c r="R451" s="57">
        <v>0</v>
      </c>
      <c r="U451" s="12">
        <f t="shared" si="109"/>
        <v>0</v>
      </c>
      <c r="Y451" s="94"/>
      <c r="AB451" s="159" t="s">
        <v>12</v>
      </c>
      <c r="AC451" s="159"/>
      <c r="AD451" s="159"/>
      <c r="AE451" s="159"/>
      <c r="AF451" s="159"/>
      <c r="AG451" s="159"/>
      <c r="AH451" s="159"/>
      <c r="AI451" s="159"/>
      <c r="AL451" s="121">
        <v>0</v>
      </c>
      <c r="AN451" s="11"/>
      <c r="AO451" s="11"/>
      <c r="AP451" s="121">
        <v>0</v>
      </c>
      <c r="AQ451" s="121">
        <v>0</v>
      </c>
      <c r="AR451" s="121">
        <v>0</v>
      </c>
      <c r="AU451" s="12">
        <f t="shared" si="110"/>
        <v>0</v>
      </c>
      <c r="AV451" s="53"/>
      <c r="AW451" s="89"/>
      <c r="AX451" s="53"/>
      <c r="AY451" s="94"/>
      <c r="AZ451" s="94"/>
      <c r="BB451" s="138">
        <v>0</v>
      </c>
      <c r="BC451" s="141">
        <v>0</v>
      </c>
    </row>
    <row r="452" spans="1:55" ht="12.75" customHeight="1">
      <c r="A452" s="159" t="s">
        <v>270</v>
      </c>
      <c r="B452" s="159"/>
      <c r="C452" s="159"/>
      <c r="D452" s="159"/>
      <c r="E452" s="159"/>
      <c r="F452" s="159"/>
      <c r="G452" s="159"/>
      <c r="H452" s="159"/>
      <c r="L452" s="56">
        <f>L450-L451</f>
        <v>7548</v>
      </c>
      <c r="N452" s="6"/>
      <c r="O452" s="6"/>
      <c r="P452" s="56">
        <f t="shared" ref="P452:R452" si="121">P450-P451</f>
        <v>7548</v>
      </c>
      <c r="Q452" s="56">
        <f t="shared" si="121"/>
        <v>0</v>
      </c>
      <c r="R452" s="56">
        <f t="shared" si="121"/>
        <v>7548</v>
      </c>
      <c r="U452" s="12">
        <f t="shared" si="109"/>
        <v>0</v>
      </c>
      <c r="Y452" s="94"/>
      <c r="AA452" s="159" t="s">
        <v>270</v>
      </c>
      <c r="AB452" s="159"/>
      <c r="AC452" s="159"/>
      <c r="AD452" s="159"/>
      <c r="AE452" s="159"/>
      <c r="AF452" s="159"/>
      <c r="AG452" s="159"/>
      <c r="AH452" s="159"/>
      <c r="AL452" s="120">
        <f>AL450-AL451</f>
        <v>7548</v>
      </c>
      <c r="AN452" s="6"/>
      <c r="AO452" s="6"/>
      <c r="AP452" s="120">
        <f t="shared" ref="AP452:AR452" si="122">AP450-AP451</f>
        <v>7548</v>
      </c>
      <c r="AQ452" s="120">
        <f t="shared" si="122"/>
        <v>0</v>
      </c>
      <c r="AR452" s="120">
        <f t="shared" si="122"/>
        <v>7548</v>
      </c>
      <c r="AU452" s="12">
        <f t="shared" si="110"/>
        <v>0</v>
      </c>
      <c r="AV452" s="53"/>
      <c r="AW452" s="89"/>
      <c r="AX452" s="53"/>
      <c r="AY452" s="94"/>
      <c r="AZ452" s="94"/>
      <c r="BB452" s="138">
        <v>0</v>
      </c>
      <c r="BC452" s="141">
        <v>0</v>
      </c>
    </row>
    <row r="453" spans="1:55">
      <c r="A453" s="162"/>
      <c r="B453" s="162"/>
      <c r="C453" s="162"/>
      <c r="D453" s="162"/>
      <c r="E453" s="162"/>
      <c r="F453" s="162"/>
      <c r="G453" s="162"/>
      <c r="H453" s="162"/>
      <c r="I453" s="162"/>
      <c r="J453" s="162"/>
      <c r="K453" s="162"/>
      <c r="L453" s="162"/>
      <c r="M453" s="162"/>
      <c r="N453" s="162"/>
      <c r="O453" s="162"/>
      <c r="P453" s="162"/>
      <c r="Q453" s="162"/>
      <c r="R453" s="162"/>
      <c r="S453" s="162"/>
      <c r="U453" s="12">
        <f t="shared" si="109"/>
        <v>0</v>
      </c>
      <c r="Y453" s="94"/>
      <c r="AA453" s="162"/>
      <c r="AB453" s="162"/>
      <c r="AC453" s="162"/>
      <c r="AD453" s="162"/>
      <c r="AE453" s="162"/>
      <c r="AF453" s="162"/>
      <c r="AG453" s="162"/>
      <c r="AH453" s="162"/>
      <c r="AI453" s="162"/>
      <c r="AJ453" s="162"/>
      <c r="AK453" s="162"/>
      <c r="AL453" s="162"/>
      <c r="AM453" s="162"/>
      <c r="AN453" s="162"/>
      <c r="AO453" s="162"/>
      <c r="AP453" s="162"/>
      <c r="AQ453" s="162"/>
      <c r="AR453" s="162"/>
      <c r="AS453" s="162"/>
      <c r="AU453" s="12">
        <f t="shared" si="110"/>
        <v>0</v>
      </c>
      <c r="AV453" s="53"/>
      <c r="AW453" s="89"/>
      <c r="AX453" s="53"/>
      <c r="AY453" s="94"/>
      <c r="AZ453" s="94"/>
      <c r="BB453" s="138"/>
      <c r="BC453" s="141"/>
    </row>
    <row r="454" spans="1:55" s="1" customFormat="1" ht="12.75" customHeight="1">
      <c r="A454" s="163" t="s">
        <v>271</v>
      </c>
      <c r="B454" s="163"/>
      <c r="C454" s="163"/>
      <c r="D454" s="163"/>
      <c r="E454" s="163"/>
      <c r="F454" s="163"/>
      <c r="G454" s="163"/>
      <c r="H454" s="163"/>
      <c r="L454" s="4">
        <f>L24+L89+L97+L115+L129+L155+L218+L231+L261+L286+L329+L346+L364+L442+L450</f>
        <v>16568504</v>
      </c>
      <c r="N454" s="4"/>
      <c r="O454" s="4">
        <f t="shared" ref="O454:R455" si="123">O24+O89+O97+O115+O129+O155+O218+O231+O261+O286+O329+O346+O364+O442+O450</f>
        <v>0</v>
      </c>
      <c r="P454" s="4">
        <f t="shared" si="123"/>
        <v>7068275</v>
      </c>
      <c r="Q454" s="4">
        <f>Q24+Q89+Q97+Q115+Q129+Q155+Q218+Q231+Q261+Q286+Q329+Q346+Q364+Q442+Q450</f>
        <v>213097.85373923188</v>
      </c>
      <c r="R454" s="4">
        <f t="shared" si="123"/>
        <v>7278706.1870725658</v>
      </c>
      <c r="U454" s="12">
        <f t="shared" si="109"/>
        <v>9289797.8129274342</v>
      </c>
      <c r="W454" s="87"/>
      <c r="Y454" s="86"/>
      <c r="AA454" s="163" t="s">
        <v>271</v>
      </c>
      <c r="AB454" s="163"/>
      <c r="AC454" s="163"/>
      <c r="AD454" s="163"/>
      <c r="AE454" s="163"/>
      <c r="AF454" s="163"/>
      <c r="AG454" s="163"/>
      <c r="AH454" s="163"/>
      <c r="AL454" s="4">
        <f>AL24+AL89+AL97+AL115+AL129+AL155+AL218+AL231+AL261+AL286+AL329+AL346+AL364+AL442+AL450</f>
        <v>16568504</v>
      </c>
      <c r="AN454" s="4"/>
      <c r="AO454" s="4">
        <f t="shared" ref="AO454:AR455" si="124">AO24+AO89+AO97+AO115+AO129+AO155+AO218+AO231+AO261+AO286+AO329+AO346+AO364+AO442+AO450</f>
        <v>0</v>
      </c>
      <c r="AP454" s="4">
        <f t="shared" si="124"/>
        <v>7066104</v>
      </c>
      <c r="AQ454" s="4">
        <f>AQ24+AQ89+AQ97+AQ115+AQ129+AQ155+AQ218+AQ231+AQ261+AQ286+AQ329+AQ346+AQ364+AQ442+AQ450</f>
        <v>359255.34893363592</v>
      </c>
      <c r="AR454" s="4">
        <f t="shared" si="124"/>
        <v>7422159.3489336353</v>
      </c>
      <c r="AU454" s="12">
        <f t="shared" si="110"/>
        <v>9146344.6510663647</v>
      </c>
      <c r="AW454" s="87"/>
      <c r="AY454" s="86"/>
      <c r="AZ454" s="86"/>
      <c r="BB454" s="145">
        <f>BB442+BB364+BB346+BB329+BB286+BB261+BB231+BB218+BB155+BB129+BB115+BB97+BB89+BB24</f>
        <v>210698.94939140577</v>
      </c>
      <c r="BC454" s="144">
        <f>BC442+BC364+BC346+BC329+BC286+BC261+BC231+BC218+BC155+BC129+BC115+BC97+BC89+BC24</f>
        <v>359255.34893363592</v>
      </c>
    </row>
    <row r="455" spans="1:55" s="1" customFormat="1" ht="12.75" customHeight="1">
      <c r="B455" s="149" t="s">
        <v>12</v>
      </c>
      <c r="C455" s="149"/>
      <c r="D455" s="149"/>
      <c r="E455" s="149"/>
      <c r="F455" s="149"/>
      <c r="G455" s="149"/>
      <c r="H455" s="149"/>
      <c r="I455" s="149"/>
      <c r="L455" s="20">
        <f>L25+L90+L98+L116+L130+L156+L219+L232+L262+L287+L330+L347+L365+L443+L451</f>
        <v>0</v>
      </c>
      <c r="N455" s="20"/>
      <c r="O455" s="20">
        <f t="shared" si="123"/>
        <v>0</v>
      </c>
      <c r="P455" s="20">
        <f t="shared" si="123"/>
        <v>0</v>
      </c>
      <c r="Q455" s="20">
        <f t="shared" si="123"/>
        <v>0</v>
      </c>
      <c r="R455" s="20">
        <f t="shared" si="123"/>
        <v>0</v>
      </c>
      <c r="U455" s="12">
        <f t="shared" si="109"/>
        <v>0</v>
      </c>
      <c r="W455" s="87"/>
      <c r="Y455" s="86"/>
      <c r="AB455" s="149" t="s">
        <v>12</v>
      </c>
      <c r="AC455" s="149"/>
      <c r="AD455" s="149"/>
      <c r="AE455" s="149"/>
      <c r="AF455" s="149"/>
      <c r="AG455" s="149"/>
      <c r="AH455" s="149"/>
      <c r="AI455" s="149"/>
      <c r="AL455" s="20">
        <f>AL25+AL90+AL98+AL116+AL130+AL156+AL219+AL232+AL262+AL287+AL330+AL347+AL365+AL443+AL451</f>
        <v>0</v>
      </c>
      <c r="AN455" s="20"/>
      <c r="AO455" s="20">
        <f t="shared" si="124"/>
        <v>0</v>
      </c>
      <c r="AP455" s="20">
        <f t="shared" si="124"/>
        <v>0</v>
      </c>
      <c r="AQ455" s="20">
        <f t="shared" si="124"/>
        <v>0</v>
      </c>
      <c r="AR455" s="20">
        <f t="shared" si="124"/>
        <v>0</v>
      </c>
      <c r="AU455" s="12">
        <f t="shared" si="110"/>
        <v>0</v>
      </c>
      <c r="AW455" s="87"/>
      <c r="AY455" s="86"/>
      <c r="AZ455" s="86"/>
      <c r="BB455" s="146">
        <f t="shared" ref="BB455" si="125">BB25+BB90+BB98+BB116+BB130+BB156+BB219+BB232+BB262+BB287+BB330+BB347+BB365+BB443+BB451</f>
        <v>0</v>
      </c>
      <c r="BC455" s="147">
        <v>0</v>
      </c>
    </row>
    <row r="456" spans="1:55" s="1" customFormat="1" ht="12.75" customHeight="1">
      <c r="A456" s="149" t="s">
        <v>272</v>
      </c>
      <c r="B456" s="149"/>
      <c r="C456" s="149"/>
      <c r="D456" s="149"/>
      <c r="E456" s="149"/>
      <c r="F456" s="149"/>
      <c r="G456" s="149"/>
      <c r="H456" s="149"/>
      <c r="L456" s="4">
        <f>L454-L455</f>
        <v>16568504</v>
      </c>
      <c r="N456" s="4"/>
      <c r="O456" s="4">
        <v>15869801</v>
      </c>
      <c r="P456" s="4">
        <f>P454-P455</f>
        <v>7068275</v>
      </c>
      <c r="Q456" s="4">
        <f>Q454-Q455</f>
        <v>213097.85373923188</v>
      </c>
      <c r="R456" s="4">
        <f>R454-R455</f>
        <v>7278706.1870725658</v>
      </c>
      <c r="U456" s="12">
        <f t="shared" si="109"/>
        <v>9289797.8129274342</v>
      </c>
      <c r="W456" s="87"/>
      <c r="Y456" s="86"/>
      <c r="AA456" s="149" t="s">
        <v>272</v>
      </c>
      <c r="AB456" s="149"/>
      <c r="AC456" s="149"/>
      <c r="AD456" s="149"/>
      <c r="AE456" s="149"/>
      <c r="AF456" s="149"/>
      <c r="AG456" s="149"/>
      <c r="AH456" s="149"/>
      <c r="AL456" s="4">
        <f>AL454-AL455</f>
        <v>16568504</v>
      </c>
      <c r="AN456" s="4"/>
      <c r="AO456" s="4">
        <v>15869801</v>
      </c>
      <c r="AP456" s="4">
        <f>AP454-AP455</f>
        <v>7066104</v>
      </c>
      <c r="AQ456" s="4">
        <f>AQ454-AQ455</f>
        <v>359255.34893363592</v>
      </c>
      <c r="AR456" s="4">
        <f>AR454-AR455</f>
        <v>7422159.3489336353</v>
      </c>
      <c r="AU456" s="12">
        <f t="shared" si="110"/>
        <v>9146344.6510663647</v>
      </c>
      <c r="AW456" s="87"/>
      <c r="AY456" s="86"/>
      <c r="AZ456" s="86"/>
      <c r="BB456" s="145">
        <f>BB454-BB455</f>
        <v>210698.94939140577</v>
      </c>
      <c r="BC456" s="144">
        <f>BC454-BC455</f>
        <v>359255.34893363592</v>
      </c>
    </row>
    <row r="457" spans="1:55" s="1" customFormat="1" ht="13.15" thickBot="1">
      <c r="A457" s="150"/>
      <c r="B457" s="150"/>
      <c r="C457" s="150"/>
      <c r="D457" s="150"/>
      <c r="E457" s="150"/>
      <c r="F457" s="150"/>
      <c r="G457" s="150"/>
      <c r="H457" s="150"/>
      <c r="I457" s="150"/>
      <c r="J457" s="150"/>
      <c r="K457" s="150"/>
      <c r="L457" s="150"/>
      <c r="M457" s="150"/>
      <c r="N457" s="150"/>
      <c r="O457" s="150"/>
      <c r="P457" s="150"/>
      <c r="Q457" s="150"/>
      <c r="R457" s="150"/>
      <c r="S457" s="150"/>
      <c r="U457" s="12">
        <f t="shared" si="109"/>
        <v>0</v>
      </c>
      <c r="W457" s="87"/>
      <c r="Y457" s="86"/>
      <c r="AA457" s="150"/>
      <c r="AB457" s="150"/>
      <c r="AC457" s="150"/>
      <c r="AD457" s="150"/>
      <c r="AE457" s="150"/>
      <c r="AF457" s="150"/>
      <c r="AG457" s="150"/>
      <c r="AH457" s="150"/>
      <c r="AI457" s="150"/>
      <c r="AJ457" s="150"/>
      <c r="AK457" s="150"/>
      <c r="AL457" s="150"/>
      <c r="AM457" s="150"/>
      <c r="AN457" s="150"/>
      <c r="AO457" s="150"/>
      <c r="AP457" s="150"/>
      <c r="AQ457" s="150"/>
      <c r="AR457" s="150"/>
      <c r="AS457" s="150"/>
      <c r="AU457" s="12">
        <f t="shared" si="110"/>
        <v>0</v>
      </c>
      <c r="AW457" s="87"/>
      <c r="AY457" s="86"/>
      <c r="AZ457" s="86"/>
      <c r="BB457" s="140"/>
      <c r="BC457" s="143"/>
    </row>
    <row r="458" spans="1:55" s="1" customFormat="1" ht="13.15" thickTop="1">
      <c r="P458" s="13"/>
      <c r="Q458" s="13"/>
      <c r="R458" s="13"/>
      <c r="U458" s="12">
        <f t="shared" si="109"/>
        <v>0</v>
      </c>
      <c r="W458" s="87"/>
      <c r="Y458" s="86"/>
      <c r="AP458" s="13"/>
      <c r="AQ458" s="13"/>
      <c r="AR458" s="13"/>
      <c r="AU458" s="12">
        <f t="shared" si="110"/>
        <v>0</v>
      </c>
      <c r="AW458" s="87"/>
      <c r="AY458" s="86"/>
      <c r="AZ458" s="86"/>
      <c r="BB458" s="140"/>
      <c r="BC458" s="143"/>
    </row>
    <row r="459" spans="1:55" ht="13.15">
      <c r="L459" s="21"/>
      <c r="M459" s="21"/>
      <c r="P459" s="21"/>
      <c r="Q459" s="21"/>
      <c r="U459" s="12">
        <f t="shared" si="109"/>
        <v>0</v>
      </c>
      <c r="AL459" s="21"/>
      <c r="AM459" s="21"/>
      <c r="AP459" s="21"/>
      <c r="AQ459" s="21"/>
      <c r="AR459" s="12"/>
      <c r="AU459" s="12">
        <f t="shared" si="110"/>
        <v>0</v>
      </c>
      <c r="AV459" s="53"/>
      <c r="AW459" s="89"/>
      <c r="AX459" s="53"/>
      <c r="AY459" s="92"/>
      <c r="AZ459" s="92"/>
      <c r="BB459" s="138"/>
    </row>
    <row r="460" spans="1:55">
      <c r="T460" s="5"/>
      <c r="U460" s="12">
        <f t="shared" si="109"/>
        <v>0</v>
      </c>
      <c r="AP460" s="12"/>
      <c r="AQ460" s="12"/>
      <c r="AR460" s="12"/>
      <c r="AT460" s="5"/>
      <c r="AU460" s="12">
        <f t="shared" si="110"/>
        <v>0</v>
      </c>
      <c r="AV460" s="53"/>
      <c r="AW460" s="89"/>
      <c r="AX460" s="53"/>
      <c r="AY460" s="92"/>
      <c r="AZ460" s="92"/>
      <c r="BB460" s="138"/>
    </row>
    <row r="461" spans="1:55">
      <c r="U461" s="12">
        <f t="shared" ref="U461:U486" si="126">L461-R461</f>
        <v>0</v>
      </c>
      <c r="AP461" s="12"/>
      <c r="AQ461" s="12"/>
      <c r="AR461" s="12"/>
      <c r="AU461" s="12">
        <f t="shared" si="110"/>
        <v>0</v>
      </c>
      <c r="AV461" s="53"/>
      <c r="AW461" s="89"/>
      <c r="AX461" s="53"/>
      <c r="AY461" s="92"/>
      <c r="AZ461" s="92"/>
      <c r="BB461" s="138"/>
    </row>
    <row r="462" spans="1:55">
      <c r="B462" s="18" t="s">
        <v>298</v>
      </c>
      <c r="G462" s="18" t="s">
        <v>294</v>
      </c>
      <c r="L462" s="18" t="s">
        <v>295</v>
      </c>
      <c r="M462" s="18" t="s">
        <v>296</v>
      </c>
      <c r="N462" s="18"/>
      <c r="P462" s="23" t="s">
        <v>297</v>
      </c>
      <c r="R462" s="23" t="s">
        <v>301</v>
      </c>
      <c r="U462" s="12"/>
      <c r="AB462" s="53" t="s">
        <v>298</v>
      </c>
      <c r="AG462" s="53" t="s">
        <v>294</v>
      </c>
      <c r="AL462" s="53" t="s">
        <v>295</v>
      </c>
      <c r="AM462" s="53" t="s">
        <v>296</v>
      </c>
      <c r="AN462" s="53"/>
      <c r="AP462" s="70" t="s">
        <v>297</v>
      </c>
      <c r="AQ462" s="12"/>
      <c r="AR462" s="70" t="s">
        <v>301</v>
      </c>
      <c r="AU462" s="12"/>
      <c r="AV462" s="53"/>
      <c r="AW462" s="89"/>
      <c r="AX462" s="53"/>
      <c r="AY462" s="92"/>
      <c r="AZ462" s="92"/>
      <c r="BB462" s="138"/>
    </row>
    <row r="463" spans="1:55">
      <c r="B463" s="18"/>
      <c r="G463" s="18"/>
      <c r="L463" s="18"/>
      <c r="M463" s="18"/>
      <c r="N463" s="18"/>
      <c r="P463" s="23"/>
      <c r="U463" s="12">
        <f t="shared" si="126"/>
        <v>0</v>
      </c>
      <c r="AB463" s="53"/>
      <c r="AG463" s="53"/>
      <c r="AL463" s="53"/>
      <c r="AM463" s="53"/>
      <c r="AN463" s="53"/>
      <c r="AP463" s="70"/>
      <c r="AQ463" s="12"/>
      <c r="AR463" s="12"/>
      <c r="AU463" s="12">
        <f t="shared" si="110"/>
        <v>0</v>
      </c>
      <c r="AV463" s="53"/>
      <c r="AW463" s="89"/>
      <c r="AX463" s="53"/>
      <c r="AY463" s="92"/>
      <c r="AZ463" s="92"/>
      <c r="BB463" s="138"/>
    </row>
    <row r="464" spans="1:55" ht="13.15">
      <c r="B464" s="24" t="s">
        <v>299</v>
      </c>
      <c r="C464" s="25"/>
      <c r="G464" s="18"/>
      <c r="L464" s="18"/>
      <c r="N464" s="18"/>
      <c r="U464" s="12">
        <f t="shared" si="126"/>
        <v>0</v>
      </c>
      <c r="AB464" s="24" t="s">
        <v>299</v>
      </c>
      <c r="AC464" s="25"/>
      <c r="AG464" s="53"/>
      <c r="AL464" s="53"/>
      <c r="AN464" s="53"/>
      <c r="AP464" s="12"/>
      <c r="AQ464" s="12"/>
      <c r="AR464" s="12"/>
      <c r="AU464" s="12">
        <f t="shared" si="110"/>
        <v>0</v>
      </c>
      <c r="AV464" s="53"/>
      <c r="AW464" s="89"/>
      <c r="AX464" s="53"/>
      <c r="AY464" s="92"/>
      <c r="AZ464" s="92"/>
      <c r="BB464" s="138"/>
    </row>
    <row r="465" spans="2:54">
      <c r="B465" s="22" t="s">
        <v>287</v>
      </c>
      <c r="G465" s="104"/>
      <c r="H465" s="12">
        <f>L129</f>
        <v>227248</v>
      </c>
      <c r="I465" s="12"/>
      <c r="J465" s="12"/>
      <c r="K465" s="12"/>
      <c r="L465" s="12"/>
      <c r="M465" s="12"/>
      <c r="N465" s="12"/>
      <c r="O465" s="12"/>
      <c r="Q465" s="5"/>
      <c r="R465" s="5">
        <f>H465-P465</f>
        <v>227248</v>
      </c>
      <c r="S465" s="5"/>
      <c r="U465" s="12">
        <f t="shared" si="126"/>
        <v>-227248</v>
      </c>
      <c r="AB465" s="22" t="s">
        <v>287</v>
      </c>
      <c r="AG465" s="125"/>
      <c r="AH465" s="12">
        <f>AL129</f>
        <v>227248</v>
      </c>
      <c r="AI465" s="12"/>
      <c r="AJ465" s="12"/>
      <c r="AK465" s="12"/>
      <c r="AL465" s="12"/>
      <c r="AM465" s="12"/>
      <c r="AN465" s="12"/>
      <c r="AO465" s="12"/>
      <c r="AP465" s="12"/>
      <c r="AQ465" s="5"/>
      <c r="AR465" s="5">
        <f>AH465-AP465</f>
        <v>227248</v>
      </c>
      <c r="AS465" s="5"/>
      <c r="AU465" s="12">
        <f t="shared" si="110"/>
        <v>-227248</v>
      </c>
      <c r="AV465" s="53"/>
      <c r="AW465" s="89"/>
      <c r="AX465" s="53"/>
      <c r="AY465" s="92"/>
      <c r="AZ465" s="92"/>
      <c r="BB465" s="138"/>
    </row>
    <row r="466" spans="2:54">
      <c r="B466" s="22" t="s">
        <v>288</v>
      </c>
      <c r="G466" s="104"/>
      <c r="H466" s="12">
        <f>L346</f>
        <v>2616204</v>
      </c>
      <c r="I466" s="12"/>
      <c r="J466" s="12"/>
      <c r="K466" s="12"/>
      <c r="L466" s="12">
        <f>P346</f>
        <v>1221388</v>
      </c>
      <c r="M466" s="12">
        <f>Q346</f>
        <v>32720.249803462691</v>
      </c>
      <c r="N466" s="12"/>
      <c r="O466" s="12"/>
      <c r="P466" s="12">
        <f>R346</f>
        <v>1254108.2498034628</v>
      </c>
      <c r="R466" s="5">
        <f t="shared" ref="R466:R473" si="127">H466-P466</f>
        <v>1362095.7501965372</v>
      </c>
      <c r="U466" s="12">
        <f t="shared" si="126"/>
        <v>-140707.75019653724</v>
      </c>
      <c r="AB466" s="22" t="s">
        <v>288</v>
      </c>
      <c r="AG466" s="125"/>
      <c r="AH466" s="12">
        <f>AL346</f>
        <v>2616204</v>
      </c>
      <c r="AI466" s="12"/>
      <c r="AJ466" s="12"/>
      <c r="AK466" s="12"/>
      <c r="AL466" s="12">
        <f>AP346</f>
        <v>1221388</v>
      </c>
      <c r="AM466" s="12">
        <f>AQ346</f>
        <v>123012.45001443004</v>
      </c>
      <c r="AN466" s="12"/>
      <c r="AO466" s="12"/>
      <c r="AP466" s="12">
        <f>AR346</f>
        <v>1344400.4500144301</v>
      </c>
      <c r="AQ466" s="12"/>
      <c r="AR466" s="5">
        <f t="shared" ref="AR466:AR473" si="128">AH466-AP466</f>
        <v>1271803.5499855699</v>
      </c>
      <c r="AU466" s="12">
        <f t="shared" si="110"/>
        <v>-50415.549985569902</v>
      </c>
      <c r="AV466" s="53"/>
      <c r="AW466" s="89"/>
      <c r="AX466" s="53"/>
      <c r="AY466" s="92"/>
      <c r="AZ466" s="92"/>
      <c r="BB466" s="138"/>
    </row>
    <row r="467" spans="2:54">
      <c r="B467" s="22" t="s">
        <v>268</v>
      </c>
      <c r="G467" s="104"/>
      <c r="H467" s="12">
        <f>L452</f>
        <v>7548</v>
      </c>
      <c r="I467" s="12"/>
      <c r="J467" s="12"/>
      <c r="K467" s="12"/>
      <c r="L467" s="12">
        <f>P452</f>
        <v>7548</v>
      </c>
      <c r="M467" s="12">
        <f>Q452</f>
        <v>0</v>
      </c>
      <c r="N467" s="12"/>
      <c r="O467" s="12">
        <f>S452</f>
        <v>0</v>
      </c>
      <c r="P467" s="12">
        <f>R452</f>
        <v>7548</v>
      </c>
      <c r="R467" s="5">
        <f t="shared" si="127"/>
        <v>0</v>
      </c>
      <c r="U467" s="12">
        <f t="shared" si="126"/>
        <v>7548</v>
      </c>
      <c r="AB467" s="22" t="s">
        <v>268</v>
      </c>
      <c r="AG467" s="125"/>
      <c r="AH467" s="12">
        <f>AL452</f>
        <v>7548</v>
      </c>
      <c r="AI467" s="12"/>
      <c r="AJ467" s="12"/>
      <c r="AK467" s="12"/>
      <c r="AL467" s="12">
        <f>AP452</f>
        <v>7548</v>
      </c>
      <c r="AM467" s="12">
        <f>AQ452</f>
        <v>0</v>
      </c>
      <c r="AN467" s="12"/>
      <c r="AO467" s="12">
        <f>AS452</f>
        <v>0</v>
      </c>
      <c r="AP467" s="12">
        <f>AR452</f>
        <v>7548</v>
      </c>
      <c r="AQ467" s="12"/>
      <c r="AR467" s="5">
        <f t="shared" si="128"/>
        <v>0</v>
      </c>
      <c r="AU467" s="12">
        <f t="shared" si="110"/>
        <v>7548</v>
      </c>
      <c r="AV467" s="53"/>
      <c r="AW467" s="89"/>
      <c r="AX467" s="53"/>
      <c r="AY467" s="92"/>
      <c r="AZ467" s="92"/>
      <c r="BB467" s="138"/>
    </row>
    <row r="468" spans="2:54">
      <c r="B468" s="22" t="s">
        <v>289</v>
      </c>
      <c r="G468" s="104"/>
      <c r="H468" s="12">
        <f>L442</f>
        <v>9055135</v>
      </c>
      <c r="I468" s="12"/>
      <c r="J468" s="12"/>
      <c r="K468" s="12"/>
      <c r="L468" s="12">
        <f>P442</f>
        <v>3368605</v>
      </c>
      <c r="M468" s="12">
        <f>Q442</f>
        <v>99102.782781469316</v>
      </c>
      <c r="N468" s="12"/>
      <c r="O468" s="12">
        <f>S442</f>
        <v>0</v>
      </c>
      <c r="P468" s="12">
        <f>R442</f>
        <v>3465041.1161148027</v>
      </c>
      <c r="R468" s="5">
        <f t="shared" si="127"/>
        <v>5590093.8838851973</v>
      </c>
      <c r="U468" s="12">
        <f t="shared" si="126"/>
        <v>-2221488.8838851973</v>
      </c>
      <c r="AB468" s="22" t="s">
        <v>289</v>
      </c>
      <c r="AG468" s="125"/>
      <c r="AH468" s="12">
        <f>AL442</f>
        <v>9055135</v>
      </c>
      <c r="AI468" s="12"/>
      <c r="AJ468" s="12"/>
      <c r="AK468" s="12"/>
      <c r="AL468" s="12">
        <f>AP442</f>
        <v>3368605</v>
      </c>
      <c r="AM468" s="12">
        <f>AQ442</f>
        <v>128422.3298899776</v>
      </c>
      <c r="AN468" s="12"/>
      <c r="AO468" s="12">
        <f>AS442</f>
        <v>0</v>
      </c>
      <c r="AP468" s="12">
        <f>AR442</f>
        <v>3493827.3298899764</v>
      </c>
      <c r="AQ468" s="12"/>
      <c r="AR468" s="5">
        <f t="shared" si="128"/>
        <v>5561307.6701100236</v>
      </c>
      <c r="AU468" s="12">
        <f t="shared" si="110"/>
        <v>-2192702.6701100236</v>
      </c>
      <c r="AV468" s="53"/>
      <c r="AW468" s="89"/>
      <c r="AX468" s="53"/>
      <c r="AY468" s="92"/>
      <c r="AZ468" s="92"/>
      <c r="BB468" s="138"/>
    </row>
    <row r="469" spans="2:54">
      <c r="B469" s="22" t="s">
        <v>142</v>
      </c>
      <c r="G469" s="104"/>
      <c r="H469" s="12">
        <f>L286</f>
        <v>204722</v>
      </c>
      <c r="I469" s="12"/>
      <c r="J469" s="12"/>
      <c r="K469" s="12"/>
      <c r="L469" s="12">
        <f>P286</f>
        <v>140938</v>
      </c>
      <c r="M469" s="12">
        <f>Q286</f>
        <v>1523.2161002733344</v>
      </c>
      <c r="N469" s="12"/>
      <c r="O469" s="12">
        <f>S286</f>
        <v>0</v>
      </c>
      <c r="P469" s="12">
        <f>R286</f>
        <v>142461.21610027333</v>
      </c>
      <c r="R469" s="5">
        <f t="shared" si="127"/>
        <v>62260.783899726666</v>
      </c>
      <c r="U469" s="12">
        <f t="shared" si="126"/>
        <v>78677.216100273334</v>
      </c>
      <c r="AB469" s="22" t="s">
        <v>142</v>
      </c>
      <c r="AG469" s="125"/>
      <c r="AH469" s="12">
        <f>AL286</f>
        <v>204722</v>
      </c>
      <c r="AI469" s="12"/>
      <c r="AJ469" s="12"/>
      <c r="AK469" s="12"/>
      <c r="AL469" s="12">
        <f>AP286</f>
        <v>140938</v>
      </c>
      <c r="AM469" s="12">
        <f>AQ286</f>
        <v>2134.3587981205237</v>
      </c>
      <c r="AN469" s="12"/>
      <c r="AO469" s="12">
        <f>AS286</f>
        <v>0</v>
      </c>
      <c r="AP469" s="12">
        <f>AR286</f>
        <v>143072.35879812049</v>
      </c>
      <c r="AQ469" s="12"/>
      <c r="AR469" s="5">
        <f t="shared" si="128"/>
        <v>61649.641201879509</v>
      </c>
      <c r="AU469" s="12">
        <f t="shared" si="110"/>
        <v>79288.358798120491</v>
      </c>
      <c r="AV469" s="53"/>
      <c r="AW469" s="89"/>
      <c r="AX469" s="53"/>
      <c r="AY469" s="92"/>
      <c r="AZ469" s="92"/>
      <c r="BB469" s="138"/>
    </row>
    <row r="470" spans="2:54">
      <c r="B470" s="22" t="s">
        <v>290</v>
      </c>
      <c r="G470" s="104"/>
      <c r="H470" s="12">
        <f>L155</f>
        <v>737732</v>
      </c>
      <c r="I470" s="12"/>
      <c r="J470" s="12"/>
      <c r="K470" s="12"/>
      <c r="L470" s="12">
        <f>P155</f>
        <v>195558</v>
      </c>
      <c r="M470" s="12">
        <f>Q155</f>
        <v>12856.335555637033</v>
      </c>
      <c r="O470" s="12">
        <f>S155</f>
        <v>0</v>
      </c>
      <c r="P470" s="12">
        <f>R155</f>
        <v>208414.33555563705</v>
      </c>
      <c r="R470" s="5">
        <f t="shared" si="127"/>
        <v>529317.66444436298</v>
      </c>
      <c r="U470" s="12">
        <f t="shared" si="126"/>
        <v>-333759.66444436298</v>
      </c>
      <c r="AB470" s="22" t="s">
        <v>290</v>
      </c>
      <c r="AG470" s="125"/>
      <c r="AH470" s="12">
        <f>AL155</f>
        <v>737732</v>
      </c>
      <c r="AI470" s="12"/>
      <c r="AJ470" s="12"/>
      <c r="AK470" s="12"/>
      <c r="AL470" s="12">
        <f>AP155</f>
        <v>195558</v>
      </c>
      <c r="AM470" s="12">
        <f>AQ155</f>
        <v>16988.321182881184</v>
      </c>
      <c r="AO470" s="12">
        <f>AS155</f>
        <v>0</v>
      </c>
      <c r="AP470" s="12">
        <f>AR155</f>
        <v>212546.32118288122</v>
      </c>
      <c r="AQ470" s="12"/>
      <c r="AR470" s="5">
        <f t="shared" si="128"/>
        <v>525185.67881711875</v>
      </c>
      <c r="AU470" s="12">
        <f t="shared" ref="AU470:AU486" si="129">AL470-AR470</f>
        <v>-329627.67881711875</v>
      </c>
      <c r="AV470" s="53"/>
      <c r="AW470" s="89"/>
      <c r="AX470" s="53"/>
      <c r="AY470" s="92"/>
      <c r="AZ470" s="92"/>
      <c r="BB470" s="138"/>
    </row>
    <row r="471" spans="2:54">
      <c r="B471" s="22" t="s">
        <v>291</v>
      </c>
      <c r="G471" s="104"/>
      <c r="H471" s="12">
        <f>L89</f>
        <v>353421</v>
      </c>
      <c r="I471" s="12"/>
      <c r="J471" s="12"/>
      <c r="K471" s="12"/>
      <c r="L471" s="12">
        <f>P89</f>
        <v>171034</v>
      </c>
      <c r="M471" s="12">
        <f>Q89</f>
        <v>4808.8059299307288</v>
      </c>
      <c r="O471" s="12">
        <f>S89</f>
        <v>0</v>
      </c>
      <c r="P471" s="12">
        <f>R89</f>
        <v>175842.80592993076</v>
      </c>
      <c r="R471" s="5">
        <f t="shared" si="127"/>
        <v>177578.19407006924</v>
      </c>
      <c r="U471" s="12">
        <f t="shared" si="126"/>
        <v>-6544.1940700692357</v>
      </c>
      <c r="AB471" s="22" t="s">
        <v>291</v>
      </c>
      <c r="AG471" s="125"/>
      <c r="AH471" s="12">
        <f>AL89</f>
        <v>353421</v>
      </c>
      <c r="AI471" s="12"/>
      <c r="AJ471" s="12"/>
      <c r="AK471" s="12"/>
      <c r="AL471" s="12">
        <f>AP89</f>
        <v>171034</v>
      </c>
      <c r="AM471" s="12">
        <f>AQ89</f>
        <v>6926.6402542836877</v>
      </c>
      <c r="AO471" s="12">
        <f>AS89</f>
        <v>0</v>
      </c>
      <c r="AP471" s="12">
        <f>AR89</f>
        <v>177960.64025428373</v>
      </c>
      <c r="AQ471" s="12"/>
      <c r="AR471" s="5">
        <f t="shared" si="128"/>
        <v>175460.35974571627</v>
      </c>
      <c r="AU471" s="12">
        <f t="shared" si="129"/>
        <v>-4426.3597457162687</v>
      </c>
      <c r="AV471" s="53"/>
      <c r="AW471" s="89"/>
      <c r="AX471" s="53"/>
      <c r="AY471" s="92"/>
      <c r="AZ471" s="92"/>
      <c r="BB471" s="138"/>
    </row>
    <row r="472" spans="2:54">
      <c r="B472" s="22" t="s">
        <v>292</v>
      </c>
      <c r="G472" s="104"/>
      <c r="H472" s="12">
        <f>L261</f>
        <v>1951740</v>
      </c>
      <c r="I472" s="12"/>
      <c r="J472" s="12"/>
      <c r="K472" s="12"/>
      <c r="L472" s="12">
        <f>P261</f>
        <v>1504589</v>
      </c>
      <c r="M472" s="12">
        <f>Q261</f>
        <v>30131.649539676007</v>
      </c>
      <c r="O472" s="12">
        <f>S261</f>
        <v>0</v>
      </c>
      <c r="P472" s="12">
        <f>R261</f>
        <v>1534720.6495396763</v>
      </c>
      <c r="R472" s="5">
        <f t="shared" si="127"/>
        <v>417019.35046032374</v>
      </c>
      <c r="U472" s="12">
        <f t="shared" si="126"/>
        <v>1087569.6495396763</v>
      </c>
      <c r="AB472" s="22" t="s">
        <v>292</v>
      </c>
      <c r="AG472" s="125"/>
      <c r="AH472" s="12">
        <f>AL261</f>
        <v>1951740</v>
      </c>
      <c r="AI472" s="12"/>
      <c r="AJ472" s="12"/>
      <c r="AK472" s="12"/>
      <c r="AL472" s="12">
        <f>AP261</f>
        <v>1504589</v>
      </c>
      <c r="AM472" s="12">
        <f>AQ261</f>
        <v>42573.63274078862</v>
      </c>
      <c r="AO472" s="12">
        <f>AS261</f>
        <v>0</v>
      </c>
      <c r="AP472" s="12">
        <f>AR261</f>
        <v>1547162.6327407889</v>
      </c>
      <c r="AQ472" s="12"/>
      <c r="AR472" s="5">
        <f t="shared" si="128"/>
        <v>404577.36725921114</v>
      </c>
      <c r="AU472" s="12">
        <f t="shared" si="129"/>
        <v>1100011.6327407889</v>
      </c>
      <c r="AV472" s="53"/>
      <c r="AW472" s="89"/>
      <c r="AX472" s="53"/>
      <c r="AY472" s="92"/>
      <c r="AZ472" s="92"/>
      <c r="BB472" s="138"/>
    </row>
    <row r="473" spans="2:54">
      <c r="B473" s="22" t="s">
        <v>293</v>
      </c>
      <c r="G473" s="104"/>
      <c r="H473" s="26">
        <f>L231</f>
        <v>19887</v>
      </c>
      <c r="I473" s="26"/>
      <c r="J473" s="26"/>
      <c r="K473" s="26"/>
      <c r="L473" s="26">
        <f>P231</f>
        <v>19060</v>
      </c>
      <c r="M473" s="26">
        <f>Q231</f>
        <v>827</v>
      </c>
      <c r="N473" s="27"/>
      <c r="O473" s="26">
        <f>S231</f>
        <v>0</v>
      </c>
      <c r="P473" s="26">
        <f>R231</f>
        <v>19887</v>
      </c>
      <c r="R473" s="28">
        <f t="shared" si="127"/>
        <v>0</v>
      </c>
      <c r="U473" s="12">
        <f t="shared" si="126"/>
        <v>19060</v>
      </c>
      <c r="AB473" s="22" t="s">
        <v>293</v>
      </c>
      <c r="AG473" s="125"/>
      <c r="AH473" s="26">
        <f>AL231</f>
        <v>19887</v>
      </c>
      <c r="AI473" s="26"/>
      <c r="AJ473" s="26"/>
      <c r="AK473" s="26"/>
      <c r="AL473" s="26">
        <f>AP231</f>
        <v>19060</v>
      </c>
      <c r="AM473" s="26">
        <f>AQ231</f>
        <v>827</v>
      </c>
      <c r="AN473" s="27"/>
      <c r="AO473" s="26">
        <f>AS231</f>
        <v>0</v>
      </c>
      <c r="AP473" s="26">
        <f>AR231</f>
        <v>19887</v>
      </c>
      <c r="AQ473" s="12"/>
      <c r="AR473" s="28">
        <f t="shared" si="128"/>
        <v>0</v>
      </c>
      <c r="AU473" s="12">
        <f t="shared" si="129"/>
        <v>19060</v>
      </c>
      <c r="AV473" s="53"/>
      <c r="AW473" s="89"/>
      <c r="AX473" s="53"/>
      <c r="AY473" s="92"/>
      <c r="AZ473" s="92"/>
      <c r="BB473" s="138"/>
    </row>
    <row r="474" spans="2:54" ht="13.15">
      <c r="B474" s="30" t="s">
        <v>300</v>
      </c>
      <c r="H474" s="12">
        <f>SUM(H465:H473)</f>
        <v>15173637</v>
      </c>
      <c r="I474" s="12"/>
      <c r="J474" s="12"/>
      <c r="K474" s="12"/>
      <c r="L474" s="12">
        <f t="shared" ref="L474:O474" si="130">SUM(L465:L473)</f>
        <v>6628720</v>
      </c>
      <c r="M474" s="12">
        <f t="shared" si="130"/>
        <v>181970.03971044908</v>
      </c>
      <c r="N474" s="12">
        <f t="shared" si="130"/>
        <v>0</v>
      </c>
      <c r="O474" s="12">
        <f t="shared" si="130"/>
        <v>0</v>
      </c>
      <c r="P474" s="12">
        <f>SUM(P465:P473)</f>
        <v>6808023.3730437839</v>
      </c>
      <c r="R474" s="12">
        <f>SUM(R465:R473)</f>
        <v>8365613.6269562161</v>
      </c>
      <c r="U474" s="12">
        <f t="shared" si="126"/>
        <v>-1736893.6269562161</v>
      </c>
      <c r="AB474" s="30" t="s">
        <v>300</v>
      </c>
      <c r="AH474" s="12">
        <f>SUM(AH465:AH473)</f>
        <v>15173637</v>
      </c>
      <c r="AI474" s="12"/>
      <c r="AJ474" s="12"/>
      <c r="AK474" s="12"/>
      <c r="AL474" s="12">
        <f t="shared" ref="AL474:AO474" si="131">SUM(AL465:AL473)</f>
        <v>6628720</v>
      </c>
      <c r="AM474" s="12">
        <f t="shared" si="131"/>
        <v>320884.73288048164</v>
      </c>
      <c r="AN474" s="12">
        <f t="shared" si="131"/>
        <v>0</v>
      </c>
      <c r="AO474" s="12">
        <f t="shared" si="131"/>
        <v>0</v>
      </c>
      <c r="AP474" s="12">
        <f>SUM(AP465:AP473)</f>
        <v>6946404.7328804806</v>
      </c>
      <c r="AQ474" s="12"/>
      <c r="AR474" s="12">
        <f>SUM(AR465:AR473)</f>
        <v>8227232.2671195194</v>
      </c>
      <c r="AU474" s="12">
        <f t="shared" si="129"/>
        <v>-1598512.2671195194</v>
      </c>
      <c r="AV474" s="53"/>
      <c r="AW474" s="89"/>
      <c r="AX474" s="53"/>
      <c r="AY474" s="92"/>
      <c r="AZ474" s="92"/>
      <c r="BB474" s="138"/>
    </row>
    <row r="475" spans="2:54">
      <c r="H475" s="12"/>
      <c r="I475" s="12"/>
      <c r="J475" s="12"/>
      <c r="K475" s="12"/>
      <c r="L475" s="12"/>
      <c r="M475" s="105"/>
      <c r="N475" s="52"/>
      <c r="O475" s="52"/>
      <c r="P475" s="51"/>
      <c r="Q475" s="52"/>
      <c r="R475" s="51"/>
      <c r="U475" s="12"/>
      <c r="AH475" s="12"/>
      <c r="AI475" s="12"/>
      <c r="AJ475" s="12"/>
      <c r="AK475" s="12"/>
      <c r="AL475" s="12"/>
      <c r="AM475" s="126"/>
      <c r="AN475" s="12"/>
      <c r="AO475" s="12"/>
      <c r="AP475" s="127"/>
      <c r="AQ475" s="12"/>
      <c r="AR475" s="127"/>
      <c r="AU475" s="12"/>
      <c r="AV475" s="53"/>
      <c r="AW475" s="89"/>
      <c r="AX475" s="53"/>
      <c r="AY475" s="92"/>
      <c r="AZ475" s="92"/>
      <c r="BB475" s="138"/>
    </row>
    <row r="476" spans="2:54">
      <c r="B476" s="29" t="s">
        <v>302</v>
      </c>
      <c r="C476" s="25"/>
      <c r="H476" s="12"/>
      <c r="I476" s="12"/>
      <c r="J476" s="12"/>
      <c r="K476" s="12"/>
      <c r="L476" s="12"/>
      <c r="M476" s="12"/>
      <c r="N476" s="12"/>
      <c r="O476" s="12"/>
      <c r="U476" s="12">
        <f t="shared" si="126"/>
        <v>0</v>
      </c>
      <c r="AB476" s="128" t="s">
        <v>302</v>
      </c>
      <c r="AC476" s="25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U476" s="12">
        <f t="shared" si="129"/>
        <v>0</v>
      </c>
      <c r="AV476" s="53"/>
      <c r="AW476" s="89"/>
      <c r="AX476" s="53"/>
      <c r="AY476" s="92"/>
      <c r="AZ476" s="92"/>
      <c r="BB476" s="138"/>
    </row>
    <row r="477" spans="2:54">
      <c r="B477" s="22" t="s">
        <v>303</v>
      </c>
      <c r="G477" s="104"/>
      <c r="H477" s="12">
        <f>L115</f>
        <v>953069</v>
      </c>
      <c r="I477" s="12"/>
      <c r="J477" s="12"/>
      <c r="K477" s="12"/>
      <c r="L477" s="12">
        <f>P115</f>
        <v>56451</v>
      </c>
      <c r="M477" s="12">
        <f>Q115</f>
        <v>22688.44148502218</v>
      </c>
      <c r="O477" s="12">
        <f>S115</f>
        <v>0</v>
      </c>
      <c r="P477" s="12">
        <f>R115</f>
        <v>79139.441485022166</v>
      </c>
      <c r="R477" s="12">
        <f>H477-P477</f>
        <v>873929.55851497781</v>
      </c>
      <c r="U477" s="12">
        <f t="shared" si="126"/>
        <v>-817478.55851497781</v>
      </c>
      <c r="AB477" s="22" t="s">
        <v>303</v>
      </c>
      <c r="AG477" s="125"/>
      <c r="AH477" s="12">
        <f>AL115</f>
        <v>953069</v>
      </c>
      <c r="AI477" s="12"/>
      <c r="AJ477" s="12"/>
      <c r="AK477" s="12"/>
      <c r="AL477" s="12">
        <f>AP115</f>
        <v>56451</v>
      </c>
      <c r="AM477" s="12">
        <f>AQ115</f>
        <v>24487.780338868539</v>
      </c>
      <c r="AO477" s="12">
        <f>AS115</f>
        <v>0</v>
      </c>
      <c r="AP477" s="12">
        <f>AR115</f>
        <v>80938.780338868542</v>
      </c>
      <c r="AQ477" s="12"/>
      <c r="AR477" s="12">
        <f>AH477-AP477</f>
        <v>872130.2196611315</v>
      </c>
      <c r="AU477" s="12">
        <f t="shared" si="129"/>
        <v>-815679.2196611315</v>
      </c>
      <c r="AV477" s="53"/>
      <c r="AW477" s="89"/>
      <c r="AX477" s="53"/>
      <c r="AY477" s="92"/>
      <c r="AZ477" s="92"/>
      <c r="BB477" s="138"/>
    </row>
    <row r="478" spans="2:54">
      <c r="B478" s="22" t="s">
        <v>304</v>
      </c>
      <c r="G478" s="104"/>
      <c r="H478" s="12">
        <f>L24</f>
        <v>16806</v>
      </c>
      <c r="I478" s="12"/>
      <c r="J478" s="12"/>
      <c r="K478" s="12"/>
      <c r="L478" s="12">
        <f>P24</f>
        <v>10494</v>
      </c>
      <c r="M478" s="12">
        <f>Q24</f>
        <v>280.48418972332013</v>
      </c>
      <c r="O478" s="12">
        <f>S24</f>
        <v>0</v>
      </c>
      <c r="P478" s="12">
        <f>R24</f>
        <v>10774.48418972332</v>
      </c>
      <c r="R478" s="12">
        <f t="shared" ref="R478:R482" si="132">H478-P478</f>
        <v>6031.51581027668</v>
      </c>
      <c r="U478" s="12">
        <f t="shared" si="126"/>
        <v>4462.48418972332</v>
      </c>
      <c r="AB478" s="22" t="s">
        <v>304</v>
      </c>
      <c r="AG478" s="125"/>
      <c r="AH478" s="12">
        <f>AL24</f>
        <v>16806</v>
      </c>
      <c r="AI478" s="12"/>
      <c r="AJ478" s="12"/>
      <c r="AK478" s="12"/>
      <c r="AL478" s="12">
        <f>AP24</f>
        <v>10494</v>
      </c>
      <c r="AM478" s="12">
        <f>AQ24</f>
        <v>1415.45</v>
      </c>
      <c r="AO478" s="12">
        <f>AS24</f>
        <v>0</v>
      </c>
      <c r="AP478" s="12">
        <f>AR24</f>
        <v>11909.45</v>
      </c>
      <c r="AQ478" s="12"/>
      <c r="AR478" s="12">
        <f t="shared" ref="AR478:AR482" si="133">AH478-AP478</f>
        <v>4896.5499999999993</v>
      </c>
      <c r="AU478" s="12">
        <f t="shared" si="129"/>
        <v>5597.4500000000007</v>
      </c>
      <c r="AV478" s="53"/>
      <c r="AW478" s="89"/>
      <c r="AX478" s="53"/>
      <c r="AY478" s="92"/>
      <c r="AZ478" s="92"/>
      <c r="BB478" s="138"/>
    </row>
    <row r="479" spans="2:54">
      <c r="B479" s="22" t="s">
        <v>305</v>
      </c>
      <c r="G479" s="104"/>
      <c r="H479" s="12">
        <f>L218</f>
        <v>142035</v>
      </c>
      <c r="I479" s="12"/>
      <c r="J479" s="12"/>
      <c r="K479" s="12"/>
      <c r="L479" s="12">
        <f>P218</f>
        <v>113328</v>
      </c>
      <c r="M479" s="12">
        <f>Q218</f>
        <v>1195.7612318840579</v>
      </c>
      <c r="O479" s="12">
        <f>S218</f>
        <v>0</v>
      </c>
      <c r="P479" s="12">
        <f>R218</f>
        <v>114523.76123188407</v>
      </c>
      <c r="R479" s="12">
        <f t="shared" si="132"/>
        <v>27511.238768115931</v>
      </c>
      <c r="U479" s="12">
        <f t="shared" si="126"/>
        <v>85816.761231884069</v>
      </c>
      <c r="AB479" s="22" t="s">
        <v>305</v>
      </c>
      <c r="AG479" s="125"/>
      <c r="AH479" s="12">
        <f>AL218</f>
        <v>142035</v>
      </c>
      <c r="AI479" s="12"/>
      <c r="AJ479" s="12"/>
      <c r="AK479" s="12"/>
      <c r="AL479" s="12">
        <f>AP218</f>
        <v>113328</v>
      </c>
      <c r="AM479" s="12">
        <f>AQ218</f>
        <v>4809.4523809523807</v>
      </c>
      <c r="AO479" s="12">
        <f>AS218</f>
        <v>0</v>
      </c>
      <c r="AP479" s="12">
        <f>AR218</f>
        <v>118137.45238095238</v>
      </c>
      <c r="AQ479" s="12"/>
      <c r="AR479" s="12">
        <f t="shared" si="133"/>
        <v>23897.547619047618</v>
      </c>
      <c r="AU479" s="12">
        <f t="shared" si="129"/>
        <v>89430.452380952382</v>
      </c>
      <c r="AV479" s="53"/>
      <c r="AW479" s="89"/>
      <c r="AX479" s="53"/>
      <c r="AY479" s="92"/>
      <c r="AZ479" s="92"/>
      <c r="BB479" s="138"/>
    </row>
    <row r="480" spans="2:54">
      <c r="B480" s="22" t="s">
        <v>306</v>
      </c>
      <c r="G480" s="104"/>
      <c r="H480" s="12">
        <f>L364</f>
        <v>175959</v>
      </c>
      <c r="I480" s="12">
        <f>M364</f>
        <v>0</v>
      </c>
      <c r="J480" s="12">
        <f>N364</f>
        <v>0</v>
      </c>
      <c r="K480" s="12"/>
      <c r="L480" s="12">
        <f>P364+1</f>
        <v>166070</v>
      </c>
      <c r="M480" s="12">
        <f>Q364</f>
        <v>3596.4285714285716</v>
      </c>
      <c r="O480" s="12">
        <f>S364</f>
        <v>0</v>
      </c>
      <c r="P480" s="12">
        <f>R364</f>
        <v>169665.42857142858</v>
      </c>
      <c r="R480" s="12">
        <f t="shared" si="132"/>
        <v>6293.5714285714203</v>
      </c>
      <c r="U480" s="12">
        <f t="shared" si="126"/>
        <v>159776.42857142858</v>
      </c>
      <c r="AB480" s="22" t="s">
        <v>306</v>
      </c>
      <c r="AG480" s="125"/>
      <c r="AH480" s="12">
        <f>AL364</f>
        <v>175959</v>
      </c>
      <c r="AI480" s="12">
        <f>AM364</f>
        <v>0</v>
      </c>
      <c r="AJ480" s="12">
        <f>AN364</f>
        <v>0</v>
      </c>
      <c r="AK480" s="12"/>
      <c r="AL480" s="12">
        <f>AP364+1</f>
        <v>166070</v>
      </c>
      <c r="AM480" s="12">
        <f>AQ364</f>
        <v>3596.4285714285716</v>
      </c>
      <c r="AO480" s="12">
        <f>AS364</f>
        <v>0</v>
      </c>
      <c r="AP480" s="12">
        <f>AR364</f>
        <v>169665.42857142858</v>
      </c>
      <c r="AQ480" s="12"/>
      <c r="AR480" s="12">
        <f t="shared" si="133"/>
        <v>6293.5714285714203</v>
      </c>
      <c r="AU480" s="12">
        <f t="shared" si="129"/>
        <v>159776.42857142858</v>
      </c>
      <c r="AV480" s="53"/>
      <c r="AW480" s="89"/>
      <c r="AX480" s="53"/>
      <c r="AY480" s="92"/>
      <c r="AZ480" s="92"/>
      <c r="BB480" s="138"/>
    </row>
    <row r="481" spans="1:54">
      <c r="B481" s="22" t="s">
        <v>307</v>
      </c>
      <c r="G481" s="104"/>
      <c r="H481" s="12">
        <f>L329</f>
        <v>106625</v>
      </c>
      <c r="I481" s="12"/>
      <c r="J481" s="12"/>
      <c r="K481" s="12"/>
      <c r="L481" s="12">
        <f>P329</f>
        <v>92840</v>
      </c>
      <c r="M481" s="12">
        <f>Q329</f>
        <v>3366.6985507246377</v>
      </c>
      <c r="O481" s="12">
        <f>S329</f>
        <v>0</v>
      </c>
      <c r="P481" s="12">
        <f>R329</f>
        <v>96206.698550724643</v>
      </c>
      <c r="R481" s="12">
        <f t="shared" si="132"/>
        <v>10418.301449275357</v>
      </c>
      <c r="U481" s="12">
        <f t="shared" si="126"/>
        <v>82421.698550724643</v>
      </c>
      <c r="AB481" s="22" t="s">
        <v>307</v>
      </c>
      <c r="AG481" s="125"/>
      <c r="AH481" s="12">
        <f>AL329</f>
        <v>106625</v>
      </c>
      <c r="AI481" s="12"/>
      <c r="AJ481" s="12"/>
      <c r="AK481" s="12"/>
      <c r="AL481" s="12">
        <f>AP329</f>
        <v>90669</v>
      </c>
      <c r="AM481" s="12">
        <f>AQ329</f>
        <v>4061.5047619047618</v>
      </c>
      <c r="AO481" s="12">
        <f>AS329</f>
        <v>0</v>
      </c>
      <c r="AP481" s="12">
        <f>AR329</f>
        <v>94730.504761904769</v>
      </c>
      <c r="AQ481" s="12"/>
      <c r="AR481" s="12">
        <f t="shared" si="133"/>
        <v>11894.495238095231</v>
      </c>
      <c r="AU481" s="12">
        <f t="shared" si="129"/>
        <v>78774.504761904769</v>
      </c>
      <c r="AV481" s="53"/>
      <c r="AW481" s="89"/>
      <c r="AX481" s="53"/>
      <c r="AY481" s="92"/>
      <c r="AZ481" s="92"/>
      <c r="BB481" s="138"/>
    </row>
    <row r="482" spans="1:54">
      <c r="B482" s="22" t="s">
        <v>308</v>
      </c>
      <c r="G482" s="104"/>
      <c r="H482" s="26">
        <f>L97</f>
        <v>373</v>
      </c>
      <c r="I482" s="26"/>
      <c r="J482" s="26"/>
      <c r="K482" s="26"/>
      <c r="L482" s="26">
        <f>P97</f>
        <v>373</v>
      </c>
      <c r="M482" s="26">
        <f>Q97</f>
        <v>0</v>
      </c>
      <c r="N482" s="27"/>
      <c r="O482" s="26">
        <f>S97</f>
        <v>0</v>
      </c>
      <c r="P482" s="26">
        <f>R97</f>
        <v>373</v>
      </c>
      <c r="Q482" s="26"/>
      <c r="R482" s="26">
        <f t="shared" si="132"/>
        <v>0</v>
      </c>
      <c r="U482" s="12">
        <f t="shared" si="126"/>
        <v>373</v>
      </c>
      <c r="AB482" s="22" t="s">
        <v>308</v>
      </c>
      <c r="AG482" s="125"/>
      <c r="AH482" s="26">
        <f>AL97</f>
        <v>373</v>
      </c>
      <c r="AI482" s="26"/>
      <c r="AJ482" s="26"/>
      <c r="AK482" s="26"/>
      <c r="AL482" s="26">
        <f>AP97</f>
        <v>373</v>
      </c>
      <c r="AM482" s="26">
        <f>AQ97</f>
        <v>0</v>
      </c>
      <c r="AN482" s="27"/>
      <c r="AO482" s="26">
        <f>AS97</f>
        <v>0</v>
      </c>
      <c r="AP482" s="26">
        <f>AR97</f>
        <v>373</v>
      </c>
      <c r="AQ482" s="26"/>
      <c r="AR482" s="26">
        <f t="shared" si="133"/>
        <v>0</v>
      </c>
      <c r="AU482" s="12">
        <f t="shared" si="129"/>
        <v>373</v>
      </c>
      <c r="AV482" s="53"/>
      <c r="AW482" s="89"/>
      <c r="AX482" s="53"/>
      <c r="AY482" s="92"/>
      <c r="AZ482" s="92"/>
      <c r="BB482" s="138"/>
    </row>
    <row r="483" spans="1:54" ht="13.15">
      <c r="B483" s="30" t="s">
        <v>309</v>
      </c>
      <c r="H483" s="12">
        <f>SUM(H477:H482)</f>
        <v>1394867</v>
      </c>
      <c r="I483" s="12">
        <f t="shared" ref="I483:R483" si="134">SUM(I477:I482)</f>
        <v>0</v>
      </c>
      <c r="J483" s="12">
        <f t="shared" si="134"/>
        <v>0</v>
      </c>
      <c r="K483" s="12"/>
      <c r="L483" s="12">
        <f t="shared" si="134"/>
        <v>439556</v>
      </c>
      <c r="M483" s="12">
        <f t="shared" si="134"/>
        <v>31127.81402878277</v>
      </c>
      <c r="N483" s="12"/>
      <c r="O483" s="12">
        <f t="shared" si="134"/>
        <v>0</v>
      </c>
      <c r="P483" s="12">
        <f t="shared" si="134"/>
        <v>470682.81402878277</v>
      </c>
      <c r="R483" s="12">
        <f t="shared" si="134"/>
        <v>924184.18597121723</v>
      </c>
      <c r="U483" s="12">
        <f t="shared" si="126"/>
        <v>-484628.18597121723</v>
      </c>
      <c r="AB483" s="30" t="s">
        <v>309</v>
      </c>
      <c r="AH483" s="12">
        <f>SUM(AH477:AH482)</f>
        <v>1394867</v>
      </c>
      <c r="AI483" s="12">
        <f t="shared" ref="AI483:AR483" si="135">SUM(AI477:AI482)</f>
        <v>0</v>
      </c>
      <c r="AJ483" s="12">
        <f t="shared" si="135"/>
        <v>0</v>
      </c>
      <c r="AK483" s="12"/>
      <c r="AL483" s="12">
        <f t="shared" si="135"/>
        <v>437385</v>
      </c>
      <c r="AM483" s="12">
        <f t="shared" si="135"/>
        <v>38370.616053154255</v>
      </c>
      <c r="AN483" s="12"/>
      <c r="AO483" s="12">
        <f t="shared" si="135"/>
        <v>0</v>
      </c>
      <c r="AP483" s="12">
        <f t="shared" si="135"/>
        <v>475754.61605315428</v>
      </c>
      <c r="AQ483" s="12"/>
      <c r="AR483" s="12">
        <f t="shared" si="135"/>
        <v>919112.38394684577</v>
      </c>
      <c r="AU483" s="12">
        <f t="shared" si="129"/>
        <v>-481727.38394684577</v>
      </c>
      <c r="AV483" s="53"/>
      <c r="AW483" s="89"/>
      <c r="AX483" s="53"/>
      <c r="AY483" s="92"/>
      <c r="AZ483" s="92"/>
      <c r="BB483" s="138"/>
    </row>
    <row r="484" spans="1:54">
      <c r="H484" s="12"/>
      <c r="I484" s="12"/>
      <c r="J484" s="12"/>
      <c r="K484" s="12"/>
      <c r="L484" s="12"/>
      <c r="M484" s="105"/>
      <c r="N484" s="52"/>
      <c r="O484" s="52"/>
      <c r="P484" s="51"/>
      <c r="Q484" s="52"/>
      <c r="R484" s="51"/>
      <c r="U484" s="12"/>
      <c r="AH484" s="12"/>
      <c r="AI484" s="12"/>
      <c r="AJ484" s="12"/>
      <c r="AK484" s="12"/>
      <c r="AL484" s="12"/>
      <c r="AM484" s="126"/>
      <c r="AN484" s="12"/>
      <c r="AO484" s="12"/>
      <c r="AP484" s="127"/>
      <c r="AQ484" s="12"/>
      <c r="AR484" s="127"/>
      <c r="AU484" s="12"/>
      <c r="AV484" s="53"/>
      <c r="AW484" s="89"/>
      <c r="AX484" s="53"/>
      <c r="AY484" s="92"/>
      <c r="AZ484" s="92"/>
      <c r="BB484" s="138"/>
    </row>
    <row r="485" spans="1:54">
      <c r="H485" s="12"/>
      <c r="I485" s="12"/>
      <c r="J485" s="12"/>
      <c r="K485" s="12"/>
      <c r="L485" s="12"/>
      <c r="M485" s="12"/>
      <c r="N485" s="12"/>
      <c r="O485" s="12"/>
      <c r="P485" s="51"/>
      <c r="Q485" s="52"/>
      <c r="R485" s="51"/>
      <c r="U485" s="12">
        <f t="shared" si="126"/>
        <v>0</v>
      </c>
      <c r="AH485" s="12"/>
      <c r="AI485" s="12"/>
      <c r="AJ485" s="12"/>
      <c r="AK485" s="12"/>
      <c r="AL485" s="12"/>
      <c r="AM485" s="12"/>
      <c r="AN485" s="12"/>
      <c r="AO485" s="12"/>
      <c r="AP485" s="127"/>
      <c r="AQ485" s="12"/>
      <c r="AR485" s="127"/>
      <c r="AU485" s="12">
        <f t="shared" si="129"/>
        <v>0</v>
      </c>
      <c r="AV485" s="53"/>
      <c r="AW485" s="89"/>
      <c r="AX485" s="53"/>
      <c r="AY485" s="92"/>
      <c r="AZ485" s="92"/>
      <c r="BB485" s="138"/>
    </row>
    <row r="486" spans="1:54" ht="13.15">
      <c r="B486" s="30" t="s">
        <v>310</v>
      </c>
      <c r="H486" s="12">
        <f t="shared" ref="H486:P486" si="136">H474+H483</f>
        <v>16568504</v>
      </c>
      <c r="I486" s="12">
        <f t="shared" si="136"/>
        <v>0</v>
      </c>
      <c r="J486" s="12">
        <f t="shared" si="136"/>
        <v>0</v>
      </c>
      <c r="K486" s="12">
        <f t="shared" si="136"/>
        <v>0</v>
      </c>
      <c r="L486" s="12">
        <f t="shared" si="136"/>
        <v>7068276</v>
      </c>
      <c r="M486" s="12">
        <f t="shared" si="136"/>
        <v>213097.85373923185</v>
      </c>
      <c r="N486" s="12">
        <f t="shared" si="136"/>
        <v>0</v>
      </c>
      <c r="O486" s="12">
        <f t="shared" si="136"/>
        <v>0</v>
      </c>
      <c r="P486" s="12">
        <f t="shared" si="136"/>
        <v>7278706.1870725667</v>
      </c>
      <c r="Q486" s="12">
        <f t="shared" ref="Q486:S486" si="137">Q474+Q483</f>
        <v>0</v>
      </c>
      <c r="R486" s="12">
        <f>R474+R483</f>
        <v>9289797.8129274324</v>
      </c>
      <c r="S486" s="12">
        <f t="shared" si="137"/>
        <v>0</v>
      </c>
      <c r="U486" s="12">
        <f t="shared" si="126"/>
        <v>-2221521.8129274324</v>
      </c>
      <c r="AB486" s="30" t="s">
        <v>310</v>
      </c>
      <c r="AH486" s="12">
        <f t="shared" ref="AH486:AS486" si="138">AH474+AH483</f>
        <v>16568504</v>
      </c>
      <c r="AI486" s="12">
        <f t="shared" si="138"/>
        <v>0</v>
      </c>
      <c r="AJ486" s="12">
        <f t="shared" si="138"/>
        <v>0</v>
      </c>
      <c r="AK486" s="12">
        <f t="shared" si="138"/>
        <v>0</v>
      </c>
      <c r="AL486" s="12">
        <f t="shared" si="138"/>
        <v>7066105</v>
      </c>
      <c r="AM486" s="12">
        <f t="shared" si="138"/>
        <v>359255.34893363586</v>
      </c>
      <c r="AN486" s="12">
        <f t="shared" si="138"/>
        <v>0</v>
      </c>
      <c r="AO486" s="12">
        <f t="shared" si="138"/>
        <v>0</v>
      </c>
      <c r="AP486" s="12">
        <f t="shared" si="138"/>
        <v>7422159.3489336353</v>
      </c>
      <c r="AQ486" s="12">
        <f t="shared" si="138"/>
        <v>0</v>
      </c>
      <c r="AR486" s="12">
        <f>AR474+AR483</f>
        <v>9146344.6510663647</v>
      </c>
      <c r="AS486" s="12">
        <f t="shared" si="138"/>
        <v>0</v>
      </c>
      <c r="AU486" s="12">
        <f t="shared" si="129"/>
        <v>-2080239.6510663647</v>
      </c>
      <c r="AV486" s="53"/>
      <c r="AW486" s="89"/>
      <c r="AX486" s="53"/>
      <c r="AY486" s="92"/>
      <c r="AZ486" s="92"/>
      <c r="BB486" s="138"/>
    </row>
    <row r="487" spans="1:54" ht="13.15">
      <c r="B487" s="30" t="s">
        <v>311</v>
      </c>
      <c r="H487" s="12"/>
      <c r="I487" s="12"/>
      <c r="J487" s="12"/>
      <c r="K487" s="12"/>
      <c r="L487" s="12"/>
      <c r="M487" s="12"/>
      <c r="N487" s="12"/>
      <c r="O487" s="12"/>
      <c r="R487" s="51"/>
      <c r="U487" s="12"/>
      <c r="X487" s="92"/>
      <c r="AB487" s="30" t="s">
        <v>311</v>
      </c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7"/>
      <c r="AU487" s="12"/>
      <c r="AV487" s="53"/>
      <c r="AW487" s="89"/>
      <c r="AX487" s="92"/>
      <c r="AY487" s="92"/>
      <c r="AZ487" s="92"/>
      <c r="BB487" s="138"/>
    </row>
    <row r="488" spans="1:54">
      <c r="B488" s="18"/>
      <c r="H488" s="12"/>
      <c r="I488" s="12"/>
      <c r="J488" s="12"/>
      <c r="K488" s="12"/>
      <c r="L488" s="108"/>
      <c r="M488" s="108"/>
      <c r="N488" s="108"/>
      <c r="O488" s="108"/>
      <c r="P488" s="108"/>
      <c r="Q488" s="108"/>
      <c r="R488" s="108"/>
      <c r="S488" s="33"/>
      <c r="T488" s="33"/>
      <c r="U488" s="33"/>
      <c r="V488" s="109"/>
      <c r="W488" s="110"/>
      <c r="X488" s="92"/>
      <c r="AB488" s="53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V488" s="53"/>
      <c r="AW488" s="89"/>
      <c r="AX488" s="92"/>
      <c r="AY488" s="92"/>
      <c r="AZ488" s="92"/>
    </row>
    <row r="489" spans="1:54" ht="13.15">
      <c r="H489" s="12"/>
      <c r="I489" s="12"/>
      <c r="J489" s="12"/>
      <c r="K489" s="12"/>
      <c r="L489" s="111"/>
      <c r="M489" s="108"/>
      <c r="N489" s="108"/>
      <c r="O489" s="108"/>
      <c r="P489" s="108"/>
      <c r="Q489" s="108"/>
      <c r="R489" s="112"/>
      <c r="S489" s="33"/>
      <c r="T489" s="33"/>
      <c r="U489" s="33"/>
      <c r="V489" s="109"/>
      <c r="W489" s="110"/>
      <c r="AH489" s="12"/>
      <c r="AI489" s="12"/>
      <c r="AJ489" s="12"/>
      <c r="AK489" s="12"/>
      <c r="AL489" s="129"/>
      <c r="AM489" s="12"/>
      <c r="AN489" s="12"/>
      <c r="AO489" s="12"/>
      <c r="AP489" s="12"/>
      <c r="AQ489" s="12"/>
      <c r="AR489" s="70"/>
      <c r="AV489" s="53"/>
      <c r="AW489" s="89"/>
      <c r="AX489" s="53"/>
      <c r="AY489" s="92"/>
      <c r="AZ489" s="92"/>
    </row>
    <row r="490" spans="1:54" ht="13.15">
      <c r="A490" s="10"/>
      <c r="B490" s="10"/>
      <c r="H490" s="12"/>
      <c r="I490" s="12"/>
      <c r="J490" s="12"/>
      <c r="K490" s="12"/>
      <c r="L490" s="113"/>
      <c r="M490" s="33"/>
      <c r="N490" s="108"/>
      <c r="O490" s="108"/>
      <c r="P490" s="108"/>
      <c r="Q490" s="108"/>
      <c r="R490" s="108"/>
      <c r="S490" s="33"/>
      <c r="T490" s="109"/>
      <c r="U490" s="33"/>
      <c r="V490" s="109"/>
      <c r="W490" s="110"/>
      <c r="AH490" s="12"/>
      <c r="AI490" s="12"/>
      <c r="AJ490" s="12"/>
      <c r="AK490" s="12"/>
      <c r="AL490" s="30"/>
      <c r="AN490" s="12"/>
      <c r="AO490" s="12"/>
      <c r="AP490" s="12"/>
      <c r="AQ490" s="12"/>
      <c r="AR490" s="12"/>
      <c r="AT490" s="53"/>
      <c r="AV490" s="53"/>
      <c r="AW490" s="89"/>
      <c r="AX490" s="53"/>
      <c r="AY490" s="92"/>
      <c r="AZ490" s="92"/>
    </row>
    <row r="491" spans="1:54" ht="13.15">
      <c r="A491" s="10"/>
      <c r="B491" s="104"/>
      <c r="C491" s="18"/>
      <c r="H491" s="12"/>
      <c r="I491" s="12"/>
      <c r="J491" s="12"/>
      <c r="K491" s="12"/>
      <c r="L491" s="111"/>
      <c r="M491" s="108"/>
      <c r="N491" s="108"/>
      <c r="O491" s="108"/>
      <c r="P491" s="108"/>
      <c r="Q491" s="108"/>
      <c r="R491" s="108"/>
      <c r="S491" s="33"/>
      <c r="T491" s="109"/>
      <c r="U491" s="33"/>
      <c r="V491" s="109"/>
      <c r="W491" s="110"/>
      <c r="X491" s="106"/>
      <c r="Y491" s="106"/>
      <c r="Z491" s="106"/>
      <c r="AB491" s="125"/>
      <c r="AC491" s="53"/>
      <c r="AH491" s="12"/>
      <c r="AI491" s="12"/>
      <c r="AJ491" s="12"/>
      <c r="AK491" s="12"/>
      <c r="AL491" s="129"/>
      <c r="AM491" s="12"/>
      <c r="AN491" s="12"/>
      <c r="AO491" s="12"/>
      <c r="AP491" s="12"/>
      <c r="AQ491" s="12"/>
      <c r="AR491" s="12"/>
      <c r="AT491" s="53"/>
      <c r="AV491" s="53"/>
      <c r="AW491" s="89"/>
      <c r="AX491" s="106"/>
      <c r="AY491" s="106"/>
      <c r="AZ491" s="106"/>
    </row>
    <row r="492" spans="1:54">
      <c r="A492" s="10"/>
      <c r="B492" s="10"/>
      <c r="C492" s="18"/>
      <c r="H492" s="12"/>
      <c r="I492" s="12"/>
      <c r="J492" s="12"/>
      <c r="K492" s="12"/>
      <c r="L492" s="108"/>
      <c r="M492" s="108"/>
      <c r="N492" s="108"/>
      <c r="O492" s="108"/>
      <c r="P492" s="108"/>
      <c r="Q492" s="108"/>
      <c r="R492" s="108"/>
      <c r="S492" s="33"/>
      <c r="T492" s="109"/>
      <c r="U492" s="33"/>
      <c r="V492" s="109"/>
      <c r="W492" s="110"/>
      <c r="X492" s="106"/>
      <c r="Y492" s="106"/>
      <c r="Z492" s="106"/>
      <c r="AC492" s="53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T492" s="53"/>
      <c r="AV492" s="53"/>
      <c r="AW492" s="89"/>
      <c r="AX492" s="106"/>
      <c r="AY492" s="106"/>
      <c r="AZ492" s="106"/>
    </row>
    <row r="493" spans="1:54" ht="13.15" thickBot="1">
      <c r="A493" s="10"/>
      <c r="B493" s="10"/>
      <c r="H493" s="12"/>
      <c r="I493" s="12"/>
      <c r="J493" s="12"/>
      <c r="K493" s="12"/>
      <c r="L493" s="108"/>
      <c r="M493" s="108"/>
      <c r="N493" s="108"/>
      <c r="O493" s="108"/>
      <c r="P493" s="108"/>
      <c r="Q493" s="108"/>
      <c r="R493" s="108"/>
      <c r="S493" s="33"/>
      <c r="T493" s="33"/>
      <c r="U493" s="33"/>
      <c r="V493" s="109"/>
      <c r="W493" s="110"/>
      <c r="X493" s="106"/>
      <c r="Y493" s="106"/>
      <c r="Z493" s="106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V493" s="53"/>
      <c r="AW493" s="89"/>
      <c r="AX493" s="106"/>
      <c r="AY493" s="106"/>
      <c r="AZ493" s="106"/>
    </row>
    <row r="494" spans="1:54" ht="13.15">
      <c r="A494" s="10"/>
      <c r="B494" s="10"/>
      <c r="C494" s="45" t="s">
        <v>346</v>
      </c>
      <c r="D494" s="46"/>
      <c r="E494" s="31"/>
      <c r="F494" s="31"/>
      <c r="G494" s="31"/>
      <c r="H494" s="31"/>
      <c r="I494" s="31"/>
      <c r="J494" s="31"/>
      <c r="K494" s="31"/>
      <c r="L494" s="31"/>
      <c r="M494" s="32"/>
      <c r="N494" s="111"/>
      <c r="O494" s="108"/>
      <c r="P494" s="108"/>
      <c r="Q494" s="108"/>
      <c r="R494" s="112"/>
      <c r="S494" s="33"/>
      <c r="T494" s="33"/>
      <c r="U494" s="33"/>
      <c r="V494" s="109"/>
      <c r="W494" s="110"/>
      <c r="AC494" s="45" t="s">
        <v>346</v>
      </c>
      <c r="AD494" s="46"/>
      <c r="AE494" s="31"/>
      <c r="AF494" s="31"/>
      <c r="AG494" s="31"/>
      <c r="AH494" s="31"/>
      <c r="AI494" s="31"/>
      <c r="AJ494" s="31"/>
      <c r="AK494" s="31"/>
      <c r="AL494" s="31"/>
      <c r="AM494" s="32"/>
      <c r="AN494" s="129"/>
      <c r="AO494" s="12"/>
      <c r="AP494" s="12"/>
      <c r="AQ494" s="12"/>
      <c r="AR494" s="70"/>
      <c r="AV494" s="53"/>
      <c r="AW494" s="89"/>
      <c r="AX494" s="53"/>
      <c r="AY494" s="92"/>
      <c r="AZ494" s="92"/>
    </row>
    <row r="495" spans="1:54">
      <c r="A495" s="10"/>
      <c r="B495" s="116"/>
      <c r="C495" s="151" t="s">
        <v>347</v>
      </c>
      <c r="D495" s="196"/>
      <c r="E495" s="33"/>
      <c r="F495" s="33"/>
      <c r="G495" s="33"/>
      <c r="H495" s="33"/>
      <c r="I495" s="33"/>
      <c r="J495" s="33"/>
      <c r="K495" s="33"/>
      <c r="L495" s="33"/>
      <c r="M495" s="34"/>
      <c r="N495" s="108"/>
      <c r="O495" s="108"/>
      <c r="P495" s="108"/>
      <c r="Q495" s="108"/>
      <c r="R495" s="108"/>
      <c r="S495" s="33"/>
      <c r="T495" s="33"/>
      <c r="U495" s="33"/>
      <c r="V495" s="109"/>
      <c r="W495" s="110"/>
      <c r="AB495" s="130"/>
      <c r="AC495" s="151" t="s">
        <v>347</v>
      </c>
      <c r="AD495" s="152"/>
      <c r="AM495" s="34"/>
      <c r="AN495" s="12"/>
      <c r="AO495" s="12"/>
      <c r="AP495" s="12"/>
      <c r="AQ495" s="12"/>
      <c r="AR495" s="12"/>
      <c r="AV495" s="53"/>
      <c r="AW495" s="89"/>
      <c r="AX495" s="53"/>
      <c r="AY495" s="92"/>
      <c r="AZ495" s="92"/>
    </row>
    <row r="496" spans="1:54">
      <c r="A496" s="10"/>
      <c r="B496" s="10"/>
      <c r="C496" s="47" t="s">
        <v>314</v>
      </c>
      <c r="D496" s="36" t="s">
        <v>315</v>
      </c>
      <c r="E496" s="33"/>
      <c r="F496" s="33"/>
      <c r="G496" s="33"/>
      <c r="H496" s="33"/>
      <c r="I496" s="33"/>
      <c r="J496" s="33"/>
      <c r="K496" s="33"/>
      <c r="L496" s="48">
        <v>15165</v>
      </c>
      <c r="M496" s="37"/>
      <c r="N496" s="108"/>
      <c r="O496" s="108"/>
      <c r="P496" s="108"/>
      <c r="Q496" s="108"/>
      <c r="R496" s="108"/>
      <c r="S496" s="33"/>
      <c r="T496" s="109"/>
      <c r="U496" s="33"/>
      <c r="V496" s="109"/>
      <c r="W496" s="110"/>
      <c r="AC496" s="47" t="s">
        <v>314</v>
      </c>
      <c r="AD496" s="131" t="s">
        <v>315</v>
      </c>
      <c r="AL496" s="43">
        <v>15165</v>
      </c>
      <c r="AM496" s="37"/>
      <c r="AN496" s="12"/>
      <c r="AO496" s="12"/>
      <c r="AP496" s="12"/>
      <c r="AQ496" s="12"/>
      <c r="AR496" s="12"/>
      <c r="AT496" s="53"/>
      <c r="AV496" s="53"/>
      <c r="AW496" s="89"/>
      <c r="AX496" s="53"/>
      <c r="AY496" s="92"/>
      <c r="AZ496" s="92"/>
    </row>
    <row r="497" spans="1:52">
      <c r="A497" s="10"/>
      <c r="B497" s="10"/>
      <c r="C497" s="47" t="s">
        <v>316</v>
      </c>
      <c r="D497" s="36" t="s">
        <v>317</v>
      </c>
      <c r="E497" s="33"/>
      <c r="F497" s="33"/>
      <c r="G497" s="33"/>
      <c r="H497" s="33"/>
      <c r="I497" s="33"/>
      <c r="J497" s="33"/>
      <c r="K497" s="33"/>
      <c r="L497" s="48">
        <v>2343</v>
      </c>
      <c r="M497" s="37"/>
      <c r="N497" s="108"/>
      <c r="O497" s="108"/>
      <c r="P497" s="108"/>
      <c r="Q497" s="108"/>
      <c r="R497" s="108"/>
      <c r="S497" s="33"/>
      <c r="T497" s="109"/>
      <c r="U497" s="33"/>
      <c r="V497" s="109"/>
      <c r="W497" s="110"/>
      <c r="AC497" s="47" t="s">
        <v>316</v>
      </c>
      <c r="AD497" s="131" t="s">
        <v>317</v>
      </c>
      <c r="AL497" s="43">
        <v>2343</v>
      </c>
      <c r="AM497" s="37"/>
      <c r="AN497" s="12"/>
      <c r="AO497" s="12"/>
      <c r="AP497" s="12"/>
      <c r="AQ497" s="12"/>
      <c r="AR497" s="12"/>
      <c r="AT497" s="53"/>
      <c r="AV497" s="53"/>
      <c r="AW497" s="89"/>
      <c r="AX497" s="53"/>
      <c r="AY497" s="92"/>
      <c r="AZ497" s="92"/>
    </row>
    <row r="498" spans="1:52">
      <c r="C498" s="35" t="s">
        <v>318</v>
      </c>
      <c r="D498" s="36" t="s">
        <v>319</v>
      </c>
      <c r="E498" s="33"/>
      <c r="F498" s="33"/>
      <c r="G498" s="33"/>
      <c r="H498" s="33"/>
      <c r="I498" s="33"/>
      <c r="J498" s="33"/>
      <c r="K498" s="33"/>
      <c r="L498" s="48"/>
      <c r="M498" s="48">
        <f>L497</f>
        <v>2343</v>
      </c>
      <c r="N498" s="108"/>
      <c r="O498" s="108"/>
      <c r="P498" s="108"/>
      <c r="Q498" s="108"/>
      <c r="R498" s="108"/>
      <c r="S498" s="33"/>
      <c r="T498" s="114"/>
      <c r="U498" s="33"/>
      <c r="V498" s="109"/>
      <c r="W498" s="110"/>
      <c r="AC498" s="35" t="s">
        <v>318</v>
      </c>
      <c r="AD498" s="131" t="s">
        <v>319</v>
      </c>
      <c r="AL498" s="43"/>
      <c r="AM498" s="43">
        <f>AL497</f>
        <v>2343</v>
      </c>
      <c r="AN498" s="12"/>
      <c r="AO498" s="12"/>
      <c r="AP498" s="12"/>
      <c r="AQ498" s="12"/>
      <c r="AR498" s="12"/>
      <c r="AT498" s="53"/>
      <c r="AV498" s="53"/>
      <c r="AW498" s="89"/>
      <c r="AX498" s="53"/>
      <c r="AY498" s="92"/>
      <c r="AZ498" s="92"/>
    </row>
    <row r="499" spans="1:52">
      <c r="C499" s="35" t="s">
        <v>320</v>
      </c>
      <c r="D499" s="36" t="s">
        <v>319</v>
      </c>
      <c r="E499" s="33"/>
      <c r="F499" s="33"/>
      <c r="G499" s="33"/>
      <c r="H499" s="33"/>
      <c r="I499" s="33"/>
      <c r="J499" s="33"/>
      <c r="K499" s="33"/>
      <c r="L499" s="48" t="s">
        <v>313</v>
      </c>
      <c r="M499" s="49">
        <f>L496</f>
        <v>15165</v>
      </c>
      <c r="N499" s="108"/>
      <c r="O499" s="108"/>
      <c r="P499" s="108"/>
      <c r="Q499" s="108"/>
      <c r="R499" s="108"/>
      <c r="S499" s="33"/>
      <c r="T499" s="33"/>
      <c r="U499" s="33"/>
      <c r="V499" s="109"/>
      <c r="W499" s="110"/>
      <c r="AC499" s="35" t="s">
        <v>320</v>
      </c>
      <c r="AD499" s="131" t="s">
        <v>319</v>
      </c>
      <c r="AL499" s="43" t="s">
        <v>313</v>
      </c>
      <c r="AM499" s="49">
        <f>AL496</f>
        <v>15165</v>
      </c>
      <c r="AN499" s="12"/>
      <c r="AO499" s="12"/>
      <c r="AP499" s="12"/>
      <c r="AQ499" s="12"/>
      <c r="AR499" s="12"/>
      <c r="AV499" s="53"/>
      <c r="AW499" s="89"/>
      <c r="AX499" s="53"/>
      <c r="AY499" s="92"/>
      <c r="AZ499" s="92"/>
    </row>
    <row r="500" spans="1:52" ht="13.15" thickBot="1">
      <c r="C500" s="38" t="s">
        <v>312</v>
      </c>
      <c r="D500" s="39"/>
      <c r="E500" s="33"/>
      <c r="F500" s="33"/>
      <c r="G500" s="33"/>
      <c r="H500" s="33"/>
      <c r="I500" s="33"/>
      <c r="J500" s="33"/>
      <c r="K500" s="33"/>
      <c r="L500" s="44">
        <f>SUM(L496:L499)</f>
        <v>17508</v>
      </c>
      <c r="M500" s="50">
        <f>SUM(M498:M499)</f>
        <v>17508</v>
      </c>
      <c r="N500" s="108"/>
      <c r="O500" s="108"/>
      <c r="P500" s="108"/>
      <c r="Q500" s="108"/>
      <c r="R500" s="108"/>
      <c r="S500" s="33"/>
      <c r="T500" s="33"/>
      <c r="U500" s="33"/>
      <c r="V500" s="109"/>
      <c r="W500" s="110"/>
      <c r="AC500" s="38" t="s">
        <v>312</v>
      </c>
      <c r="AD500" s="132"/>
      <c r="AL500" s="44">
        <f>SUM(AL496:AL499)</f>
        <v>17508</v>
      </c>
      <c r="AM500" s="50">
        <f>SUM(AM498:AM499)</f>
        <v>17508</v>
      </c>
      <c r="AN500" s="12"/>
      <c r="AO500" s="12"/>
      <c r="AP500" s="12"/>
      <c r="AQ500" s="12"/>
      <c r="AR500" s="12"/>
      <c r="AV500" s="53"/>
      <c r="AW500" s="89"/>
      <c r="AX500" s="53"/>
      <c r="AY500" s="92"/>
      <c r="AZ500" s="92"/>
    </row>
    <row r="501" spans="1:52" ht="13.5" thickTop="1" thickBot="1">
      <c r="C501" s="40"/>
      <c r="D501" s="41"/>
      <c r="E501" s="41"/>
      <c r="F501" s="41"/>
      <c r="G501" s="41"/>
      <c r="H501" s="41"/>
      <c r="I501" s="41"/>
      <c r="J501" s="41"/>
      <c r="K501" s="41"/>
      <c r="L501" s="41"/>
      <c r="M501" s="42"/>
      <c r="N501" s="108"/>
      <c r="O501" s="108"/>
      <c r="P501" s="108"/>
      <c r="Q501" s="108"/>
      <c r="R501" s="108"/>
      <c r="S501" s="33"/>
      <c r="T501" s="33"/>
      <c r="U501" s="33"/>
      <c r="V501" s="109"/>
      <c r="W501" s="110"/>
      <c r="AC501" s="40"/>
      <c r="AD501" s="41"/>
      <c r="AE501" s="41"/>
      <c r="AF501" s="41"/>
      <c r="AG501" s="41"/>
      <c r="AH501" s="41"/>
      <c r="AI501" s="41"/>
      <c r="AJ501" s="41"/>
      <c r="AK501" s="41"/>
      <c r="AL501" s="41"/>
      <c r="AM501" s="42"/>
      <c r="AN501" s="12"/>
      <c r="AO501" s="12"/>
      <c r="AP501" s="12"/>
      <c r="AQ501" s="12"/>
      <c r="AR501" s="12"/>
      <c r="AV501" s="53"/>
      <c r="AW501" s="89"/>
      <c r="AX501" s="53"/>
      <c r="AY501" s="92"/>
      <c r="AZ501" s="92"/>
    </row>
    <row r="502" spans="1:52" ht="13.15" thickBot="1">
      <c r="N502" s="108"/>
      <c r="O502" s="108"/>
      <c r="P502" s="108"/>
      <c r="Q502" s="112"/>
      <c r="R502" s="108"/>
      <c r="S502" s="33"/>
      <c r="T502" s="33"/>
      <c r="U502" s="33"/>
      <c r="V502" s="109"/>
      <c r="W502" s="110"/>
      <c r="AN502" s="12"/>
      <c r="AO502" s="12"/>
      <c r="AP502" s="12"/>
      <c r="AQ502" s="70"/>
      <c r="AR502" s="12"/>
      <c r="AV502" s="53"/>
      <c r="AW502" s="89"/>
      <c r="AX502" s="53"/>
      <c r="AY502" s="92"/>
      <c r="AZ502" s="92"/>
    </row>
    <row r="503" spans="1:52">
      <c r="C503" s="45" t="s">
        <v>348</v>
      </c>
      <c r="D503" s="75"/>
      <c r="E503" s="76"/>
      <c r="F503" s="107"/>
      <c r="G503" s="77"/>
      <c r="H503" s="78"/>
      <c r="I503" s="77"/>
      <c r="J503" s="31"/>
      <c r="K503" s="31"/>
      <c r="L503" s="31"/>
      <c r="M503" s="32"/>
      <c r="N503" s="33"/>
      <c r="O503" s="33"/>
      <c r="P503" s="108"/>
      <c r="Q503" s="112"/>
      <c r="R503" s="108"/>
      <c r="S503" s="33"/>
      <c r="T503" s="33"/>
      <c r="U503" s="33"/>
      <c r="V503" s="109"/>
      <c r="W503" s="110"/>
      <c r="AC503" s="45" t="s">
        <v>348</v>
      </c>
      <c r="AD503" s="75"/>
      <c r="AE503" s="76"/>
      <c r="AF503" s="133"/>
      <c r="AG503" s="77"/>
      <c r="AH503" s="78"/>
      <c r="AI503" s="77"/>
      <c r="AJ503" s="31"/>
      <c r="AK503" s="31"/>
      <c r="AL503" s="31"/>
      <c r="AM503" s="32"/>
      <c r="AP503" s="12"/>
      <c r="AQ503" s="70"/>
      <c r="AR503" s="12"/>
      <c r="AV503" s="53"/>
      <c r="AW503" s="89"/>
      <c r="AX503" s="53"/>
      <c r="AY503" s="92"/>
      <c r="AZ503" s="92"/>
    </row>
    <row r="504" spans="1:52">
      <c r="C504" s="47" t="s">
        <v>314</v>
      </c>
      <c r="D504" s="36" t="s">
        <v>315</v>
      </c>
      <c r="E504" s="72"/>
      <c r="F504" s="72"/>
      <c r="G504" s="33"/>
      <c r="H504" s="71"/>
      <c r="I504" s="33"/>
      <c r="J504" s="33"/>
      <c r="K504" s="33"/>
      <c r="L504" s="48">
        <v>0</v>
      </c>
      <c r="M504" s="49">
        <f>139080</f>
        <v>139080</v>
      </c>
      <c r="AC504" s="47" t="s">
        <v>314</v>
      </c>
      <c r="AD504" s="131" t="s">
        <v>315</v>
      </c>
      <c r="AE504" s="134"/>
      <c r="AF504" s="134"/>
      <c r="AH504" s="135"/>
      <c r="AL504" s="43">
        <v>0</v>
      </c>
      <c r="AM504" s="49">
        <f>139080</f>
        <v>139080</v>
      </c>
      <c r="AP504" s="12"/>
      <c r="AQ504" s="12"/>
      <c r="AR504" s="12"/>
      <c r="AV504" s="53"/>
      <c r="AW504" s="89"/>
      <c r="AX504" s="53"/>
      <c r="AY504" s="92"/>
      <c r="AZ504" s="92"/>
    </row>
    <row r="505" spans="1:52">
      <c r="C505" s="47" t="s">
        <v>316</v>
      </c>
      <c r="D505" s="36" t="s">
        <v>317</v>
      </c>
      <c r="E505" s="72"/>
      <c r="F505" s="72"/>
      <c r="G505" s="33"/>
      <c r="H505" s="71"/>
      <c r="I505" s="33"/>
      <c r="J505" s="33"/>
      <c r="K505" s="33"/>
      <c r="L505" s="48">
        <v>92</v>
      </c>
      <c r="M505" s="49"/>
      <c r="AC505" s="47" t="s">
        <v>316</v>
      </c>
      <c r="AD505" s="131" t="s">
        <v>317</v>
      </c>
      <c r="AE505" s="134"/>
      <c r="AF505" s="134"/>
      <c r="AH505" s="135"/>
      <c r="AL505" s="43">
        <v>92</v>
      </c>
      <c r="AM505" s="49"/>
      <c r="AP505" s="12"/>
      <c r="AQ505" s="12"/>
      <c r="AR505" s="12"/>
      <c r="AV505" s="53"/>
      <c r="AW505" s="89"/>
      <c r="AX505" s="53"/>
      <c r="AY505" s="92"/>
      <c r="AZ505" s="92"/>
    </row>
    <row r="506" spans="1:52">
      <c r="C506" s="47" t="s">
        <v>318</v>
      </c>
      <c r="D506" s="36" t="s">
        <v>319</v>
      </c>
      <c r="E506" s="72"/>
      <c r="F506" s="72"/>
      <c r="G506" s="33"/>
      <c r="H506" s="71"/>
      <c r="I506" s="33"/>
      <c r="J506" s="33"/>
      <c r="K506" s="33"/>
      <c r="L506" s="48"/>
      <c r="M506" s="49">
        <v>92</v>
      </c>
      <c r="AC506" s="47" t="s">
        <v>318</v>
      </c>
      <c r="AD506" s="131" t="s">
        <v>319</v>
      </c>
      <c r="AE506" s="134"/>
      <c r="AF506" s="134"/>
      <c r="AH506" s="135"/>
      <c r="AL506" s="43"/>
      <c r="AM506" s="49">
        <v>92</v>
      </c>
      <c r="AP506" s="12"/>
      <c r="AQ506" s="12"/>
      <c r="AR506" s="12"/>
      <c r="AV506" s="53"/>
      <c r="AW506" s="89"/>
      <c r="AX506" s="53"/>
      <c r="AY506" s="92"/>
      <c r="AZ506" s="92"/>
    </row>
    <row r="507" spans="1:52">
      <c r="C507" s="79" t="s">
        <v>320</v>
      </c>
      <c r="D507" s="73" t="s">
        <v>319</v>
      </c>
      <c r="E507" s="72"/>
      <c r="F507" s="72"/>
      <c r="G507" s="33"/>
      <c r="H507" s="71"/>
      <c r="I507" s="33"/>
      <c r="J507" s="33"/>
      <c r="K507" s="33"/>
      <c r="L507" s="48">
        <v>139080</v>
      </c>
      <c r="M507" s="49"/>
      <c r="AC507" s="79" t="s">
        <v>320</v>
      </c>
      <c r="AD507" s="136" t="s">
        <v>319</v>
      </c>
      <c r="AE507" s="134"/>
      <c r="AF507" s="134"/>
      <c r="AH507" s="135"/>
      <c r="AL507" s="43">
        <v>139080</v>
      </c>
      <c r="AM507" s="49"/>
      <c r="AP507" s="12"/>
      <c r="AQ507" s="12"/>
      <c r="AR507" s="12"/>
      <c r="AV507" s="53"/>
      <c r="AW507" s="89"/>
      <c r="AX507" s="53"/>
      <c r="AY507" s="92"/>
      <c r="AZ507" s="92"/>
    </row>
    <row r="508" spans="1:52" ht="13.15" thickBot="1">
      <c r="C508" s="38" t="s">
        <v>312</v>
      </c>
      <c r="D508" s="39"/>
      <c r="E508" s="39"/>
      <c r="F508" s="39"/>
      <c r="G508" s="33"/>
      <c r="H508" s="74"/>
      <c r="I508" s="33"/>
      <c r="J508" s="33"/>
      <c r="K508" s="33"/>
      <c r="L508" s="44">
        <f>SUM(L504:L507)</f>
        <v>139172</v>
      </c>
      <c r="M508" s="50">
        <f>SUM(M504:M507)</f>
        <v>139172</v>
      </c>
      <c r="AC508" s="38" t="s">
        <v>312</v>
      </c>
      <c r="AD508" s="132"/>
      <c r="AE508" s="132"/>
      <c r="AF508" s="132"/>
      <c r="AH508" s="137"/>
      <c r="AL508" s="44">
        <f>SUM(AL504:AL507)</f>
        <v>139172</v>
      </c>
      <c r="AM508" s="50">
        <f>SUM(AM504:AM507)</f>
        <v>139172</v>
      </c>
      <c r="AP508" s="12"/>
      <c r="AQ508" s="12"/>
      <c r="AR508" s="12"/>
      <c r="AV508" s="53"/>
      <c r="AW508" s="89"/>
      <c r="AX508" s="53"/>
      <c r="AY508" s="92"/>
      <c r="AZ508" s="92"/>
    </row>
    <row r="509" spans="1:52" ht="13.5" thickTop="1" thickBot="1">
      <c r="C509" s="40"/>
      <c r="D509" s="41"/>
      <c r="E509" s="41"/>
      <c r="F509" s="41"/>
      <c r="G509" s="41"/>
      <c r="H509" s="41"/>
      <c r="I509" s="41"/>
      <c r="J509" s="41"/>
      <c r="K509" s="41"/>
      <c r="L509" s="41"/>
      <c r="M509" s="42"/>
      <c r="AC509" s="40"/>
      <c r="AD509" s="41"/>
      <c r="AE509" s="41"/>
      <c r="AF509" s="41"/>
      <c r="AG509" s="41"/>
      <c r="AH509" s="41"/>
      <c r="AI509" s="41"/>
      <c r="AJ509" s="41"/>
      <c r="AK509" s="41"/>
      <c r="AL509" s="41"/>
      <c r="AM509" s="42"/>
      <c r="AP509" s="12"/>
      <c r="AQ509" s="12"/>
      <c r="AR509" s="12"/>
      <c r="AV509" s="53"/>
      <c r="AW509" s="89"/>
      <c r="AX509" s="53"/>
      <c r="AY509" s="92"/>
      <c r="AZ509" s="92"/>
    </row>
    <row r="510" spans="1:52" ht="12.75" customHeight="1"/>
    <row r="511" spans="1:52">
      <c r="N511" s="43"/>
    </row>
    <row r="512" spans="1:52">
      <c r="N512" s="43"/>
    </row>
    <row r="513" spans="12:14">
      <c r="N513" s="43"/>
    </row>
    <row r="517" spans="12:14">
      <c r="L517" s="69"/>
      <c r="M517" s="69"/>
    </row>
    <row r="518" spans="12:14" ht="21" customHeight="1"/>
    <row r="519" spans="12:14" ht="25.5" customHeight="1">
      <c r="M519" s="115"/>
    </row>
  </sheetData>
  <mergeCells count="2100">
    <mergeCell ref="D215:F215"/>
    <mergeCell ref="G215:I215"/>
    <mergeCell ref="D216:F216"/>
    <mergeCell ref="G216:I216"/>
    <mergeCell ref="D440:F440"/>
    <mergeCell ref="G440:I440"/>
    <mergeCell ref="C495:D495"/>
    <mergeCell ref="A6:D6"/>
    <mergeCell ref="F6:N6"/>
    <mergeCell ref="F5:N5"/>
    <mergeCell ref="A9:G9"/>
    <mergeCell ref="A10:S10"/>
    <mergeCell ref="A11:B11"/>
    <mergeCell ref="D11:F12"/>
    <mergeCell ref="G11:I12"/>
    <mergeCell ref="L11:L12"/>
    <mergeCell ref="B25:I25"/>
    <mergeCell ref="N25:P25"/>
    <mergeCell ref="A26:H26"/>
    <mergeCell ref="A24:H24"/>
    <mergeCell ref="A32:B32"/>
    <mergeCell ref="D32:F32"/>
    <mergeCell ref="G32:I32"/>
    <mergeCell ref="A33:B33"/>
    <mergeCell ref="D33:F33"/>
    <mergeCell ref="G33:I33"/>
    <mergeCell ref="A28:T28"/>
    <mergeCell ref="A31:B31"/>
    <mergeCell ref="D31:F31"/>
    <mergeCell ref="G31:I31"/>
    <mergeCell ref="A36:B36"/>
    <mergeCell ref="D36:F36"/>
    <mergeCell ref="A2:D2"/>
    <mergeCell ref="F2:N2"/>
    <mergeCell ref="P2:S2"/>
    <mergeCell ref="N11:P13"/>
    <mergeCell ref="Q11:Q12"/>
    <mergeCell ref="R11:R13"/>
    <mergeCell ref="A23:B23"/>
    <mergeCell ref="D23:F23"/>
    <mergeCell ref="G23:I23"/>
    <mergeCell ref="A14:S14"/>
    <mergeCell ref="A16:T16"/>
    <mergeCell ref="A19:B19"/>
    <mergeCell ref="D19:F19"/>
    <mergeCell ref="G19:I19"/>
    <mergeCell ref="A22:B22"/>
    <mergeCell ref="D22:F22"/>
    <mergeCell ref="G22:I22"/>
    <mergeCell ref="A20:B20"/>
    <mergeCell ref="D20:F20"/>
    <mergeCell ref="G20:I20"/>
    <mergeCell ref="A21:B21"/>
    <mergeCell ref="D21:F21"/>
    <mergeCell ref="G21:I21"/>
    <mergeCell ref="A3:S4"/>
    <mergeCell ref="G36:I36"/>
    <mergeCell ref="A37:B37"/>
    <mergeCell ref="D37:F37"/>
    <mergeCell ref="G37:I37"/>
    <mergeCell ref="A34:B34"/>
    <mergeCell ref="D34:F34"/>
    <mergeCell ref="G34:I34"/>
    <mergeCell ref="A35:B35"/>
    <mergeCell ref="D35:F35"/>
    <mergeCell ref="G35:I35"/>
    <mergeCell ref="A40:B40"/>
    <mergeCell ref="D40:F40"/>
    <mergeCell ref="G40:I40"/>
    <mergeCell ref="A41:B41"/>
    <mergeCell ref="D41:F41"/>
    <mergeCell ref="G41:I41"/>
    <mergeCell ref="A38:B38"/>
    <mergeCell ref="D38:F38"/>
    <mergeCell ref="G38:I38"/>
    <mergeCell ref="A39:B39"/>
    <mergeCell ref="D39:F39"/>
    <mergeCell ref="G39:I39"/>
    <mergeCell ref="A44:B44"/>
    <mergeCell ref="D44:F44"/>
    <mergeCell ref="G44:I44"/>
    <mergeCell ref="A45:B45"/>
    <mergeCell ref="D45:F45"/>
    <mergeCell ref="G45:I45"/>
    <mergeCell ref="A42:B42"/>
    <mergeCell ref="D42:F42"/>
    <mergeCell ref="G42:I42"/>
    <mergeCell ref="A43:B43"/>
    <mergeCell ref="D43:F43"/>
    <mergeCell ref="G43:I43"/>
    <mergeCell ref="A48:B48"/>
    <mergeCell ref="D48:F48"/>
    <mergeCell ref="G48:I48"/>
    <mergeCell ref="A49:B49"/>
    <mergeCell ref="D49:F49"/>
    <mergeCell ref="G49:I49"/>
    <mergeCell ref="A46:B46"/>
    <mergeCell ref="D46:F46"/>
    <mergeCell ref="G46:I46"/>
    <mergeCell ref="A47:B47"/>
    <mergeCell ref="D47:F47"/>
    <mergeCell ref="G47:I47"/>
    <mergeCell ref="A52:B52"/>
    <mergeCell ref="D52:F52"/>
    <mergeCell ref="G52:I52"/>
    <mergeCell ref="A53:B53"/>
    <mergeCell ref="D53:F53"/>
    <mergeCell ref="G53:I53"/>
    <mergeCell ref="A50:B50"/>
    <mergeCell ref="D50:F50"/>
    <mergeCell ref="G50:I50"/>
    <mergeCell ref="A51:B51"/>
    <mergeCell ref="D51:F51"/>
    <mergeCell ref="G51:I51"/>
    <mergeCell ref="A55:B55"/>
    <mergeCell ref="D55:F55"/>
    <mergeCell ref="G55:I55"/>
    <mergeCell ref="A56:B56"/>
    <mergeCell ref="D56:F56"/>
    <mergeCell ref="G56:I56"/>
    <mergeCell ref="A54:B54"/>
    <mergeCell ref="D54:F54"/>
    <mergeCell ref="G54:I54"/>
    <mergeCell ref="A59:B59"/>
    <mergeCell ref="D59:F59"/>
    <mergeCell ref="G59:I59"/>
    <mergeCell ref="A60:B60"/>
    <mergeCell ref="D60:F60"/>
    <mergeCell ref="G60:I60"/>
    <mergeCell ref="A57:B57"/>
    <mergeCell ref="D57:F57"/>
    <mergeCell ref="G57:I57"/>
    <mergeCell ref="A58:B58"/>
    <mergeCell ref="D58:F58"/>
    <mergeCell ref="G58:I58"/>
    <mergeCell ref="A63:B63"/>
    <mergeCell ref="D63:F63"/>
    <mergeCell ref="G63:I63"/>
    <mergeCell ref="A64:B64"/>
    <mergeCell ref="D64:F64"/>
    <mergeCell ref="G64:I64"/>
    <mergeCell ref="A61:B61"/>
    <mergeCell ref="D61:F61"/>
    <mergeCell ref="G61:I61"/>
    <mergeCell ref="A62:B62"/>
    <mergeCell ref="D62:F62"/>
    <mergeCell ref="G62:I62"/>
    <mergeCell ref="A67:B67"/>
    <mergeCell ref="D67:F67"/>
    <mergeCell ref="G67:I67"/>
    <mergeCell ref="A68:B68"/>
    <mergeCell ref="D68:F68"/>
    <mergeCell ref="G68:I68"/>
    <mergeCell ref="A65:B65"/>
    <mergeCell ref="D65:F65"/>
    <mergeCell ref="G65:I65"/>
    <mergeCell ref="A66:B66"/>
    <mergeCell ref="D66:F66"/>
    <mergeCell ref="G66:I66"/>
    <mergeCell ref="A71:B71"/>
    <mergeCell ref="D71:F71"/>
    <mergeCell ref="G71:I71"/>
    <mergeCell ref="A72:B72"/>
    <mergeCell ref="D72:F72"/>
    <mergeCell ref="G72:I72"/>
    <mergeCell ref="A69:B69"/>
    <mergeCell ref="D69:F69"/>
    <mergeCell ref="G69:I69"/>
    <mergeCell ref="A70:B70"/>
    <mergeCell ref="D70:F70"/>
    <mergeCell ref="G70:I70"/>
    <mergeCell ref="A75:B75"/>
    <mergeCell ref="D75:F75"/>
    <mergeCell ref="G75:I75"/>
    <mergeCell ref="A76:B76"/>
    <mergeCell ref="D76:F76"/>
    <mergeCell ref="G76:I76"/>
    <mergeCell ref="A73:B73"/>
    <mergeCell ref="D73:F73"/>
    <mergeCell ref="G73:I73"/>
    <mergeCell ref="A74:B74"/>
    <mergeCell ref="D74:F74"/>
    <mergeCell ref="G74:I74"/>
    <mergeCell ref="A79:B79"/>
    <mergeCell ref="D79:F79"/>
    <mergeCell ref="G79:I79"/>
    <mergeCell ref="A80:B80"/>
    <mergeCell ref="D80:F80"/>
    <mergeCell ref="G80:I80"/>
    <mergeCell ref="A77:B77"/>
    <mergeCell ref="D77:F77"/>
    <mergeCell ref="G77:I77"/>
    <mergeCell ref="A78:B78"/>
    <mergeCell ref="D78:F78"/>
    <mergeCell ref="G78:I78"/>
    <mergeCell ref="A83:B83"/>
    <mergeCell ref="D83:F83"/>
    <mergeCell ref="G83:I83"/>
    <mergeCell ref="A84:B84"/>
    <mergeCell ref="D84:F84"/>
    <mergeCell ref="G84:I84"/>
    <mergeCell ref="A81:B81"/>
    <mergeCell ref="D81:F81"/>
    <mergeCell ref="G81:I81"/>
    <mergeCell ref="A82:B82"/>
    <mergeCell ref="D82:F82"/>
    <mergeCell ref="G82:I82"/>
    <mergeCell ref="A87:B87"/>
    <mergeCell ref="D87:F87"/>
    <mergeCell ref="G87:I87"/>
    <mergeCell ref="A89:H89"/>
    <mergeCell ref="A85:B85"/>
    <mergeCell ref="D85:F85"/>
    <mergeCell ref="G85:I85"/>
    <mergeCell ref="A86:B86"/>
    <mergeCell ref="D86:F86"/>
    <mergeCell ref="G86:I86"/>
    <mergeCell ref="A97:H97"/>
    <mergeCell ref="A93:T93"/>
    <mergeCell ref="A96:B96"/>
    <mergeCell ref="D96:F96"/>
    <mergeCell ref="G96:I96"/>
    <mergeCell ref="B90:I90"/>
    <mergeCell ref="N90:P90"/>
    <mergeCell ref="A91:H91"/>
    <mergeCell ref="B98:I98"/>
    <mergeCell ref="N98:P98"/>
    <mergeCell ref="D113:F113"/>
    <mergeCell ref="G113:I113"/>
    <mergeCell ref="G114:I114"/>
    <mergeCell ref="D114:F114"/>
    <mergeCell ref="A105:B105"/>
    <mergeCell ref="D105:F105"/>
    <mergeCell ref="G105:I105"/>
    <mergeCell ref="A106:B106"/>
    <mergeCell ref="D106:F106"/>
    <mergeCell ref="G106:I106"/>
    <mergeCell ref="A101:T101"/>
    <mergeCell ref="A99:H99"/>
    <mergeCell ref="A108:B108"/>
    <mergeCell ref="D108:F108"/>
    <mergeCell ref="G108:I108"/>
    <mergeCell ref="A107:B107"/>
    <mergeCell ref="D107:F107"/>
    <mergeCell ref="G107:I107"/>
    <mergeCell ref="D214:F214"/>
    <mergeCell ref="G214:I214"/>
    <mergeCell ref="D152:F152"/>
    <mergeCell ref="G152:I152"/>
    <mergeCell ref="A115:H115"/>
    <mergeCell ref="B116:I116"/>
    <mergeCell ref="A111:B111"/>
    <mergeCell ref="D111:F111"/>
    <mergeCell ref="G111:I111"/>
    <mergeCell ref="A112:B112"/>
    <mergeCell ref="D112:F112"/>
    <mergeCell ref="G112:I112"/>
    <mergeCell ref="A109:B109"/>
    <mergeCell ref="D109:F109"/>
    <mergeCell ref="G109:I109"/>
    <mergeCell ref="A110:B110"/>
    <mergeCell ref="D110:F110"/>
    <mergeCell ref="A123:B123"/>
    <mergeCell ref="D123:F123"/>
    <mergeCell ref="G123:I123"/>
    <mergeCell ref="A137:B137"/>
    <mergeCell ref="D137:F137"/>
    <mergeCell ref="G137:I137"/>
    <mergeCell ref="A133:T133"/>
    <mergeCell ref="A136:B136"/>
    <mergeCell ref="D136:F136"/>
    <mergeCell ref="G136:I136"/>
    <mergeCell ref="A131:H131"/>
    <mergeCell ref="N131:P131"/>
    <mergeCell ref="A138:B138"/>
    <mergeCell ref="D138:F138"/>
    <mergeCell ref="G138:I138"/>
    <mergeCell ref="N123:P123"/>
    <mergeCell ref="A119:T119"/>
    <mergeCell ref="A122:B122"/>
    <mergeCell ref="D122:F122"/>
    <mergeCell ref="G122:I122"/>
    <mergeCell ref="N122:P122"/>
    <mergeCell ref="A117:H117"/>
    <mergeCell ref="A129:H129"/>
    <mergeCell ref="N129:P129"/>
    <mergeCell ref="B130:I130"/>
    <mergeCell ref="N130:P130"/>
    <mergeCell ref="A126:B126"/>
    <mergeCell ref="D126:F126"/>
    <mergeCell ref="G126:I126"/>
    <mergeCell ref="N126:P126"/>
    <mergeCell ref="A127:B127"/>
    <mergeCell ref="D127:F127"/>
    <mergeCell ref="G127:I127"/>
    <mergeCell ref="N127:P127"/>
    <mergeCell ref="A124:B124"/>
    <mergeCell ref="D124:F124"/>
    <mergeCell ref="G124:I124"/>
    <mergeCell ref="N124:P124"/>
    <mergeCell ref="A125:B125"/>
    <mergeCell ref="D125:F125"/>
    <mergeCell ref="G125:I125"/>
    <mergeCell ref="N125:P125"/>
    <mergeCell ref="A141:B141"/>
    <mergeCell ref="D141:F141"/>
    <mergeCell ref="G141:I141"/>
    <mergeCell ref="A142:B142"/>
    <mergeCell ref="D142:F142"/>
    <mergeCell ref="G142:I142"/>
    <mergeCell ref="A139:B139"/>
    <mergeCell ref="D139:F139"/>
    <mergeCell ref="G139:I139"/>
    <mergeCell ref="A140:B140"/>
    <mergeCell ref="D140:F140"/>
    <mergeCell ref="G140:I140"/>
    <mergeCell ref="A145:B145"/>
    <mergeCell ref="D145:F145"/>
    <mergeCell ref="G145:I145"/>
    <mergeCell ref="A146:B146"/>
    <mergeCell ref="D146:F146"/>
    <mergeCell ref="G146:I146"/>
    <mergeCell ref="A143:B143"/>
    <mergeCell ref="D143:F143"/>
    <mergeCell ref="G143:I143"/>
    <mergeCell ref="A144:B144"/>
    <mergeCell ref="D144:F144"/>
    <mergeCell ref="G144:I144"/>
    <mergeCell ref="A149:B149"/>
    <mergeCell ref="D149:F149"/>
    <mergeCell ref="G149:I149"/>
    <mergeCell ref="A150:B150"/>
    <mergeCell ref="D150:F150"/>
    <mergeCell ref="G150:I150"/>
    <mergeCell ref="A147:B147"/>
    <mergeCell ref="D147:F147"/>
    <mergeCell ref="G147:I147"/>
    <mergeCell ref="A148:B148"/>
    <mergeCell ref="D148:F148"/>
    <mergeCell ref="G148:I148"/>
    <mergeCell ref="A159:T159"/>
    <mergeCell ref="A162:B162"/>
    <mergeCell ref="D162:F162"/>
    <mergeCell ref="G162:I162"/>
    <mergeCell ref="B156:I156"/>
    <mergeCell ref="A157:H157"/>
    <mergeCell ref="A151:B151"/>
    <mergeCell ref="D151:F151"/>
    <mergeCell ref="G151:I151"/>
    <mergeCell ref="A155:H155"/>
    <mergeCell ref="D153:F153"/>
    <mergeCell ref="G153:I153"/>
    <mergeCell ref="A165:B165"/>
    <mergeCell ref="D165:F165"/>
    <mergeCell ref="G165:I165"/>
    <mergeCell ref="A166:B166"/>
    <mergeCell ref="D166:F166"/>
    <mergeCell ref="G166:I166"/>
    <mergeCell ref="A163:B163"/>
    <mergeCell ref="D163:F163"/>
    <mergeCell ref="G163:I163"/>
    <mergeCell ref="A164:B164"/>
    <mergeCell ref="D164:F164"/>
    <mergeCell ref="G164:I164"/>
    <mergeCell ref="A169:B169"/>
    <mergeCell ref="D169:F169"/>
    <mergeCell ref="G169:I169"/>
    <mergeCell ref="A170:B170"/>
    <mergeCell ref="D170:F170"/>
    <mergeCell ref="G170:I170"/>
    <mergeCell ref="A167:B167"/>
    <mergeCell ref="D167:F167"/>
    <mergeCell ref="G167:I167"/>
    <mergeCell ref="A168:B168"/>
    <mergeCell ref="D168:F168"/>
    <mergeCell ref="G168:I168"/>
    <mergeCell ref="A173:B173"/>
    <mergeCell ref="D173:F173"/>
    <mergeCell ref="G173:I173"/>
    <mergeCell ref="A174:B174"/>
    <mergeCell ref="D174:F174"/>
    <mergeCell ref="G174:I174"/>
    <mergeCell ref="A171:B171"/>
    <mergeCell ref="D171:F171"/>
    <mergeCell ref="G171:I171"/>
    <mergeCell ref="A172:B172"/>
    <mergeCell ref="D172:F172"/>
    <mergeCell ref="G172:I172"/>
    <mergeCell ref="A177:B177"/>
    <mergeCell ref="D177:F177"/>
    <mergeCell ref="G177:I177"/>
    <mergeCell ref="A178:B178"/>
    <mergeCell ref="D178:F178"/>
    <mergeCell ref="G178:I178"/>
    <mergeCell ref="A175:B175"/>
    <mergeCell ref="D175:F175"/>
    <mergeCell ref="G175:I175"/>
    <mergeCell ref="A176:B176"/>
    <mergeCell ref="D176:F176"/>
    <mergeCell ref="G176:I176"/>
    <mergeCell ref="A181:B181"/>
    <mergeCell ref="D181:F181"/>
    <mergeCell ref="G181:I181"/>
    <mergeCell ref="A182:B182"/>
    <mergeCell ref="D182:F182"/>
    <mergeCell ref="G182:I182"/>
    <mergeCell ref="A179:B179"/>
    <mergeCell ref="D179:F179"/>
    <mergeCell ref="G179:I179"/>
    <mergeCell ref="A180:B180"/>
    <mergeCell ref="D180:F180"/>
    <mergeCell ref="G180:I180"/>
    <mergeCell ref="A183:B183"/>
    <mergeCell ref="D183:F183"/>
    <mergeCell ref="G183:I183"/>
    <mergeCell ref="A184:B184"/>
    <mergeCell ref="D184:F184"/>
    <mergeCell ref="G184:I184"/>
    <mergeCell ref="A185:B185"/>
    <mergeCell ref="D185:F185"/>
    <mergeCell ref="G185:I185"/>
    <mergeCell ref="A188:B188"/>
    <mergeCell ref="D188:F188"/>
    <mergeCell ref="G188:I188"/>
    <mergeCell ref="A189:B189"/>
    <mergeCell ref="D189:F189"/>
    <mergeCell ref="G189:I189"/>
    <mergeCell ref="A186:B186"/>
    <mergeCell ref="D186:F186"/>
    <mergeCell ref="G186:I186"/>
    <mergeCell ref="A187:B187"/>
    <mergeCell ref="D187:F187"/>
    <mergeCell ref="G187:I187"/>
    <mergeCell ref="A192:B192"/>
    <mergeCell ref="D192:F192"/>
    <mergeCell ref="G192:I192"/>
    <mergeCell ref="A193:B193"/>
    <mergeCell ref="D193:F193"/>
    <mergeCell ref="G193:I193"/>
    <mergeCell ref="A190:B190"/>
    <mergeCell ref="D190:F190"/>
    <mergeCell ref="G190:I190"/>
    <mergeCell ref="A191:B191"/>
    <mergeCell ref="D191:F191"/>
    <mergeCell ref="G191:I191"/>
    <mergeCell ref="A196:B196"/>
    <mergeCell ref="D196:F196"/>
    <mergeCell ref="G196:I196"/>
    <mergeCell ref="A197:B197"/>
    <mergeCell ref="D197:F197"/>
    <mergeCell ref="G197:I197"/>
    <mergeCell ref="A194:B194"/>
    <mergeCell ref="D194:F194"/>
    <mergeCell ref="G194:I194"/>
    <mergeCell ref="A195:B195"/>
    <mergeCell ref="D195:F195"/>
    <mergeCell ref="G195:I195"/>
    <mergeCell ref="A200:B200"/>
    <mergeCell ref="D200:F200"/>
    <mergeCell ref="G200:I200"/>
    <mergeCell ref="A201:B201"/>
    <mergeCell ref="D201:F201"/>
    <mergeCell ref="G201:I201"/>
    <mergeCell ref="A198:B198"/>
    <mergeCell ref="D198:F198"/>
    <mergeCell ref="G198:I198"/>
    <mergeCell ref="A199:B199"/>
    <mergeCell ref="D199:F199"/>
    <mergeCell ref="G199:I199"/>
    <mergeCell ref="A204:B204"/>
    <mergeCell ref="D204:F204"/>
    <mergeCell ref="G204:I204"/>
    <mergeCell ref="A205:B205"/>
    <mergeCell ref="D205:F205"/>
    <mergeCell ref="G205:I205"/>
    <mergeCell ref="A202:B202"/>
    <mergeCell ref="D202:F202"/>
    <mergeCell ref="G202:I202"/>
    <mergeCell ref="A203:B203"/>
    <mergeCell ref="D203:F203"/>
    <mergeCell ref="G203:I203"/>
    <mergeCell ref="A208:B208"/>
    <mergeCell ref="D208:F208"/>
    <mergeCell ref="G208:I208"/>
    <mergeCell ref="A209:B209"/>
    <mergeCell ref="D209:F209"/>
    <mergeCell ref="G209:I209"/>
    <mergeCell ref="A206:B206"/>
    <mergeCell ref="D206:F206"/>
    <mergeCell ref="G206:I206"/>
    <mergeCell ref="A207:B207"/>
    <mergeCell ref="D207:F207"/>
    <mergeCell ref="G207:I207"/>
    <mergeCell ref="A212:B212"/>
    <mergeCell ref="D212:F212"/>
    <mergeCell ref="G212:I212"/>
    <mergeCell ref="A213:B213"/>
    <mergeCell ref="D213:F213"/>
    <mergeCell ref="G213:I213"/>
    <mergeCell ref="A210:B210"/>
    <mergeCell ref="D210:F210"/>
    <mergeCell ref="G210:I210"/>
    <mergeCell ref="A211:B211"/>
    <mergeCell ref="D211:F211"/>
    <mergeCell ref="G211:I211"/>
    <mergeCell ref="A222:T222"/>
    <mergeCell ref="A225:B225"/>
    <mergeCell ref="D225:F225"/>
    <mergeCell ref="G225:I225"/>
    <mergeCell ref="A220:H220"/>
    <mergeCell ref="A218:H218"/>
    <mergeCell ref="B219:I219"/>
    <mergeCell ref="A231:H231"/>
    <mergeCell ref="B232:I232"/>
    <mergeCell ref="A228:B228"/>
    <mergeCell ref="D228:F228"/>
    <mergeCell ref="G228:I228"/>
    <mergeCell ref="A229:B229"/>
    <mergeCell ref="D229:F229"/>
    <mergeCell ref="G229:I229"/>
    <mergeCell ref="A226:B226"/>
    <mergeCell ref="D226:F226"/>
    <mergeCell ref="G226:I226"/>
    <mergeCell ref="A227:B227"/>
    <mergeCell ref="D227:F227"/>
    <mergeCell ref="G227:I227"/>
    <mergeCell ref="A235:T235"/>
    <mergeCell ref="A238:B238"/>
    <mergeCell ref="D238:F238"/>
    <mergeCell ref="G238:I238"/>
    <mergeCell ref="A233:H233"/>
    <mergeCell ref="A241:B241"/>
    <mergeCell ref="D241:F241"/>
    <mergeCell ref="G241:I241"/>
    <mergeCell ref="A242:B242"/>
    <mergeCell ref="D242:F242"/>
    <mergeCell ref="G242:I242"/>
    <mergeCell ref="A239:B239"/>
    <mergeCell ref="D239:F239"/>
    <mergeCell ref="G239:I239"/>
    <mergeCell ref="A240:B240"/>
    <mergeCell ref="D240:F240"/>
    <mergeCell ref="G240:I240"/>
    <mergeCell ref="A245:B245"/>
    <mergeCell ref="D245:F245"/>
    <mergeCell ref="G245:I245"/>
    <mergeCell ref="A246:B246"/>
    <mergeCell ref="D246:F246"/>
    <mergeCell ref="G246:I246"/>
    <mergeCell ref="A243:B243"/>
    <mergeCell ref="D243:F243"/>
    <mergeCell ref="G243:I243"/>
    <mergeCell ref="A244:B244"/>
    <mergeCell ref="D244:F244"/>
    <mergeCell ref="G244:I244"/>
    <mergeCell ref="A249:B249"/>
    <mergeCell ref="D249:F249"/>
    <mergeCell ref="G249:I249"/>
    <mergeCell ref="A250:B250"/>
    <mergeCell ref="D250:F250"/>
    <mergeCell ref="G250:I250"/>
    <mergeCell ref="A247:B247"/>
    <mergeCell ref="D247:F247"/>
    <mergeCell ref="G247:I247"/>
    <mergeCell ref="A248:B248"/>
    <mergeCell ref="D248:F248"/>
    <mergeCell ref="G248:I248"/>
    <mergeCell ref="A253:B253"/>
    <mergeCell ref="D253:F253"/>
    <mergeCell ref="G253:I253"/>
    <mergeCell ref="A254:B254"/>
    <mergeCell ref="D254:F254"/>
    <mergeCell ref="G254:I254"/>
    <mergeCell ref="A251:B251"/>
    <mergeCell ref="D251:F251"/>
    <mergeCell ref="G251:I251"/>
    <mergeCell ref="A252:B252"/>
    <mergeCell ref="D252:F252"/>
    <mergeCell ref="G252:I252"/>
    <mergeCell ref="A257:B257"/>
    <mergeCell ref="D257:F257"/>
    <mergeCell ref="G257:I257"/>
    <mergeCell ref="A258:B258"/>
    <mergeCell ref="D258:F258"/>
    <mergeCell ref="G258:I258"/>
    <mergeCell ref="A255:B255"/>
    <mergeCell ref="D255:F255"/>
    <mergeCell ref="G255:I255"/>
    <mergeCell ref="A256:B256"/>
    <mergeCell ref="D256:F256"/>
    <mergeCell ref="G256:I256"/>
    <mergeCell ref="A265:T265"/>
    <mergeCell ref="A268:B268"/>
    <mergeCell ref="D268:F268"/>
    <mergeCell ref="G268:I268"/>
    <mergeCell ref="B262:I262"/>
    <mergeCell ref="A263:H263"/>
    <mergeCell ref="A259:B259"/>
    <mergeCell ref="D259:F259"/>
    <mergeCell ref="G259:I259"/>
    <mergeCell ref="A261:H261"/>
    <mergeCell ref="A271:B271"/>
    <mergeCell ref="D271:F271"/>
    <mergeCell ref="G271:I271"/>
    <mergeCell ref="A272:B272"/>
    <mergeCell ref="D272:F272"/>
    <mergeCell ref="G272:I272"/>
    <mergeCell ref="A269:B269"/>
    <mergeCell ref="D269:F269"/>
    <mergeCell ref="G269:I269"/>
    <mergeCell ref="A270:B270"/>
    <mergeCell ref="D270:F270"/>
    <mergeCell ref="G270:I270"/>
    <mergeCell ref="A275:B275"/>
    <mergeCell ref="D275:F275"/>
    <mergeCell ref="G275:I275"/>
    <mergeCell ref="A276:B276"/>
    <mergeCell ref="D276:F276"/>
    <mergeCell ref="G276:I276"/>
    <mergeCell ref="A273:B273"/>
    <mergeCell ref="D273:F273"/>
    <mergeCell ref="G273:I273"/>
    <mergeCell ref="A274:B274"/>
    <mergeCell ref="D274:F274"/>
    <mergeCell ref="G274:I274"/>
    <mergeCell ref="A279:B279"/>
    <mergeCell ref="D279:F279"/>
    <mergeCell ref="G279:I279"/>
    <mergeCell ref="A280:B280"/>
    <mergeCell ref="D280:F280"/>
    <mergeCell ref="G280:I280"/>
    <mergeCell ref="A277:B277"/>
    <mergeCell ref="D277:F277"/>
    <mergeCell ref="G277:I277"/>
    <mergeCell ref="A278:B278"/>
    <mergeCell ref="D278:F278"/>
    <mergeCell ref="G278:I278"/>
    <mergeCell ref="A282:B282"/>
    <mergeCell ref="D282:F282"/>
    <mergeCell ref="G282:I282"/>
    <mergeCell ref="A283:B283"/>
    <mergeCell ref="D283:F283"/>
    <mergeCell ref="G283:I283"/>
    <mergeCell ref="A281:B281"/>
    <mergeCell ref="D281:F281"/>
    <mergeCell ref="G281:I281"/>
    <mergeCell ref="A290:T290"/>
    <mergeCell ref="A293:B293"/>
    <mergeCell ref="D293:F293"/>
    <mergeCell ref="G293:I293"/>
    <mergeCell ref="B287:I287"/>
    <mergeCell ref="A288:H288"/>
    <mergeCell ref="A284:B284"/>
    <mergeCell ref="D284:F284"/>
    <mergeCell ref="G284:I284"/>
    <mergeCell ref="A286:H286"/>
    <mergeCell ref="A296:B296"/>
    <mergeCell ref="D296:F296"/>
    <mergeCell ref="G296:I296"/>
    <mergeCell ref="A297:B297"/>
    <mergeCell ref="D297:F297"/>
    <mergeCell ref="G297:I297"/>
    <mergeCell ref="A294:B294"/>
    <mergeCell ref="D294:F294"/>
    <mergeCell ref="G294:I294"/>
    <mergeCell ref="A295:B295"/>
    <mergeCell ref="D295:F295"/>
    <mergeCell ref="G295:I295"/>
    <mergeCell ref="A300:B300"/>
    <mergeCell ref="D300:F300"/>
    <mergeCell ref="G300:I300"/>
    <mergeCell ref="A301:B301"/>
    <mergeCell ref="D301:F301"/>
    <mergeCell ref="G301:I301"/>
    <mergeCell ref="A298:B298"/>
    <mergeCell ref="D298:F298"/>
    <mergeCell ref="G298:I298"/>
    <mergeCell ref="A299:B299"/>
    <mergeCell ref="D299:F299"/>
    <mergeCell ref="G299:I299"/>
    <mergeCell ref="A304:B304"/>
    <mergeCell ref="D304:F304"/>
    <mergeCell ref="G304:I304"/>
    <mergeCell ref="A305:B305"/>
    <mergeCell ref="D305:F305"/>
    <mergeCell ref="G305:I305"/>
    <mergeCell ref="A302:B302"/>
    <mergeCell ref="D302:F302"/>
    <mergeCell ref="G302:I302"/>
    <mergeCell ref="A303:B303"/>
    <mergeCell ref="D303:F303"/>
    <mergeCell ref="G303:I303"/>
    <mergeCell ref="A308:B308"/>
    <mergeCell ref="D308:F308"/>
    <mergeCell ref="G308:I308"/>
    <mergeCell ref="A309:B309"/>
    <mergeCell ref="D309:F309"/>
    <mergeCell ref="G309:I309"/>
    <mergeCell ref="A306:B306"/>
    <mergeCell ref="D306:F306"/>
    <mergeCell ref="G306:I306"/>
    <mergeCell ref="A307:B307"/>
    <mergeCell ref="D307:F307"/>
    <mergeCell ref="G307:I307"/>
    <mergeCell ref="A312:B312"/>
    <mergeCell ref="D312:F312"/>
    <mergeCell ref="G312:I312"/>
    <mergeCell ref="A313:B313"/>
    <mergeCell ref="D313:F313"/>
    <mergeCell ref="G313:I313"/>
    <mergeCell ref="A310:B310"/>
    <mergeCell ref="D310:F310"/>
    <mergeCell ref="G310:I310"/>
    <mergeCell ref="A311:B311"/>
    <mergeCell ref="D311:F311"/>
    <mergeCell ref="G311:I311"/>
    <mergeCell ref="A316:B316"/>
    <mergeCell ref="D316:F316"/>
    <mergeCell ref="G316:I316"/>
    <mergeCell ref="A317:B317"/>
    <mergeCell ref="D317:F317"/>
    <mergeCell ref="G317:I317"/>
    <mergeCell ref="A314:B314"/>
    <mergeCell ref="D314:F314"/>
    <mergeCell ref="G314:I314"/>
    <mergeCell ref="A315:B315"/>
    <mergeCell ref="D315:F315"/>
    <mergeCell ref="G315:I315"/>
    <mergeCell ref="A320:B320"/>
    <mergeCell ref="D320:F320"/>
    <mergeCell ref="G320:I320"/>
    <mergeCell ref="A321:B321"/>
    <mergeCell ref="D321:F321"/>
    <mergeCell ref="G321:I321"/>
    <mergeCell ref="A318:B318"/>
    <mergeCell ref="D318:F318"/>
    <mergeCell ref="G318:I318"/>
    <mergeCell ref="A319:B319"/>
    <mergeCell ref="D319:F319"/>
    <mergeCell ref="G319:I319"/>
    <mergeCell ref="A324:B324"/>
    <mergeCell ref="D324:F324"/>
    <mergeCell ref="G324:I324"/>
    <mergeCell ref="A325:B325"/>
    <mergeCell ref="D325:F325"/>
    <mergeCell ref="G325:I325"/>
    <mergeCell ref="A322:B322"/>
    <mergeCell ref="D322:F322"/>
    <mergeCell ref="G322:I322"/>
    <mergeCell ref="A323:B323"/>
    <mergeCell ref="D323:F323"/>
    <mergeCell ref="G323:I323"/>
    <mergeCell ref="A333:T333"/>
    <mergeCell ref="A336:B336"/>
    <mergeCell ref="D336:F336"/>
    <mergeCell ref="G336:I336"/>
    <mergeCell ref="A331:H331"/>
    <mergeCell ref="A329:H329"/>
    <mergeCell ref="B330:I330"/>
    <mergeCell ref="D326:F326"/>
    <mergeCell ref="D327:F327"/>
    <mergeCell ref="D328:F328"/>
    <mergeCell ref="G326:I326"/>
    <mergeCell ref="G327:I327"/>
    <mergeCell ref="G328:I328"/>
    <mergeCell ref="A339:B339"/>
    <mergeCell ref="D339:F339"/>
    <mergeCell ref="G339:I339"/>
    <mergeCell ref="A340:B340"/>
    <mergeCell ref="D340:F340"/>
    <mergeCell ref="G340:I340"/>
    <mergeCell ref="A337:B337"/>
    <mergeCell ref="D337:F337"/>
    <mergeCell ref="G337:I337"/>
    <mergeCell ref="A338:B338"/>
    <mergeCell ref="D338:F338"/>
    <mergeCell ref="G338:I338"/>
    <mergeCell ref="A346:H346"/>
    <mergeCell ref="B347:I347"/>
    <mergeCell ref="A343:B343"/>
    <mergeCell ref="D343:F343"/>
    <mergeCell ref="G343:I343"/>
    <mergeCell ref="A344:B344"/>
    <mergeCell ref="D344:F344"/>
    <mergeCell ref="G344:I344"/>
    <mergeCell ref="A341:B341"/>
    <mergeCell ref="D341:F341"/>
    <mergeCell ref="G341:I341"/>
    <mergeCell ref="A342:B342"/>
    <mergeCell ref="D342:F342"/>
    <mergeCell ref="G342:I342"/>
    <mergeCell ref="A354:B354"/>
    <mergeCell ref="D354:F354"/>
    <mergeCell ref="G354:I354"/>
    <mergeCell ref="A355:B355"/>
    <mergeCell ref="D355:F355"/>
    <mergeCell ref="G355:I355"/>
    <mergeCell ref="A350:T350"/>
    <mergeCell ref="A353:B353"/>
    <mergeCell ref="D353:F353"/>
    <mergeCell ref="G353:I353"/>
    <mergeCell ref="A348:H348"/>
    <mergeCell ref="A358:B358"/>
    <mergeCell ref="D358:F358"/>
    <mergeCell ref="G358:I358"/>
    <mergeCell ref="A359:B359"/>
    <mergeCell ref="D359:F359"/>
    <mergeCell ref="G359:I359"/>
    <mergeCell ref="A356:B356"/>
    <mergeCell ref="D356:F356"/>
    <mergeCell ref="G356:I356"/>
    <mergeCell ref="A357:B357"/>
    <mergeCell ref="D357:F357"/>
    <mergeCell ref="G357:I357"/>
    <mergeCell ref="B365:I365"/>
    <mergeCell ref="A366:H366"/>
    <mergeCell ref="A362:B362"/>
    <mergeCell ref="D362:F362"/>
    <mergeCell ref="G362:I362"/>
    <mergeCell ref="A364:H364"/>
    <mergeCell ref="A360:B360"/>
    <mergeCell ref="D360:F360"/>
    <mergeCell ref="G360:I360"/>
    <mergeCell ref="A361:B361"/>
    <mergeCell ref="D361:F361"/>
    <mergeCell ref="G361:I361"/>
    <mergeCell ref="A371:B371"/>
    <mergeCell ref="D371:F371"/>
    <mergeCell ref="G371:I371"/>
    <mergeCell ref="A372:B372"/>
    <mergeCell ref="D372:F372"/>
    <mergeCell ref="G372:I372"/>
    <mergeCell ref="A368:T368"/>
    <mergeCell ref="A370:B370"/>
    <mergeCell ref="D370:F370"/>
    <mergeCell ref="G370:I370"/>
    <mergeCell ref="A377:B377"/>
    <mergeCell ref="D377:F377"/>
    <mergeCell ref="G377:I377"/>
    <mergeCell ref="A375:B375"/>
    <mergeCell ref="D375:F375"/>
    <mergeCell ref="G375:I375"/>
    <mergeCell ref="A376:B376"/>
    <mergeCell ref="D376:F376"/>
    <mergeCell ref="G376:I376"/>
    <mergeCell ref="A373:B373"/>
    <mergeCell ref="D373:F373"/>
    <mergeCell ref="G373:I373"/>
    <mergeCell ref="A374:B374"/>
    <mergeCell ref="D374:F374"/>
    <mergeCell ref="G374:I374"/>
    <mergeCell ref="A379:B379"/>
    <mergeCell ref="D379:F379"/>
    <mergeCell ref="G379:I379"/>
    <mergeCell ref="A380:B380"/>
    <mergeCell ref="D380:F380"/>
    <mergeCell ref="G380:I380"/>
    <mergeCell ref="A378:B378"/>
    <mergeCell ref="D378:F378"/>
    <mergeCell ref="G378:I378"/>
    <mergeCell ref="A383:B383"/>
    <mergeCell ref="D383:F383"/>
    <mergeCell ref="G383:I383"/>
    <mergeCell ref="A384:B384"/>
    <mergeCell ref="D384:F384"/>
    <mergeCell ref="G384:I384"/>
    <mergeCell ref="A381:B381"/>
    <mergeCell ref="D381:F381"/>
    <mergeCell ref="G381:I381"/>
    <mergeCell ref="A382:B382"/>
    <mergeCell ref="D382:F382"/>
    <mergeCell ref="G382:I382"/>
    <mergeCell ref="A387:B387"/>
    <mergeCell ref="D387:F387"/>
    <mergeCell ref="G387:I387"/>
    <mergeCell ref="A388:B388"/>
    <mergeCell ref="D388:F388"/>
    <mergeCell ref="G388:I388"/>
    <mergeCell ref="A385:B385"/>
    <mergeCell ref="D385:F385"/>
    <mergeCell ref="G385:I385"/>
    <mergeCell ref="A386:B386"/>
    <mergeCell ref="D386:F386"/>
    <mergeCell ref="G386:I386"/>
    <mergeCell ref="A391:B391"/>
    <mergeCell ref="D391:F391"/>
    <mergeCell ref="G391:I391"/>
    <mergeCell ref="A392:B392"/>
    <mergeCell ref="D392:F392"/>
    <mergeCell ref="G392:I392"/>
    <mergeCell ref="A389:B389"/>
    <mergeCell ref="D389:F389"/>
    <mergeCell ref="G389:I389"/>
    <mergeCell ref="A390:B390"/>
    <mergeCell ref="D390:F390"/>
    <mergeCell ref="G390:I390"/>
    <mergeCell ref="A395:B395"/>
    <mergeCell ref="D395:F395"/>
    <mergeCell ref="G395:I395"/>
    <mergeCell ref="A396:B396"/>
    <mergeCell ref="D396:F396"/>
    <mergeCell ref="G396:I396"/>
    <mergeCell ref="A393:B393"/>
    <mergeCell ref="D393:F393"/>
    <mergeCell ref="G393:I393"/>
    <mergeCell ref="A394:B394"/>
    <mergeCell ref="D394:F394"/>
    <mergeCell ref="G394:I394"/>
    <mergeCell ref="A399:B399"/>
    <mergeCell ref="D399:F399"/>
    <mergeCell ref="G399:I399"/>
    <mergeCell ref="A400:B400"/>
    <mergeCell ref="D400:F400"/>
    <mergeCell ref="G400:I400"/>
    <mergeCell ref="A397:B397"/>
    <mergeCell ref="D397:F397"/>
    <mergeCell ref="G397:I397"/>
    <mergeCell ref="A398:B398"/>
    <mergeCell ref="D398:F398"/>
    <mergeCell ref="G398:I398"/>
    <mergeCell ref="A403:B403"/>
    <mergeCell ref="D403:F403"/>
    <mergeCell ref="G403:I403"/>
    <mergeCell ref="A404:B404"/>
    <mergeCell ref="D404:F404"/>
    <mergeCell ref="G404:I404"/>
    <mergeCell ref="A401:B401"/>
    <mergeCell ref="D401:F401"/>
    <mergeCell ref="G401:I401"/>
    <mergeCell ref="A402:B402"/>
    <mergeCell ref="D402:F402"/>
    <mergeCell ref="G402:I402"/>
    <mergeCell ref="A407:B407"/>
    <mergeCell ref="D407:F407"/>
    <mergeCell ref="G407:I407"/>
    <mergeCell ref="A408:B408"/>
    <mergeCell ref="D408:F408"/>
    <mergeCell ref="G408:I408"/>
    <mergeCell ref="A405:B405"/>
    <mergeCell ref="D405:F405"/>
    <mergeCell ref="G405:I405"/>
    <mergeCell ref="A406:B406"/>
    <mergeCell ref="D406:F406"/>
    <mergeCell ref="G406:I406"/>
    <mergeCell ref="A411:B411"/>
    <mergeCell ref="D411:F411"/>
    <mergeCell ref="G411:I411"/>
    <mergeCell ref="A412:B412"/>
    <mergeCell ref="D412:F412"/>
    <mergeCell ref="G412:I412"/>
    <mergeCell ref="A409:B409"/>
    <mergeCell ref="D409:F409"/>
    <mergeCell ref="G409:I409"/>
    <mergeCell ref="A410:B410"/>
    <mergeCell ref="D410:F410"/>
    <mergeCell ref="G410:I410"/>
    <mergeCell ref="A415:B415"/>
    <mergeCell ref="D415:F415"/>
    <mergeCell ref="G415:I415"/>
    <mergeCell ref="A416:B416"/>
    <mergeCell ref="D416:F416"/>
    <mergeCell ref="G416:I416"/>
    <mergeCell ref="A413:B413"/>
    <mergeCell ref="D413:F413"/>
    <mergeCell ref="G413:I413"/>
    <mergeCell ref="A414:B414"/>
    <mergeCell ref="D414:F414"/>
    <mergeCell ref="G414:I414"/>
    <mergeCell ref="A419:B419"/>
    <mergeCell ref="D419:F419"/>
    <mergeCell ref="G419:I419"/>
    <mergeCell ref="A417:B417"/>
    <mergeCell ref="D417:F417"/>
    <mergeCell ref="G417:I417"/>
    <mergeCell ref="A418:B418"/>
    <mergeCell ref="D418:F418"/>
    <mergeCell ref="G418:I418"/>
    <mergeCell ref="A420:B420"/>
    <mergeCell ref="D420:F420"/>
    <mergeCell ref="G420:I420"/>
    <mergeCell ref="A423:B423"/>
    <mergeCell ref="D423:F423"/>
    <mergeCell ref="G423:I423"/>
    <mergeCell ref="A424:B424"/>
    <mergeCell ref="D424:F424"/>
    <mergeCell ref="G424:I424"/>
    <mergeCell ref="A421:B421"/>
    <mergeCell ref="D421:F421"/>
    <mergeCell ref="G421:I421"/>
    <mergeCell ref="A422:B422"/>
    <mergeCell ref="D422:F422"/>
    <mergeCell ref="G422:I422"/>
    <mergeCell ref="A427:B427"/>
    <mergeCell ref="D427:F427"/>
    <mergeCell ref="G427:I427"/>
    <mergeCell ref="A428:B428"/>
    <mergeCell ref="D428:F428"/>
    <mergeCell ref="G428:I428"/>
    <mergeCell ref="A425:B425"/>
    <mergeCell ref="D425:F425"/>
    <mergeCell ref="G425:I425"/>
    <mergeCell ref="A426:B426"/>
    <mergeCell ref="D426:F426"/>
    <mergeCell ref="G426:I426"/>
    <mergeCell ref="A431:B431"/>
    <mergeCell ref="D431:F431"/>
    <mergeCell ref="G431:I431"/>
    <mergeCell ref="A432:B432"/>
    <mergeCell ref="D432:F432"/>
    <mergeCell ref="G432:I432"/>
    <mergeCell ref="A429:B429"/>
    <mergeCell ref="D429:F429"/>
    <mergeCell ref="G429:I429"/>
    <mergeCell ref="A430:B430"/>
    <mergeCell ref="D430:F430"/>
    <mergeCell ref="G430:I430"/>
    <mergeCell ref="A456:H456"/>
    <mergeCell ref="A457:S457"/>
    <mergeCell ref="A453:S453"/>
    <mergeCell ref="A454:H454"/>
    <mergeCell ref="B455:I455"/>
    <mergeCell ref="A452:H452"/>
    <mergeCell ref="A435:B435"/>
    <mergeCell ref="D435:F435"/>
    <mergeCell ref="G435:I435"/>
    <mergeCell ref="A442:H442"/>
    <mergeCell ref="A433:B433"/>
    <mergeCell ref="D433:F433"/>
    <mergeCell ref="G433:I433"/>
    <mergeCell ref="A434:B434"/>
    <mergeCell ref="D434:F434"/>
    <mergeCell ref="G434:I434"/>
    <mergeCell ref="A450:H450"/>
    <mergeCell ref="B451:I451"/>
    <mergeCell ref="A446:T446"/>
    <mergeCell ref="A449:B449"/>
    <mergeCell ref="D449:F449"/>
    <mergeCell ref="G449:I449"/>
    <mergeCell ref="B443:I443"/>
    <mergeCell ref="A444:H444"/>
    <mergeCell ref="D436:F436"/>
    <mergeCell ref="D437:F437"/>
    <mergeCell ref="D439:F439"/>
    <mergeCell ref="G436:I436"/>
    <mergeCell ref="G437:I437"/>
    <mergeCell ref="G439:I439"/>
    <mergeCell ref="D438:F438"/>
    <mergeCell ref="G438:I438"/>
    <mergeCell ref="AA2:AD2"/>
    <mergeCell ref="AF2:AN2"/>
    <mergeCell ref="AP2:AS2"/>
    <mergeCell ref="AA3:AS4"/>
    <mergeCell ref="AF5:AN5"/>
    <mergeCell ref="AA6:AD6"/>
    <mergeCell ref="AF6:AN6"/>
    <mergeCell ref="AA9:AG9"/>
    <mergeCell ref="AA10:AS10"/>
    <mergeCell ref="AA11:AB11"/>
    <mergeCell ref="AD11:AF12"/>
    <mergeCell ref="AG11:AI12"/>
    <mergeCell ref="AL11:AL12"/>
    <mergeCell ref="AN11:AP13"/>
    <mergeCell ref="AQ11:AQ12"/>
    <mergeCell ref="AR11:AR13"/>
    <mergeCell ref="AA14:AS14"/>
    <mergeCell ref="AA16:AT16"/>
    <mergeCell ref="AA19:AB19"/>
    <mergeCell ref="AD19:AF19"/>
    <mergeCell ref="AG19:AI19"/>
    <mergeCell ref="AA20:AB20"/>
    <mergeCell ref="AD20:AF20"/>
    <mergeCell ref="AG20:AI20"/>
    <mergeCell ref="AA21:AB21"/>
    <mergeCell ref="AD21:AF21"/>
    <mergeCell ref="AG21:AI21"/>
    <mergeCell ref="AA22:AB22"/>
    <mergeCell ref="AD22:AF22"/>
    <mergeCell ref="AG22:AI22"/>
    <mergeCell ref="AA23:AB23"/>
    <mergeCell ref="AD23:AF23"/>
    <mergeCell ref="AG23:AI23"/>
    <mergeCell ref="AA24:AH24"/>
    <mergeCell ref="AB25:AI25"/>
    <mergeCell ref="AN25:AP25"/>
    <mergeCell ref="AA26:AH26"/>
    <mergeCell ref="AA28:AT28"/>
    <mergeCell ref="AA31:AB31"/>
    <mergeCell ref="AD31:AF31"/>
    <mergeCell ref="AG31:AI31"/>
    <mergeCell ref="AA32:AB32"/>
    <mergeCell ref="AD32:AF32"/>
    <mergeCell ref="AG32:AI32"/>
    <mergeCell ref="AA33:AB33"/>
    <mergeCell ref="AD33:AF33"/>
    <mergeCell ref="AG33:AI33"/>
    <mergeCell ref="AA34:AB34"/>
    <mergeCell ref="AD34:AF34"/>
    <mergeCell ref="AG34:AI34"/>
    <mergeCell ref="AA35:AB35"/>
    <mergeCell ref="AD35:AF35"/>
    <mergeCell ref="AG35:AI35"/>
    <mergeCell ref="AA36:AB36"/>
    <mergeCell ref="AD36:AF36"/>
    <mergeCell ref="AG36:AI36"/>
    <mergeCell ref="AA37:AB37"/>
    <mergeCell ref="AD37:AF37"/>
    <mergeCell ref="AG37:AI37"/>
    <mergeCell ref="AA38:AB38"/>
    <mergeCell ref="AD38:AF38"/>
    <mergeCell ref="AG38:AI38"/>
    <mergeCell ref="AA39:AB39"/>
    <mergeCell ref="AD39:AF39"/>
    <mergeCell ref="AG39:AI39"/>
    <mergeCell ref="AA40:AB40"/>
    <mergeCell ref="AD40:AF40"/>
    <mergeCell ref="AG40:AI40"/>
    <mergeCell ref="AA41:AB41"/>
    <mergeCell ref="AD41:AF41"/>
    <mergeCell ref="AG41:AI41"/>
    <mergeCell ref="AA42:AB42"/>
    <mergeCell ref="AD42:AF42"/>
    <mergeCell ref="AG42:AI42"/>
    <mergeCell ref="AA43:AB43"/>
    <mergeCell ref="AD43:AF43"/>
    <mergeCell ref="AG43:AI43"/>
    <mergeCell ref="AA44:AB44"/>
    <mergeCell ref="AD44:AF44"/>
    <mergeCell ref="AG44:AI44"/>
    <mergeCell ref="AA45:AB45"/>
    <mergeCell ref="AD45:AF45"/>
    <mergeCell ref="AG45:AI45"/>
    <mergeCell ref="AA46:AB46"/>
    <mergeCell ref="AD46:AF46"/>
    <mergeCell ref="AG46:AI46"/>
    <mergeCell ref="AA47:AB47"/>
    <mergeCell ref="AD47:AF47"/>
    <mergeCell ref="AG47:AI47"/>
    <mergeCell ref="AA48:AB48"/>
    <mergeCell ref="AD48:AF48"/>
    <mergeCell ref="AG48:AI48"/>
    <mergeCell ref="AA49:AB49"/>
    <mergeCell ref="AD49:AF49"/>
    <mergeCell ref="AG49:AI49"/>
    <mergeCell ref="AA50:AB50"/>
    <mergeCell ref="AD50:AF50"/>
    <mergeCell ref="AG50:AI50"/>
    <mergeCell ref="AA51:AB51"/>
    <mergeCell ref="AD51:AF51"/>
    <mergeCell ref="AG51:AI51"/>
    <mergeCell ref="AA52:AB52"/>
    <mergeCell ref="AD52:AF52"/>
    <mergeCell ref="AG52:AI52"/>
    <mergeCell ref="AA53:AB53"/>
    <mergeCell ref="AD53:AF53"/>
    <mergeCell ref="AG53:AI53"/>
    <mergeCell ref="AA54:AB54"/>
    <mergeCell ref="AD54:AF54"/>
    <mergeCell ref="AG54:AI54"/>
    <mergeCell ref="AA55:AB55"/>
    <mergeCell ref="AD55:AF55"/>
    <mergeCell ref="AG55:AI55"/>
    <mergeCell ref="AA56:AB56"/>
    <mergeCell ref="AD56:AF56"/>
    <mergeCell ref="AG56:AI56"/>
    <mergeCell ref="AA57:AB57"/>
    <mergeCell ref="AD57:AF57"/>
    <mergeCell ref="AG57:AI57"/>
    <mergeCell ref="AA58:AB58"/>
    <mergeCell ref="AD58:AF58"/>
    <mergeCell ref="AG58:AI58"/>
    <mergeCell ref="AA59:AB59"/>
    <mergeCell ref="AD59:AF59"/>
    <mergeCell ref="AG59:AI59"/>
    <mergeCell ref="AA60:AB60"/>
    <mergeCell ref="AD60:AF60"/>
    <mergeCell ref="AG60:AI60"/>
    <mergeCell ref="AA61:AB61"/>
    <mergeCell ref="AD61:AF61"/>
    <mergeCell ref="AG61:AI61"/>
    <mergeCell ref="AA62:AB62"/>
    <mergeCell ref="AD62:AF62"/>
    <mergeCell ref="AG62:AI62"/>
    <mergeCell ref="AA63:AB63"/>
    <mergeCell ref="AD63:AF63"/>
    <mergeCell ref="AG63:AI63"/>
    <mergeCell ref="AA64:AB64"/>
    <mergeCell ref="AD64:AF64"/>
    <mergeCell ref="AG64:AI64"/>
    <mergeCell ref="AA65:AB65"/>
    <mergeCell ref="AD65:AF65"/>
    <mergeCell ref="AG65:AI65"/>
    <mergeCell ref="AA66:AB66"/>
    <mergeCell ref="AD66:AF66"/>
    <mergeCell ref="AG66:AI66"/>
    <mergeCell ref="AA67:AB67"/>
    <mergeCell ref="AD67:AF67"/>
    <mergeCell ref="AG67:AI67"/>
    <mergeCell ref="AA68:AB68"/>
    <mergeCell ref="AD68:AF68"/>
    <mergeCell ref="AG68:AI68"/>
    <mergeCell ref="AA69:AB69"/>
    <mergeCell ref="AD69:AF69"/>
    <mergeCell ref="AG69:AI69"/>
    <mergeCell ref="AA70:AB70"/>
    <mergeCell ref="AD70:AF70"/>
    <mergeCell ref="AG70:AI70"/>
    <mergeCell ref="AA71:AB71"/>
    <mergeCell ref="AD71:AF71"/>
    <mergeCell ref="AG71:AI71"/>
    <mergeCell ref="AA72:AB72"/>
    <mergeCell ref="AD72:AF72"/>
    <mergeCell ref="AG72:AI72"/>
    <mergeCell ref="AA73:AB73"/>
    <mergeCell ref="AD73:AF73"/>
    <mergeCell ref="AG73:AI73"/>
    <mergeCell ref="AA74:AB74"/>
    <mergeCell ref="AD74:AF74"/>
    <mergeCell ref="AG74:AI74"/>
    <mergeCell ref="AA75:AB75"/>
    <mergeCell ref="AD75:AF75"/>
    <mergeCell ref="AG75:AI75"/>
    <mergeCell ref="AA76:AB76"/>
    <mergeCell ref="AD76:AF76"/>
    <mergeCell ref="AG76:AI76"/>
    <mergeCell ref="AA77:AB77"/>
    <mergeCell ref="AD77:AF77"/>
    <mergeCell ref="AG77:AI77"/>
    <mergeCell ref="AA78:AB78"/>
    <mergeCell ref="AD78:AF78"/>
    <mergeCell ref="AG78:AI78"/>
    <mergeCell ref="AA79:AB79"/>
    <mergeCell ref="AD79:AF79"/>
    <mergeCell ref="AG79:AI79"/>
    <mergeCell ref="AA80:AB80"/>
    <mergeCell ref="AD80:AF80"/>
    <mergeCell ref="AG80:AI80"/>
    <mergeCell ref="AA81:AB81"/>
    <mergeCell ref="AD81:AF81"/>
    <mergeCell ref="AG81:AI81"/>
    <mergeCell ref="AA82:AB82"/>
    <mergeCell ref="AD82:AF82"/>
    <mergeCell ref="AG82:AI82"/>
    <mergeCell ref="AA83:AB83"/>
    <mergeCell ref="AD83:AF83"/>
    <mergeCell ref="AG83:AI83"/>
    <mergeCell ref="AA84:AB84"/>
    <mergeCell ref="AD84:AF84"/>
    <mergeCell ref="AG84:AI84"/>
    <mergeCell ref="AA85:AB85"/>
    <mergeCell ref="AD85:AF85"/>
    <mergeCell ref="AG85:AI85"/>
    <mergeCell ref="AA86:AB86"/>
    <mergeCell ref="AD86:AF86"/>
    <mergeCell ref="AG86:AI86"/>
    <mergeCell ref="AA87:AB87"/>
    <mergeCell ref="AD87:AF87"/>
    <mergeCell ref="AG87:AI87"/>
    <mergeCell ref="AA89:AH89"/>
    <mergeCell ref="AB90:AI90"/>
    <mergeCell ref="AN90:AP90"/>
    <mergeCell ref="AA91:AH91"/>
    <mergeCell ref="AA93:AT93"/>
    <mergeCell ref="AA96:AB96"/>
    <mergeCell ref="AD96:AF96"/>
    <mergeCell ref="AG96:AI96"/>
    <mergeCell ref="AA97:AH97"/>
    <mergeCell ref="AB98:AI98"/>
    <mergeCell ref="AN98:AP98"/>
    <mergeCell ref="AA99:AH99"/>
    <mergeCell ref="AA101:AT101"/>
    <mergeCell ref="AA105:AB105"/>
    <mergeCell ref="AD105:AF105"/>
    <mergeCell ref="AG105:AI105"/>
    <mergeCell ref="AA106:AB106"/>
    <mergeCell ref="AD106:AF106"/>
    <mergeCell ref="AG106:AI106"/>
    <mergeCell ref="AA107:AB107"/>
    <mergeCell ref="AD107:AF107"/>
    <mergeCell ref="AG107:AI107"/>
    <mergeCell ref="AA108:AB108"/>
    <mergeCell ref="AD108:AF108"/>
    <mergeCell ref="AG108:AI108"/>
    <mergeCell ref="AA109:AB109"/>
    <mergeCell ref="AD109:AF109"/>
    <mergeCell ref="AG109:AI109"/>
    <mergeCell ref="AA110:AB110"/>
    <mergeCell ref="AD110:AF110"/>
    <mergeCell ref="AA111:AB111"/>
    <mergeCell ref="AD111:AF111"/>
    <mergeCell ref="AG111:AI111"/>
    <mergeCell ref="AA112:AB112"/>
    <mergeCell ref="AD112:AF112"/>
    <mergeCell ref="AG112:AI112"/>
    <mergeCell ref="AD113:AF113"/>
    <mergeCell ref="AG113:AI113"/>
    <mergeCell ref="AD114:AF114"/>
    <mergeCell ref="AG114:AI114"/>
    <mergeCell ref="AA115:AH115"/>
    <mergeCell ref="AB116:AI116"/>
    <mergeCell ref="AA117:AH117"/>
    <mergeCell ref="AA119:AT119"/>
    <mergeCell ref="AA122:AB122"/>
    <mergeCell ref="AD122:AF122"/>
    <mergeCell ref="AG122:AI122"/>
    <mergeCell ref="AN122:AP122"/>
    <mergeCell ref="AA123:AB123"/>
    <mergeCell ref="AD123:AF123"/>
    <mergeCell ref="AG123:AI123"/>
    <mergeCell ref="AN123:AP123"/>
    <mergeCell ref="AA124:AB124"/>
    <mergeCell ref="AD124:AF124"/>
    <mergeCell ref="AG124:AI124"/>
    <mergeCell ref="AN124:AP124"/>
    <mergeCell ref="AA125:AB125"/>
    <mergeCell ref="AD125:AF125"/>
    <mergeCell ref="AG125:AI125"/>
    <mergeCell ref="AN125:AP125"/>
    <mergeCell ref="AA126:AB126"/>
    <mergeCell ref="AD126:AF126"/>
    <mergeCell ref="AG126:AI126"/>
    <mergeCell ref="AN126:AP126"/>
    <mergeCell ref="AA127:AB127"/>
    <mergeCell ref="AD127:AF127"/>
    <mergeCell ref="AG127:AI127"/>
    <mergeCell ref="AN127:AP127"/>
    <mergeCell ref="AA129:AH129"/>
    <mergeCell ref="AN129:AP129"/>
    <mergeCell ref="AB130:AI130"/>
    <mergeCell ref="AN130:AP130"/>
    <mergeCell ref="AA131:AH131"/>
    <mergeCell ref="AN131:AP131"/>
    <mergeCell ref="AA133:AT133"/>
    <mergeCell ref="AA136:AB136"/>
    <mergeCell ref="AD136:AF136"/>
    <mergeCell ref="AG136:AI136"/>
    <mergeCell ref="AA137:AB137"/>
    <mergeCell ref="AD137:AF137"/>
    <mergeCell ref="AG137:AI137"/>
    <mergeCell ref="AA138:AB138"/>
    <mergeCell ref="AD138:AF138"/>
    <mergeCell ref="AG138:AI138"/>
    <mergeCell ref="AA139:AB139"/>
    <mergeCell ref="AD139:AF139"/>
    <mergeCell ref="AG139:AI139"/>
    <mergeCell ref="AA140:AB140"/>
    <mergeCell ref="AD140:AF140"/>
    <mergeCell ref="AG140:AI140"/>
    <mergeCell ref="AA141:AB141"/>
    <mergeCell ref="AD141:AF141"/>
    <mergeCell ref="AG141:AI141"/>
    <mergeCell ref="AA142:AB142"/>
    <mergeCell ref="AD142:AF142"/>
    <mergeCell ref="AG142:AI142"/>
    <mergeCell ref="AA143:AB143"/>
    <mergeCell ref="AD143:AF143"/>
    <mergeCell ref="AG143:AI143"/>
    <mergeCell ref="AA144:AB144"/>
    <mergeCell ref="AD144:AF144"/>
    <mergeCell ref="AG144:AI144"/>
    <mergeCell ref="AA145:AB145"/>
    <mergeCell ref="AD145:AF145"/>
    <mergeCell ref="AG145:AI145"/>
    <mergeCell ref="AA146:AB146"/>
    <mergeCell ref="AD146:AF146"/>
    <mergeCell ref="AG146:AI146"/>
    <mergeCell ref="AA147:AB147"/>
    <mergeCell ref="AD147:AF147"/>
    <mergeCell ref="AG147:AI147"/>
    <mergeCell ref="AA148:AB148"/>
    <mergeCell ref="AD148:AF148"/>
    <mergeCell ref="AG148:AI148"/>
    <mergeCell ref="AA149:AB149"/>
    <mergeCell ref="AD149:AF149"/>
    <mergeCell ref="AG149:AI149"/>
    <mergeCell ref="AA150:AB150"/>
    <mergeCell ref="AD150:AF150"/>
    <mergeCell ref="AG150:AI150"/>
    <mergeCell ref="AA151:AB151"/>
    <mergeCell ref="AD151:AF151"/>
    <mergeCell ref="AG151:AI151"/>
    <mergeCell ref="AD152:AF152"/>
    <mergeCell ref="AG152:AI152"/>
    <mergeCell ref="AD153:AF153"/>
    <mergeCell ref="AG153:AI153"/>
    <mergeCell ref="AA155:AH155"/>
    <mergeCell ref="AB156:AI156"/>
    <mergeCell ref="AA157:AH157"/>
    <mergeCell ref="AA159:AT159"/>
    <mergeCell ref="AA162:AB162"/>
    <mergeCell ref="AD162:AF162"/>
    <mergeCell ref="AG162:AI162"/>
    <mergeCell ref="AA163:AB163"/>
    <mergeCell ref="AD163:AF163"/>
    <mergeCell ref="AG163:AI163"/>
    <mergeCell ref="AA164:AB164"/>
    <mergeCell ref="AD164:AF164"/>
    <mergeCell ref="AG164:AI164"/>
    <mergeCell ref="AA165:AB165"/>
    <mergeCell ref="AD165:AF165"/>
    <mergeCell ref="AG165:AI165"/>
    <mergeCell ref="AA166:AB166"/>
    <mergeCell ref="AD166:AF166"/>
    <mergeCell ref="AG166:AI166"/>
    <mergeCell ref="AA167:AB167"/>
    <mergeCell ref="AD167:AF167"/>
    <mergeCell ref="AG167:AI167"/>
    <mergeCell ref="AA168:AB168"/>
    <mergeCell ref="AD168:AF168"/>
    <mergeCell ref="AG168:AI168"/>
    <mergeCell ref="AA169:AB169"/>
    <mergeCell ref="AD169:AF169"/>
    <mergeCell ref="AG169:AI169"/>
    <mergeCell ref="AA170:AB170"/>
    <mergeCell ref="AD170:AF170"/>
    <mergeCell ref="AG170:AI170"/>
    <mergeCell ref="AA171:AB171"/>
    <mergeCell ref="AD171:AF171"/>
    <mergeCell ref="AG171:AI171"/>
    <mergeCell ref="AA172:AB172"/>
    <mergeCell ref="AD172:AF172"/>
    <mergeCell ref="AG172:AI172"/>
    <mergeCell ref="AA173:AB173"/>
    <mergeCell ref="AD173:AF173"/>
    <mergeCell ref="AG173:AI173"/>
    <mergeCell ref="AA174:AB174"/>
    <mergeCell ref="AD174:AF174"/>
    <mergeCell ref="AG174:AI174"/>
    <mergeCell ref="AA175:AB175"/>
    <mergeCell ref="AD175:AF175"/>
    <mergeCell ref="AG175:AI175"/>
    <mergeCell ref="AA176:AB176"/>
    <mergeCell ref="AD176:AF176"/>
    <mergeCell ref="AG176:AI176"/>
    <mergeCell ref="AA177:AB177"/>
    <mergeCell ref="AD177:AF177"/>
    <mergeCell ref="AG177:AI177"/>
    <mergeCell ref="AA178:AB178"/>
    <mergeCell ref="AD178:AF178"/>
    <mergeCell ref="AG178:AI178"/>
    <mergeCell ref="AA179:AB179"/>
    <mergeCell ref="AD179:AF179"/>
    <mergeCell ref="AG179:AI179"/>
    <mergeCell ref="AA180:AB180"/>
    <mergeCell ref="AD180:AF180"/>
    <mergeCell ref="AG180:AI180"/>
    <mergeCell ref="AA181:AB181"/>
    <mergeCell ref="AD181:AF181"/>
    <mergeCell ref="AG181:AI181"/>
    <mergeCell ref="AA182:AB182"/>
    <mergeCell ref="AD182:AF182"/>
    <mergeCell ref="AG182:AI182"/>
    <mergeCell ref="AA183:AB183"/>
    <mergeCell ref="AD183:AF183"/>
    <mergeCell ref="AG183:AI183"/>
    <mergeCell ref="AA184:AB184"/>
    <mergeCell ref="AD184:AF184"/>
    <mergeCell ref="AG184:AI184"/>
    <mergeCell ref="AA185:AB185"/>
    <mergeCell ref="AD185:AF185"/>
    <mergeCell ref="AG185:AI185"/>
    <mergeCell ref="AA186:AB186"/>
    <mergeCell ref="AD186:AF186"/>
    <mergeCell ref="AG186:AI186"/>
    <mergeCell ref="AA187:AB187"/>
    <mergeCell ref="AD187:AF187"/>
    <mergeCell ref="AG187:AI187"/>
    <mergeCell ref="AA188:AB188"/>
    <mergeCell ref="AD188:AF188"/>
    <mergeCell ref="AG188:AI188"/>
    <mergeCell ref="AA189:AB189"/>
    <mergeCell ref="AD189:AF189"/>
    <mergeCell ref="AG189:AI189"/>
    <mergeCell ref="AA190:AB190"/>
    <mergeCell ref="AD190:AF190"/>
    <mergeCell ref="AG190:AI190"/>
    <mergeCell ref="AA191:AB191"/>
    <mergeCell ref="AD191:AF191"/>
    <mergeCell ref="AG191:AI191"/>
    <mergeCell ref="AA192:AB192"/>
    <mergeCell ref="AD192:AF192"/>
    <mergeCell ref="AG192:AI192"/>
    <mergeCell ref="AA193:AB193"/>
    <mergeCell ref="AD193:AF193"/>
    <mergeCell ref="AG193:AI193"/>
    <mergeCell ref="AA194:AB194"/>
    <mergeCell ref="AD194:AF194"/>
    <mergeCell ref="AG194:AI194"/>
    <mergeCell ref="AA195:AB195"/>
    <mergeCell ref="AD195:AF195"/>
    <mergeCell ref="AG195:AI195"/>
    <mergeCell ref="AA196:AB196"/>
    <mergeCell ref="AD196:AF196"/>
    <mergeCell ref="AG196:AI196"/>
    <mergeCell ref="AA197:AB197"/>
    <mergeCell ref="AD197:AF197"/>
    <mergeCell ref="AG197:AI197"/>
    <mergeCell ref="AA198:AB198"/>
    <mergeCell ref="AD198:AF198"/>
    <mergeCell ref="AG198:AI198"/>
    <mergeCell ref="AA199:AB199"/>
    <mergeCell ref="AD199:AF199"/>
    <mergeCell ref="AG199:AI199"/>
    <mergeCell ref="AA200:AB200"/>
    <mergeCell ref="AD200:AF200"/>
    <mergeCell ref="AG200:AI200"/>
    <mergeCell ref="AA201:AB201"/>
    <mergeCell ref="AD201:AF201"/>
    <mergeCell ref="AG201:AI201"/>
    <mergeCell ref="AA202:AB202"/>
    <mergeCell ref="AD202:AF202"/>
    <mergeCell ref="AG202:AI202"/>
    <mergeCell ref="AA203:AB203"/>
    <mergeCell ref="AD203:AF203"/>
    <mergeCell ref="AG203:AI203"/>
    <mergeCell ref="AA204:AB204"/>
    <mergeCell ref="AD204:AF204"/>
    <mergeCell ref="AG204:AI204"/>
    <mergeCell ref="AA205:AB205"/>
    <mergeCell ref="AD205:AF205"/>
    <mergeCell ref="AG205:AI205"/>
    <mergeCell ref="AA206:AB206"/>
    <mergeCell ref="AD206:AF206"/>
    <mergeCell ref="AG206:AI206"/>
    <mergeCell ref="AA207:AB207"/>
    <mergeCell ref="AD207:AF207"/>
    <mergeCell ref="AG207:AI207"/>
    <mergeCell ref="AA208:AB208"/>
    <mergeCell ref="AD208:AF208"/>
    <mergeCell ref="AG208:AI208"/>
    <mergeCell ref="AA209:AB209"/>
    <mergeCell ref="AD209:AF209"/>
    <mergeCell ref="AG209:AI209"/>
    <mergeCell ref="AA210:AB210"/>
    <mergeCell ref="AD210:AF210"/>
    <mergeCell ref="AG210:AI210"/>
    <mergeCell ref="AA211:AB211"/>
    <mergeCell ref="AD211:AF211"/>
    <mergeCell ref="AG211:AI211"/>
    <mergeCell ref="AA212:AB212"/>
    <mergeCell ref="AD212:AF212"/>
    <mergeCell ref="AG212:AI212"/>
    <mergeCell ref="AA213:AB213"/>
    <mergeCell ref="AD213:AF213"/>
    <mergeCell ref="AG213:AI213"/>
    <mergeCell ref="AD214:AF214"/>
    <mergeCell ref="AG214:AI214"/>
    <mergeCell ref="AD215:AF215"/>
    <mergeCell ref="AG215:AI215"/>
    <mergeCell ref="AD216:AF216"/>
    <mergeCell ref="AG216:AI216"/>
    <mergeCell ref="AA218:AH218"/>
    <mergeCell ref="AB219:AI219"/>
    <mergeCell ref="AA220:AH220"/>
    <mergeCell ref="AA222:AT222"/>
    <mergeCell ref="AA225:AB225"/>
    <mergeCell ref="AD225:AF225"/>
    <mergeCell ref="AG225:AI225"/>
    <mergeCell ref="AA226:AB226"/>
    <mergeCell ref="AD226:AF226"/>
    <mergeCell ref="AG226:AI226"/>
    <mergeCell ref="AA227:AB227"/>
    <mergeCell ref="AD227:AF227"/>
    <mergeCell ref="AG227:AI227"/>
    <mergeCell ref="AA228:AB228"/>
    <mergeCell ref="AD228:AF228"/>
    <mergeCell ref="AG228:AI228"/>
    <mergeCell ref="AA229:AB229"/>
    <mergeCell ref="AD229:AF229"/>
    <mergeCell ref="AG229:AI229"/>
    <mergeCell ref="AA231:AH231"/>
    <mergeCell ref="AB232:AI232"/>
    <mergeCell ref="AA233:AH233"/>
    <mergeCell ref="AA235:AT235"/>
    <mergeCell ref="AA238:AB238"/>
    <mergeCell ref="AD238:AF238"/>
    <mergeCell ref="AG238:AI238"/>
    <mergeCell ref="AA239:AB239"/>
    <mergeCell ref="AD239:AF239"/>
    <mergeCell ref="AG239:AI239"/>
    <mergeCell ref="AA240:AB240"/>
    <mergeCell ref="AD240:AF240"/>
    <mergeCell ref="AG240:AI240"/>
    <mergeCell ref="AA241:AB241"/>
    <mergeCell ref="AD241:AF241"/>
    <mergeCell ref="AG241:AI241"/>
    <mergeCell ref="AA242:AB242"/>
    <mergeCell ref="AD242:AF242"/>
    <mergeCell ref="AG242:AI242"/>
    <mergeCell ref="AA243:AB243"/>
    <mergeCell ref="AD243:AF243"/>
    <mergeCell ref="AG243:AI243"/>
    <mergeCell ref="AA244:AB244"/>
    <mergeCell ref="AD244:AF244"/>
    <mergeCell ref="AG244:AI244"/>
    <mergeCell ref="AA245:AB245"/>
    <mergeCell ref="AD245:AF245"/>
    <mergeCell ref="AG245:AI245"/>
    <mergeCell ref="AA246:AB246"/>
    <mergeCell ref="AD246:AF246"/>
    <mergeCell ref="AG246:AI246"/>
    <mergeCell ref="AA247:AB247"/>
    <mergeCell ref="AD247:AF247"/>
    <mergeCell ref="AG247:AI247"/>
    <mergeCell ref="AA248:AB248"/>
    <mergeCell ref="AD248:AF248"/>
    <mergeCell ref="AG248:AI248"/>
    <mergeCell ref="AA249:AB249"/>
    <mergeCell ref="AD249:AF249"/>
    <mergeCell ref="AG249:AI249"/>
    <mergeCell ref="AA250:AB250"/>
    <mergeCell ref="AD250:AF250"/>
    <mergeCell ref="AG250:AI250"/>
    <mergeCell ref="AA251:AB251"/>
    <mergeCell ref="AD251:AF251"/>
    <mergeCell ref="AG251:AI251"/>
    <mergeCell ref="AA252:AB252"/>
    <mergeCell ref="AD252:AF252"/>
    <mergeCell ref="AG252:AI252"/>
    <mergeCell ref="AA253:AB253"/>
    <mergeCell ref="AD253:AF253"/>
    <mergeCell ref="AG253:AI253"/>
    <mergeCell ref="AA254:AB254"/>
    <mergeCell ref="AD254:AF254"/>
    <mergeCell ref="AG254:AI254"/>
    <mergeCell ref="AA255:AB255"/>
    <mergeCell ref="AD255:AF255"/>
    <mergeCell ref="AG255:AI255"/>
    <mergeCell ref="AA256:AB256"/>
    <mergeCell ref="AD256:AF256"/>
    <mergeCell ref="AG256:AI256"/>
    <mergeCell ref="AA257:AB257"/>
    <mergeCell ref="AD257:AF257"/>
    <mergeCell ref="AG257:AI257"/>
    <mergeCell ref="AA258:AB258"/>
    <mergeCell ref="AD258:AF258"/>
    <mergeCell ref="AG258:AI258"/>
    <mergeCell ref="AA259:AB259"/>
    <mergeCell ref="AD259:AF259"/>
    <mergeCell ref="AG259:AI259"/>
    <mergeCell ref="AA261:AH261"/>
    <mergeCell ref="AB262:AI262"/>
    <mergeCell ref="AA263:AH263"/>
    <mergeCell ref="AA265:AT265"/>
    <mergeCell ref="AA268:AB268"/>
    <mergeCell ref="AD268:AF268"/>
    <mergeCell ref="AG268:AI268"/>
    <mergeCell ref="AA269:AB269"/>
    <mergeCell ref="AD269:AF269"/>
    <mergeCell ref="AG269:AI269"/>
    <mergeCell ref="AA270:AB270"/>
    <mergeCell ref="AD270:AF270"/>
    <mergeCell ref="AG270:AI270"/>
    <mergeCell ref="AA271:AB271"/>
    <mergeCell ref="AD271:AF271"/>
    <mergeCell ref="AG271:AI271"/>
    <mergeCell ref="AA272:AB272"/>
    <mergeCell ref="AD272:AF272"/>
    <mergeCell ref="AG272:AI272"/>
    <mergeCell ref="AA273:AB273"/>
    <mergeCell ref="AD273:AF273"/>
    <mergeCell ref="AG273:AI273"/>
    <mergeCell ref="AA274:AB274"/>
    <mergeCell ref="AD274:AF274"/>
    <mergeCell ref="AG274:AI274"/>
    <mergeCell ref="AA275:AB275"/>
    <mergeCell ref="AD275:AF275"/>
    <mergeCell ref="AG275:AI275"/>
    <mergeCell ref="AA276:AB276"/>
    <mergeCell ref="AD276:AF276"/>
    <mergeCell ref="AG276:AI276"/>
    <mergeCell ref="AA277:AB277"/>
    <mergeCell ref="AD277:AF277"/>
    <mergeCell ref="AG277:AI277"/>
    <mergeCell ref="AA278:AB278"/>
    <mergeCell ref="AD278:AF278"/>
    <mergeCell ref="AG278:AI278"/>
    <mergeCell ref="AA279:AB279"/>
    <mergeCell ref="AD279:AF279"/>
    <mergeCell ref="AG279:AI279"/>
    <mergeCell ref="AA280:AB280"/>
    <mergeCell ref="AD280:AF280"/>
    <mergeCell ref="AG280:AI280"/>
    <mergeCell ref="AA281:AB281"/>
    <mergeCell ref="AD281:AF281"/>
    <mergeCell ref="AG281:AI281"/>
    <mergeCell ref="AA282:AB282"/>
    <mergeCell ref="AD282:AF282"/>
    <mergeCell ref="AG282:AI282"/>
    <mergeCell ref="AA283:AB283"/>
    <mergeCell ref="AD283:AF283"/>
    <mergeCell ref="AG283:AI283"/>
    <mergeCell ref="AA284:AB284"/>
    <mergeCell ref="AD284:AF284"/>
    <mergeCell ref="AG284:AI284"/>
    <mergeCell ref="AA286:AH286"/>
    <mergeCell ref="AB287:AI287"/>
    <mergeCell ref="AA288:AH288"/>
    <mergeCell ref="AA290:AT290"/>
    <mergeCell ref="AA293:AB293"/>
    <mergeCell ref="AD293:AF293"/>
    <mergeCell ref="AG293:AI293"/>
    <mergeCell ref="AA294:AB294"/>
    <mergeCell ref="AD294:AF294"/>
    <mergeCell ref="AG294:AI294"/>
    <mergeCell ref="AA295:AB295"/>
    <mergeCell ref="AD295:AF295"/>
    <mergeCell ref="AG295:AI295"/>
    <mergeCell ref="AA296:AB296"/>
    <mergeCell ref="AD296:AF296"/>
    <mergeCell ref="AG296:AI296"/>
    <mergeCell ref="AA297:AB297"/>
    <mergeCell ref="AD297:AF297"/>
    <mergeCell ref="AG297:AI297"/>
    <mergeCell ref="AA298:AB298"/>
    <mergeCell ref="AD298:AF298"/>
    <mergeCell ref="AG298:AI298"/>
    <mergeCell ref="AA299:AB299"/>
    <mergeCell ref="AD299:AF299"/>
    <mergeCell ref="AG299:AI299"/>
    <mergeCell ref="AA300:AB300"/>
    <mergeCell ref="AD300:AF300"/>
    <mergeCell ref="AG300:AI300"/>
    <mergeCell ref="AA301:AB301"/>
    <mergeCell ref="AD301:AF301"/>
    <mergeCell ref="AG301:AI301"/>
    <mergeCell ref="AA302:AB302"/>
    <mergeCell ref="AD302:AF302"/>
    <mergeCell ref="AG302:AI302"/>
    <mergeCell ref="AA303:AB303"/>
    <mergeCell ref="AD303:AF303"/>
    <mergeCell ref="AG303:AI303"/>
    <mergeCell ref="AA304:AB304"/>
    <mergeCell ref="AD304:AF304"/>
    <mergeCell ref="AG304:AI304"/>
    <mergeCell ref="AA305:AB305"/>
    <mergeCell ref="AD305:AF305"/>
    <mergeCell ref="AG305:AI305"/>
    <mergeCell ref="AA306:AB306"/>
    <mergeCell ref="AD306:AF306"/>
    <mergeCell ref="AG306:AI306"/>
    <mergeCell ref="AA307:AB307"/>
    <mergeCell ref="AD307:AF307"/>
    <mergeCell ref="AG307:AI307"/>
    <mergeCell ref="AA308:AB308"/>
    <mergeCell ref="AD308:AF308"/>
    <mergeCell ref="AG308:AI308"/>
    <mergeCell ref="AA309:AB309"/>
    <mergeCell ref="AD309:AF309"/>
    <mergeCell ref="AG309:AI309"/>
    <mergeCell ref="AA310:AB310"/>
    <mergeCell ref="AD310:AF310"/>
    <mergeCell ref="AG310:AI310"/>
    <mergeCell ref="AA311:AB311"/>
    <mergeCell ref="AD311:AF311"/>
    <mergeCell ref="AG311:AI311"/>
    <mergeCell ref="AA312:AB312"/>
    <mergeCell ref="AD312:AF312"/>
    <mergeCell ref="AG312:AI312"/>
    <mergeCell ref="AA313:AB313"/>
    <mergeCell ref="AD313:AF313"/>
    <mergeCell ref="AG313:AI313"/>
    <mergeCell ref="AA314:AB314"/>
    <mergeCell ref="AD314:AF314"/>
    <mergeCell ref="AG314:AI314"/>
    <mergeCell ref="AA315:AB315"/>
    <mergeCell ref="AD315:AF315"/>
    <mergeCell ref="AG315:AI315"/>
    <mergeCell ref="AA316:AB316"/>
    <mergeCell ref="AD316:AF316"/>
    <mergeCell ref="AG316:AI316"/>
    <mergeCell ref="AA317:AB317"/>
    <mergeCell ref="AD317:AF317"/>
    <mergeCell ref="AG317:AI317"/>
    <mergeCell ref="AA318:AB318"/>
    <mergeCell ref="AD318:AF318"/>
    <mergeCell ref="AG318:AI318"/>
    <mergeCell ref="AA319:AB319"/>
    <mergeCell ref="AD319:AF319"/>
    <mergeCell ref="AG319:AI319"/>
    <mergeCell ref="AA320:AB320"/>
    <mergeCell ref="AD320:AF320"/>
    <mergeCell ref="AG320:AI320"/>
    <mergeCell ref="AA321:AB321"/>
    <mergeCell ref="AD321:AF321"/>
    <mergeCell ref="AG321:AI321"/>
    <mergeCell ref="AA322:AB322"/>
    <mergeCell ref="AD322:AF322"/>
    <mergeCell ref="AG322:AI322"/>
    <mergeCell ref="AA323:AB323"/>
    <mergeCell ref="AD323:AF323"/>
    <mergeCell ref="AG323:AI323"/>
    <mergeCell ref="AA324:AB324"/>
    <mergeCell ref="AD324:AF324"/>
    <mergeCell ref="AG324:AI324"/>
    <mergeCell ref="AA325:AB325"/>
    <mergeCell ref="AD325:AF325"/>
    <mergeCell ref="AG325:AI325"/>
    <mergeCell ref="AD326:AF326"/>
    <mergeCell ref="AG326:AI326"/>
    <mergeCell ref="AD327:AF327"/>
    <mergeCell ref="AG327:AI327"/>
    <mergeCell ref="AD328:AF328"/>
    <mergeCell ref="AG328:AI328"/>
    <mergeCell ref="AA329:AH329"/>
    <mergeCell ref="AB330:AI330"/>
    <mergeCell ref="AA331:AH331"/>
    <mergeCell ref="AA333:AT333"/>
    <mergeCell ref="AA336:AB336"/>
    <mergeCell ref="AD336:AF336"/>
    <mergeCell ref="AG336:AI336"/>
    <mergeCell ref="AA337:AB337"/>
    <mergeCell ref="AD337:AF337"/>
    <mergeCell ref="AG337:AI337"/>
    <mergeCell ref="AA338:AB338"/>
    <mergeCell ref="AD338:AF338"/>
    <mergeCell ref="AG338:AI338"/>
    <mergeCell ref="AA339:AB339"/>
    <mergeCell ref="AD339:AF339"/>
    <mergeCell ref="AG339:AI339"/>
    <mergeCell ref="AA340:AB340"/>
    <mergeCell ref="AD340:AF340"/>
    <mergeCell ref="AG340:AI340"/>
    <mergeCell ref="AA341:AB341"/>
    <mergeCell ref="AD341:AF341"/>
    <mergeCell ref="AG341:AI341"/>
    <mergeCell ref="AA342:AB342"/>
    <mergeCell ref="AD342:AF342"/>
    <mergeCell ref="AG342:AI342"/>
    <mergeCell ref="AA343:AB343"/>
    <mergeCell ref="AD343:AF343"/>
    <mergeCell ref="AG343:AI343"/>
    <mergeCell ref="AA344:AB344"/>
    <mergeCell ref="AD344:AF344"/>
    <mergeCell ref="AG344:AI344"/>
    <mergeCell ref="AA346:AH346"/>
    <mergeCell ref="AB347:AI347"/>
    <mergeCell ref="AA348:AH348"/>
    <mergeCell ref="AA350:AT350"/>
    <mergeCell ref="AA353:AB353"/>
    <mergeCell ref="AD353:AF353"/>
    <mergeCell ref="AG353:AI353"/>
    <mergeCell ref="AA354:AB354"/>
    <mergeCell ref="AD354:AF354"/>
    <mergeCell ref="AG354:AI354"/>
    <mergeCell ref="AA355:AB355"/>
    <mergeCell ref="AD355:AF355"/>
    <mergeCell ref="AG355:AI355"/>
    <mergeCell ref="AA356:AB356"/>
    <mergeCell ref="AD356:AF356"/>
    <mergeCell ref="AG356:AI356"/>
    <mergeCell ref="AA357:AB357"/>
    <mergeCell ref="AD357:AF357"/>
    <mergeCell ref="AG357:AI357"/>
    <mergeCell ref="AA358:AB358"/>
    <mergeCell ref="AD358:AF358"/>
    <mergeCell ref="AG358:AI358"/>
    <mergeCell ref="AA359:AB359"/>
    <mergeCell ref="AD359:AF359"/>
    <mergeCell ref="AG359:AI359"/>
    <mergeCell ref="AA360:AB360"/>
    <mergeCell ref="AD360:AF360"/>
    <mergeCell ref="AG360:AI360"/>
    <mergeCell ref="AA361:AB361"/>
    <mergeCell ref="AD361:AF361"/>
    <mergeCell ref="AG361:AI361"/>
    <mergeCell ref="AA362:AB362"/>
    <mergeCell ref="AD362:AF362"/>
    <mergeCell ref="AG362:AI362"/>
    <mergeCell ref="AA364:AH364"/>
    <mergeCell ref="AB365:AI365"/>
    <mergeCell ref="AA366:AH366"/>
    <mergeCell ref="AA368:AT368"/>
    <mergeCell ref="AA370:AB370"/>
    <mergeCell ref="AD370:AF370"/>
    <mergeCell ref="AG370:AI370"/>
    <mergeCell ref="AA371:AB371"/>
    <mergeCell ref="AD371:AF371"/>
    <mergeCell ref="AG371:AI371"/>
    <mergeCell ref="AA372:AB372"/>
    <mergeCell ref="AD372:AF372"/>
    <mergeCell ref="AG372:AI372"/>
    <mergeCell ref="AA373:AB373"/>
    <mergeCell ref="AD373:AF373"/>
    <mergeCell ref="AG373:AI373"/>
    <mergeCell ref="AA374:AB374"/>
    <mergeCell ref="AD374:AF374"/>
    <mergeCell ref="AG374:AI374"/>
    <mergeCell ref="AA375:AB375"/>
    <mergeCell ref="AD375:AF375"/>
    <mergeCell ref="AG375:AI375"/>
    <mergeCell ref="AA376:AB376"/>
    <mergeCell ref="AD376:AF376"/>
    <mergeCell ref="AG376:AI376"/>
    <mergeCell ref="AA377:AB377"/>
    <mergeCell ref="AD377:AF377"/>
    <mergeCell ref="AG377:AI377"/>
    <mergeCell ref="AA378:AB378"/>
    <mergeCell ref="AD378:AF378"/>
    <mergeCell ref="AG378:AI378"/>
    <mergeCell ref="AA379:AB379"/>
    <mergeCell ref="AD379:AF379"/>
    <mergeCell ref="AG379:AI379"/>
    <mergeCell ref="AA380:AB380"/>
    <mergeCell ref="AD380:AF380"/>
    <mergeCell ref="AG380:AI380"/>
    <mergeCell ref="AA381:AB381"/>
    <mergeCell ref="AD381:AF381"/>
    <mergeCell ref="AG381:AI381"/>
    <mergeCell ref="AA382:AB382"/>
    <mergeCell ref="AD382:AF382"/>
    <mergeCell ref="AG382:AI382"/>
    <mergeCell ref="AA383:AB383"/>
    <mergeCell ref="AD383:AF383"/>
    <mergeCell ref="AG383:AI383"/>
    <mergeCell ref="AA384:AB384"/>
    <mergeCell ref="AD384:AF384"/>
    <mergeCell ref="AG384:AI384"/>
    <mergeCell ref="AA385:AB385"/>
    <mergeCell ref="AD385:AF385"/>
    <mergeCell ref="AG385:AI385"/>
    <mergeCell ref="AA386:AB386"/>
    <mergeCell ref="AD386:AF386"/>
    <mergeCell ref="AG386:AI386"/>
    <mergeCell ref="AA387:AB387"/>
    <mergeCell ref="AD387:AF387"/>
    <mergeCell ref="AG387:AI387"/>
    <mergeCell ref="AA388:AB388"/>
    <mergeCell ref="AD388:AF388"/>
    <mergeCell ref="AG388:AI388"/>
    <mergeCell ref="AA389:AB389"/>
    <mergeCell ref="AD389:AF389"/>
    <mergeCell ref="AG389:AI389"/>
    <mergeCell ref="AA390:AB390"/>
    <mergeCell ref="AD390:AF390"/>
    <mergeCell ref="AG390:AI390"/>
    <mergeCell ref="AA391:AB391"/>
    <mergeCell ref="AD391:AF391"/>
    <mergeCell ref="AG391:AI391"/>
    <mergeCell ref="AA392:AB392"/>
    <mergeCell ref="AD392:AF392"/>
    <mergeCell ref="AG392:AI392"/>
    <mergeCell ref="AA393:AB393"/>
    <mergeCell ref="AD393:AF393"/>
    <mergeCell ref="AG393:AI393"/>
    <mergeCell ref="AA394:AB394"/>
    <mergeCell ref="AD394:AF394"/>
    <mergeCell ref="AG394:AI394"/>
    <mergeCell ref="AA395:AB395"/>
    <mergeCell ref="AD395:AF395"/>
    <mergeCell ref="AG395:AI395"/>
    <mergeCell ref="AA396:AB396"/>
    <mergeCell ref="AD396:AF396"/>
    <mergeCell ref="AG396:AI396"/>
    <mergeCell ref="AA397:AB397"/>
    <mergeCell ref="AD397:AF397"/>
    <mergeCell ref="AG397:AI397"/>
    <mergeCell ref="AA398:AB398"/>
    <mergeCell ref="AD398:AF398"/>
    <mergeCell ref="AG398:AI398"/>
    <mergeCell ref="AA399:AB399"/>
    <mergeCell ref="AD399:AF399"/>
    <mergeCell ref="AG399:AI399"/>
    <mergeCell ref="AA400:AB400"/>
    <mergeCell ref="AD400:AF400"/>
    <mergeCell ref="AG400:AI400"/>
    <mergeCell ref="AA401:AB401"/>
    <mergeCell ref="AD401:AF401"/>
    <mergeCell ref="AG401:AI401"/>
    <mergeCell ref="AA402:AB402"/>
    <mergeCell ref="AD402:AF402"/>
    <mergeCell ref="AG402:AI402"/>
    <mergeCell ref="AA403:AB403"/>
    <mergeCell ref="AD403:AF403"/>
    <mergeCell ref="AG403:AI403"/>
    <mergeCell ref="AA404:AB404"/>
    <mergeCell ref="AD404:AF404"/>
    <mergeCell ref="AG404:AI404"/>
    <mergeCell ref="AA405:AB405"/>
    <mergeCell ref="AD405:AF405"/>
    <mergeCell ref="AG405:AI405"/>
    <mergeCell ref="AA406:AB406"/>
    <mergeCell ref="AD406:AF406"/>
    <mergeCell ref="AG406:AI406"/>
    <mergeCell ref="AA407:AB407"/>
    <mergeCell ref="AD407:AF407"/>
    <mergeCell ref="AG407:AI407"/>
    <mergeCell ref="AA408:AB408"/>
    <mergeCell ref="AD408:AF408"/>
    <mergeCell ref="AG408:AI408"/>
    <mergeCell ref="AA409:AB409"/>
    <mergeCell ref="AD409:AF409"/>
    <mergeCell ref="AG409:AI409"/>
    <mergeCell ref="AA410:AB410"/>
    <mergeCell ref="AD410:AF410"/>
    <mergeCell ref="AG410:AI410"/>
    <mergeCell ref="AA411:AB411"/>
    <mergeCell ref="AD411:AF411"/>
    <mergeCell ref="AG411:AI411"/>
    <mergeCell ref="AA412:AB412"/>
    <mergeCell ref="AD412:AF412"/>
    <mergeCell ref="AG412:AI412"/>
    <mergeCell ref="AA413:AB413"/>
    <mergeCell ref="AD413:AF413"/>
    <mergeCell ref="AG413:AI413"/>
    <mergeCell ref="AA414:AB414"/>
    <mergeCell ref="AD414:AF414"/>
    <mergeCell ref="AG414:AI414"/>
    <mergeCell ref="AA415:AB415"/>
    <mergeCell ref="AD415:AF415"/>
    <mergeCell ref="AG415:AI415"/>
    <mergeCell ref="AA416:AB416"/>
    <mergeCell ref="AD416:AF416"/>
    <mergeCell ref="AG416:AI416"/>
    <mergeCell ref="AA417:AB417"/>
    <mergeCell ref="AD417:AF417"/>
    <mergeCell ref="AG417:AI417"/>
    <mergeCell ref="AA418:AB418"/>
    <mergeCell ref="AD418:AF418"/>
    <mergeCell ref="AG418:AI418"/>
    <mergeCell ref="AA419:AB419"/>
    <mergeCell ref="AD419:AF419"/>
    <mergeCell ref="AG419:AI419"/>
    <mergeCell ref="AA420:AB420"/>
    <mergeCell ref="AD420:AF420"/>
    <mergeCell ref="AG420:AI420"/>
    <mergeCell ref="AA421:AB421"/>
    <mergeCell ref="AD421:AF421"/>
    <mergeCell ref="AG421:AI421"/>
    <mergeCell ref="AA422:AB422"/>
    <mergeCell ref="AD422:AF422"/>
    <mergeCell ref="AG422:AI422"/>
    <mergeCell ref="AA423:AB423"/>
    <mergeCell ref="AD423:AF423"/>
    <mergeCell ref="AG423:AI423"/>
    <mergeCell ref="AA424:AB424"/>
    <mergeCell ref="AD424:AF424"/>
    <mergeCell ref="AG424:AI424"/>
    <mergeCell ref="AA425:AB425"/>
    <mergeCell ref="AD425:AF425"/>
    <mergeCell ref="AG425:AI425"/>
    <mergeCell ref="AG434:AI434"/>
    <mergeCell ref="AA435:AB435"/>
    <mergeCell ref="AD435:AF435"/>
    <mergeCell ref="AG435:AI435"/>
    <mergeCell ref="AD436:AF436"/>
    <mergeCell ref="AG436:AI436"/>
    <mergeCell ref="AD437:AF437"/>
    <mergeCell ref="AG437:AI437"/>
    <mergeCell ref="AD438:AF438"/>
    <mergeCell ref="AG438:AI438"/>
    <mergeCell ref="AA426:AB426"/>
    <mergeCell ref="AD426:AF426"/>
    <mergeCell ref="AG426:AI426"/>
    <mergeCell ref="AA427:AB427"/>
    <mergeCell ref="AD427:AF427"/>
    <mergeCell ref="AG427:AI427"/>
    <mergeCell ref="AA428:AB428"/>
    <mergeCell ref="AD428:AF428"/>
    <mergeCell ref="AG428:AI428"/>
    <mergeCell ref="AA429:AB429"/>
    <mergeCell ref="AD429:AF429"/>
    <mergeCell ref="AG429:AI429"/>
    <mergeCell ref="AA430:AB430"/>
    <mergeCell ref="AD430:AF430"/>
    <mergeCell ref="AG430:AI430"/>
    <mergeCell ref="AA431:AB431"/>
    <mergeCell ref="AD431:AF431"/>
    <mergeCell ref="AG431:AI431"/>
    <mergeCell ref="AA456:AH456"/>
    <mergeCell ref="AA457:AS457"/>
    <mergeCell ref="AC495:AD495"/>
    <mergeCell ref="BB9:BB15"/>
    <mergeCell ref="BC9:BC14"/>
    <mergeCell ref="BD9:BD12"/>
    <mergeCell ref="BG9:BG14"/>
    <mergeCell ref="AD439:AF439"/>
    <mergeCell ref="AG439:AI439"/>
    <mergeCell ref="AD440:AF440"/>
    <mergeCell ref="AG440:AI440"/>
    <mergeCell ref="AA442:AH442"/>
    <mergeCell ref="AB443:AI443"/>
    <mergeCell ref="AA444:AH444"/>
    <mergeCell ref="AA446:AT446"/>
    <mergeCell ref="AA449:AB449"/>
    <mergeCell ref="AD449:AF449"/>
    <mergeCell ref="AG449:AI449"/>
    <mergeCell ref="AA450:AH450"/>
    <mergeCell ref="AB451:AI451"/>
    <mergeCell ref="AA452:AH452"/>
    <mergeCell ref="AA453:AS453"/>
    <mergeCell ref="AA454:AH454"/>
    <mergeCell ref="AB455:AI455"/>
    <mergeCell ref="AA432:AB432"/>
    <mergeCell ref="AD432:AF432"/>
    <mergeCell ref="AG432:AI432"/>
    <mergeCell ref="AA433:AB433"/>
    <mergeCell ref="AD433:AF433"/>
    <mergeCell ref="AG433:AI433"/>
    <mergeCell ref="AA434:AB434"/>
    <mergeCell ref="AD434:AF434"/>
  </mergeCells>
  <pageMargins left="0.25" right="0.25" top="0.25" bottom="0.25" header="0" footer="0"/>
  <pageSetup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BFAE2-4BBB-44B3-A5CE-3FC5477C65A1}">
  <dimension ref="A1:B1"/>
  <sheetViews>
    <sheetView workbookViewId="0">
      <selection activeCell="C1" sqref="C1"/>
    </sheetView>
  </sheetViews>
  <sheetFormatPr defaultRowHeight="12.75"/>
  <sheetData>
    <row r="1" spans="1:2">
      <c r="A1">
        <v>1000</v>
      </c>
      <c r="B1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KENNETH D. TAYLOR</cp:lastModifiedBy>
  <dcterms:created xsi:type="dcterms:W3CDTF">2020-02-24T16:54:57Z</dcterms:created>
  <dcterms:modified xsi:type="dcterms:W3CDTF">2021-10-20T16:14:05Z</dcterms:modified>
</cp:coreProperties>
</file>