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JECTS\2020\2020168\RESPONSE PSC FIRST REQUEST\"/>
    </mc:Choice>
  </mc:AlternateContent>
  <xr:revisionPtr revIDLastSave="0" documentId="13_ncr:1_{7D86BB5A-693C-4D1F-85BF-0364A93A0A60}" xr6:coauthVersionLast="47" xr6:coauthVersionMax="47" xr10:uidLastSave="{00000000-0000-0000-0000-000000000000}"/>
  <bookViews>
    <workbookView xWindow="-98" yWindow="-98" windowWidth="20715" windowHeight="13276" tabRatio="500" xr2:uid="{00000000-000D-0000-FFFF-FFFF00000000}"/>
  </bookViews>
  <sheets>
    <sheet name="Sheet1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03" i="1" l="1"/>
  <c r="M497" i="1"/>
  <c r="M498" i="1"/>
  <c r="X337" i="1"/>
  <c r="Q337" i="1" s="1"/>
  <c r="X339" i="1"/>
  <c r="Q339" i="1" s="1"/>
  <c r="X340" i="1"/>
  <c r="Q340" i="1" s="1"/>
  <c r="X341" i="1"/>
  <c r="Q341" i="1" s="1"/>
  <c r="X342" i="1"/>
  <c r="Q342" i="1" s="1"/>
  <c r="X343" i="1"/>
  <c r="Q343" i="1" s="1"/>
  <c r="W335" i="1"/>
  <c r="X335" i="1" s="1"/>
  <c r="Q335" i="1" s="1"/>
  <c r="W228" i="1"/>
  <c r="X324" i="1"/>
  <c r="Q324" i="1" s="1"/>
  <c r="X325" i="1"/>
  <c r="Q325" i="1" s="1"/>
  <c r="X326" i="1"/>
  <c r="Q326" i="1" s="1"/>
  <c r="W323" i="1"/>
  <c r="X323" i="1" s="1"/>
  <c r="Q323" i="1" s="1"/>
  <c r="X241" i="1"/>
  <c r="Q241" i="1" s="1"/>
  <c r="X242" i="1"/>
  <c r="Q242" i="1" s="1"/>
  <c r="X244" i="1"/>
  <c r="Q244" i="1" s="1"/>
  <c r="X245" i="1"/>
  <c r="Q245" i="1" s="1"/>
  <c r="X246" i="1"/>
  <c r="Q246" i="1" s="1"/>
  <c r="X247" i="1"/>
  <c r="Q247" i="1" s="1"/>
  <c r="X248" i="1"/>
  <c r="Q248" i="1" s="1"/>
  <c r="X249" i="1"/>
  <c r="Q249" i="1" s="1"/>
  <c r="X250" i="1"/>
  <c r="Q250" i="1" s="1"/>
  <c r="X253" i="1"/>
  <c r="Q253" i="1" s="1"/>
  <c r="X254" i="1"/>
  <c r="Q254" i="1" s="1"/>
  <c r="X255" i="1"/>
  <c r="Q255" i="1" s="1"/>
  <c r="X256" i="1"/>
  <c r="Q256" i="1" s="1"/>
  <c r="X257" i="1"/>
  <c r="Q257" i="1" s="1"/>
  <c r="X258" i="1"/>
  <c r="Q258" i="1" s="1"/>
  <c r="W237" i="1"/>
  <c r="X237" i="1" s="1"/>
  <c r="W271" i="1"/>
  <c r="X271" i="1" s="1"/>
  <c r="Q271" i="1" s="1"/>
  <c r="W272" i="1"/>
  <c r="X272" i="1" s="1"/>
  <c r="Q272" i="1" s="1"/>
  <c r="X274" i="1"/>
  <c r="Q274" i="1" s="1"/>
  <c r="X275" i="1"/>
  <c r="Q275" i="1" s="1"/>
  <c r="X276" i="1"/>
  <c r="Q276" i="1" s="1"/>
  <c r="X277" i="1"/>
  <c r="Q277" i="1" s="1"/>
  <c r="X279" i="1"/>
  <c r="Q279" i="1" s="1"/>
  <c r="X280" i="1"/>
  <c r="Q280" i="1" s="1"/>
  <c r="X281" i="1"/>
  <c r="Q281" i="1" s="1"/>
  <c r="X282" i="1"/>
  <c r="Q282" i="1" s="1"/>
  <c r="X283" i="1"/>
  <c r="Q283" i="1" s="1"/>
  <c r="W278" i="1"/>
  <c r="X278" i="1" s="1"/>
  <c r="Q278" i="1" s="1"/>
  <c r="W273" i="1"/>
  <c r="X273" i="1" s="1"/>
  <c r="Q273" i="1" s="1"/>
  <c r="W267" i="1"/>
  <c r="X267" i="1" s="1"/>
  <c r="Q361" i="1"/>
  <c r="Q383" i="1"/>
  <c r="Q439" i="1"/>
  <c r="X370" i="1"/>
  <c r="Q370" i="1" s="1"/>
  <c r="X371" i="1"/>
  <c r="Q371" i="1" s="1"/>
  <c r="X373" i="1"/>
  <c r="Q373" i="1" s="1"/>
  <c r="X374" i="1"/>
  <c r="Q374" i="1" s="1"/>
  <c r="X375" i="1"/>
  <c r="Q375" i="1" s="1"/>
  <c r="X376" i="1"/>
  <c r="Q376" i="1" s="1"/>
  <c r="X377" i="1"/>
  <c r="Q377" i="1" s="1"/>
  <c r="X378" i="1"/>
  <c r="Q378" i="1" s="1"/>
  <c r="X379" i="1"/>
  <c r="Q379" i="1" s="1"/>
  <c r="X380" i="1"/>
  <c r="Q380" i="1" s="1"/>
  <c r="X381" i="1"/>
  <c r="Q381" i="1" s="1"/>
  <c r="X382" i="1"/>
  <c r="Q382" i="1" s="1"/>
  <c r="X383" i="1"/>
  <c r="X384" i="1"/>
  <c r="Q384" i="1" s="1"/>
  <c r="X385" i="1"/>
  <c r="Q385" i="1" s="1"/>
  <c r="X386" i="1"/>
  <c r="Q386" i="1" s="1"/>
  <c r="X387" i="1"/>
  <c r="Q387" i="1" s="1"/>
  <c r="X388" i="1"/>
  <c r="Q388" i="1" s="1"/>
  <c r="X389" i="1"/>
  <c r="Q389" i="1" s="1"/>
  <c r="X390" i="1"/>
  <c r="Q390" i="1" s="1"/>
  <c r="X391" i="1"/>
  <c r="Q391" i="1" s="1"/>
  <c r="X392" i="1"/>
  <c r="Q392" i="1" s="1"/>
  <c r="X393" i="1"/>
  <c r="Q393" i="1" s="1"/>
  <c r="X394" i="1"/>
  <c r="Q394" i="1" s="1"/>
  <c r="X395" i="1"/>
  <c r="Q395" i="1" s="1"/>
  <c r="X396" i="1"/>
  <c r="Q396" i="1" s="1"/>
  <c r="X397" i="1"/>
  <c r="Q397" i="1" s="1"/>
  <c r="X398" i="1"/>
  <c r="Q398" i="1" s="1"/>
  <c r="X399" i="1"/>
  <c r="Q399" i="1" s="1"/>
  <c r="X400" i="1"/>
  <c r="Q400" i="1" s="1"/>
  <c r="X401" i="1"/>
  <c r="Q401" i="1" s="1"/>
  <c r="X402" i="1"/>
  <c r="Q402" i="1" s="1"/>
  <c r="X403" i="1"/>
  <c r="Q403" i="1" s="1"/>
  <c r="X404" i="1"/>
  <c r="Q404" i="1" s="1"/>
  <c r="X405" i="1"/>
  <c r="Q405" i="1" s="1"/>
  <c r="X406" i="1"/>
  <c r="Q406" i="1" s="1"/>
  <c r="X407" i="1"/>
  <c r="Q407" i="1" s="1"/>
  <c r="X408" i="1"/>
  <c r="Q408" i="1" s="1"/>
  <c r="X409" i="1"/>
  <c r="Q409" i="1" s="1"/>
  <c r="X410" i="1"/>
  <c r="Q410" i="1" s="1"/>
  <c r="X411" i="1"/>
  <c r="Q411" i="1" s="1"/>
  <c r="X412" i="1"/>
  <c r="Q412" i="1" s="1"/>
  <c r="X413" i="1"/>
  <c r="Q413" i="1" s="1"/>
  <c r="X414" i="1"/>
  <c r="Q414" i="1" s="1"/>
  <c r="X415" i="1"/>
  <c r="Q415" i="1" s="1"/>
  <c r="X416" i="1"/>
  <c r="Q416" i="1" s="1"/>
  <c r="X417" i="1"/>
  <c r="Q417" i="1" s="1"/>
  <c r="X418" i="1"/>
  <c r="Q418" i="1" s="1"/>
  <c r="X419" i="1"/>
  <c r="Q419" i="1" s="1"/>
  <c r="X420" i="1"/>
  <c r="Q420" i="1" s="1"/>
  <c r="X421" i="1"/>
  <c r="Q421" i="1" s="1"/>
  <c r="X422" i="1"/>
  <c r="Q422" i="1" s="1"/>
  <c r="X423" i="1"/>
  <c r="Q423" i="1" s="1"/>
  <c r="X424" i="1"/>
  <c r="Q424" i="1" s="1"/>
  <c r="X425" i="1"/>
  <c r="Q425" i="1" s="1"/>
  <c r="X426" i="1"/>
  <c r="Q426" i="1" s="1"/>
  <c r="X427" i="1"/>
  <c r="Q427" i="1" s="1"/>
  <c r="X428" i="1"/>
  <c r="Q428" i="1" s="1"/>
  <c r="X429" i="1"/>
  <c r="Q429" i="1" s="1"/>
  <c r="X430" i="1"/>
  <c r="Q430" i="1" s="1"/>
  <c r="X431" i="1"/>
  <c r="Q431" i="1" s="1"/>
  <c r="X432" i="1"/>
  <c r="Q432" i="1" s="1"/>
  <c r="X433" i="1"/>
  <c r="Q433" i="1" s="1"/>
  <c r="X434" i="1"/>
  <c r="Q434" i="1" s="1"/>
  <c r="X435" i="1"/>
  <c r="Q435" i="1" s="1"/>
  <c r="X436" i="1"/>
  <c r="Q436" i="1" s="1"/>
  <c r="X437" i="1"/>
  <c r="Q437" i="1" s="1"/>
  <c r="X438" i="1"/>
  <c r="Q438" i="1" s="1"/>
  <c r="X439" i="1"/>
  <c r="W372" i="1"/>
  <c r="X372" i="1" s="1"/>
  <c r="Q372" i="1" s="1"/>
  <c r="W369" i="1"/>
  <c r="X369" i="1" s="1"/>
  <c r="Q369" i="1" s="1"/>
  <c r="X214" i="1"/>
  <c r="Q214" i="1" s="1"/>
  <c r="X215" i="1"/>
  <c r="Q215" i="1" s="1"/>
  <c r="X213" i="1"/>
  <c r="Q213" i="1" s="1"/>
  <c r="X136" i="1"/>
  <c r="Q136" i="1" s="1"/>
  <c r="X137" i="1"/>
  <c r="Q137" i="1" s="1"/>
  <c r="X138" i="1"/>
  <c r="Q138" i="1" s="1"/>
  <c r="X139" i="1"/>
  <c r="Q139" i="1" s="1"/>
  <c r="X140" i="1"/>
  <c r="Q140" i="1" s="1"/>
  <c r="X141" i="1"/>
  <c r="Q141" i="1" s="1"/>
  <c r="X142" i="1"/>
  <c r="Q142" i="1" s="1"/>
  <c r="X143" i="1"/>
  <c r="Q143" i="1" s="1"/>
  <c r="X144" i="1"/>
  <c r="Q144" i="1" s="1"/>
  <c r="X145" i="1"/>
  <c r="Q145" i="1" s="1"/>
  <c r="X146" i="1"/>
  <c r="Q146" i="1" s="1"/>
  <c r="X147" i="1"/>
  <c r="Q147" i="1" s="1"/>
  <c r="X148" i="1"/>
  <c r="Q148" i="1" s="1"/>
  <c r="X149" i="1"/>
  <c r="Q149" i="1" s="1"/>
  <c r="X150" i="1"/>
  <c r="Q150" i="1" s="1"/>
  <c r="X151" i="1"/>
  <c r="Q151" i="1" s="1"/>
  <c r="X152" i="1"/>
  <c r="Q152" i="1" s="1"/>
  <c r="W135" i="1"/>
  <c r="X135" i="1" s="1"/>
  <c r="Q135" i="1" s="1"/>
  <c r="X111" i="1"/>
  <c r="Q111" i="1" s="1"/>
  <c r="X112" i="1"/>
  <c r="Q112" i="1" s="1"/>
  <c r="X113" i="1"/>
  <c r="Q113" i="1" s="1"/>
  <c r="X50" i="1"/>
  <c r="Q50" i="1" s="1"/>
  <c r="W110" i="1"/>
  <c r="X110" i="1" s="1"/>
  <c r="Q110" i="1" s="1"/>
  <c r="W109" i="1"/>
  <c r="X109" i="1" s="1"/>
  <c r="Q109" i="1" s="1"/>
  <c r="W105" i="1"/>
  <c r="X105" i="1" s="1"/>
  <c r="Q105" i="1" s="1"/>
  <c r="X32" i="1"/>
  <c r="Q32" i="1" s="1"/>
  <c r="X35" i="1"/>
  <c r="Q35" i="1" s="1"/>
  <c r="X36" i="1"/>
  <c r="Q36" i="1" s="1"/>
  <c r="X37" i="1"/>
  <c r="Q37" i="1" s="1"/>
  <c r="X39" i="1"/>
  <c r="Q39" i="1" s="1"/>
  <c r="X40" i="1"/>
  <c r="Q40" i="1" s="1"/>
  <c r="X41" i="1"/>
  <c r="Q41" i="1" s="1"/>
  <c r="X42" i="1"/>
  <c r="Q42" i="1" s="1"/>
  <c r="X43" i="1"/>
  <c r="Q43" i="1" s="1"/>
  <c r="X44" i="1"/>
  <c r="Q44" i="1" s="1"/>
  <c r="X45" i="1"/>
  <c r="Q45" i="1" s="1"/>
  <c r="X46" i="1"/>
  <c r="Q46" i="1" s="1"/>
  <c r="X47" i="1"/>
  <c r="Q47" i="1" s="1"/>
  <c r="X48" i="1"/>
  <c r="Q48" i="1" s="1"/>
  <c r="X49" i="1"/>
  <c r="Q49" i="1" s="1"/>
  <c r="X51" i="1"/>
  <c r="Q51" i="1" s="1"/>
  <c r="X52" i="1"/>
  <c r="Q52" i="1" s="1"/>
  <c r="X53" i="1"/>
  <c r="Q53" i="1" s="1"/>
  <c r="X55" i="1"/>
  <c r="Q55" i="1" s="1"/>
  <c r="X56" i="1"/>
  <c r="Q56" i="1" s="1"/>
  <c r="X57" i="1"/>
  <c r="Q57" i="1" s="1"/>
  <c r="X58" i="1"/>
  <c r="Q58" i="1" s="1"/>
  <c r="X59" i="1"/>
  <c r="Q59" i="1" s="1"/>
  <c r="X60" i="1"/>
  <c r="Q60" i="1" s="1"/>
  <c r="X61" i="1"/>
  <c r="Q61" i="1" s="1"/>
  <c r="X62" i="1"/>
  <c r="Q62" i="1" s="1"/>
  <c r="X63" i="1"/>
  <c r="Q63" i="1" s="1"/>
  <c r="X64" i="1"/>
  <c r="Q64" i="1" s="1"/>
  <c r="X65" i="1"/>
  <c r="Q65" i="1" s="1"/>
  <c r="X66" i="1"/>
  <c r="Q66" i="1" s="1"/>
  <c r="X67" i="1"/>
  <c r="Q67" i="1" s="1"/>
  <c r="X69" i="1"/>
  <c r="Q69" i="1" s="1"/>
  <c r="X70" i="1"/>
  <c r="Q70" i="1" s="1"/>
  <c r="X71" i="1"/>
  <c r="Q71" i="1" s="1"/>
  <c r="X72" i="1"/>
  <c r="Q72" i="1" s="1"/>
  <c r="X73" i="1"/>
  <c r="Q73" i="1" s="1"/>
  <c r="X74" i="1"/>
  <c r="Q74" i="1" s="1"/>
  <c r="X75" i="1"/>
  <c r="Q75" i="1" s="1"/>
  <c r="X76" i="1"/>
  <c r="Q76" i="1" s="1"/>
  <c r="X77" i="1"/>
  <c r="Q77" i="1" s="1"/>
  <c r="X78" i="1"/>
  <c r="Q78" i="1" s="1"/>
  <c r="X79" i="1"/>
  <c r="Q79" i="1" s="1"/>
  <c r="X80" i="1"/>
  <c r="Q80" i="1" s="1"/>
  <c r="X81" i="1"/>
  <c r="Q81" i="1" s="1"/>
  <c r="X82" i="1"/>
  <c r="Q82" i="1" s="1"/>
  <c r="X83" i="1"/>
  <c r="Q83" i="1" s="1"/>
  <c r="X84" i="1"/>
  <c r="Q84" i="1" s="1"/>
  <c r="X85" i="1"/>
  <c r="Q85" i="1" s="1"/>
  <c r="X86" i="1"/>
  <c r="Q86" i="1" s="1"/>
  <c r="W31" i="1"/>
  <c r="X31" i="1" s="1"/>
  <c r="Q31" i="1" s="1"/>
  <c r="W33" i="1"/>
  <c r="X33" i="1" s="1"/>
  <c r="Q33" i="1" s="1"/>
  <c r="W34" i="1"/>
  <c r="X34" i="1" s="1"/>
  <c r="Q34" i="1" s="1"/>
  <c r="W38" i="1"/>
  <c r="X38" i="1" s="1"/>
  <c r="Q38" i="1" s="1"/>
  <c r="W54" i="1"/>
  <c r="X54" i="1" s="1"/>
  <c r="Q54" i="1" s="1"/>
  <c r="W68" i="1"/>
  <c r="X68" i="1" s="1"/>
  <c r="Q68" i="1" s="1"/>
  <c r="Y24" i="1"/>
  <c r="Y88" i="1"/>
  <c r="W30" i="1"/>
  <c r="X30" i="1" s="1"/>
  <c r="Q30" i="1" s="1"/>
  <c r="X21" i="1" l="1"/>
  <c r="Q21" i="1" s="1"/>
  <c r="X22" i="1"/>
  <c r="Q22" i="1" s="1"/>
  <c r="X20" i="1"/>
  <c r="Q20" i="1" s="1"/>
  <c r="X19" i="1"/>
  <c r="X18" i="1"/>
  <c r="M499" i="1"/>
  <c r="M507" i="1"/>
  <c r="L507" i="1"/>
  <c r="U439" i="1" l="1"/>
  <c r="P441" i="1"/>
  <c r="Q217" i="1"/>
  <c r="P217" i="1"/>
  <c r="L154" i="1"/>
  <c r="L156" i="1" s="1"/>
  <c r="R214" i="1"/>
  <c r="L214" i="1"/>
  <c r="R215" i="1"/>
  <c r="R435" i="1"/>
  <c r="R436" i="1"/>
  <c r="R437" i="1"/>
  <c r="U437" i="1" s="1"/>
  <c r="R438" i="1"/>
  <c r="R152" i="1"/>
  <c r="U152" i="1" s="1"/>
  <c r="U24" i="1"/>
  <c r="U26" i="1"/>
  <c r="U27" i="1"/>
  <c r="U28" i="1"/>
  <c r="U29" i="1"/>
  <c r="U87" i="1"/>
  <c r="U89" i="1"/>
  <c r="U91" i="1"/>
  <c r="U92" i="1"/>
  <c r="U93" i="1"/>
  <c r="U94" i="1"/>
  <c r="U95" i="1"/>
  <c r="U97" i="1"/>
  <c r="U99" i="1"/>
  <c r="U100" i="1"/>
  <c r="U101" i="1"/>
  <c r="U102" i="1"/>
  <c r="U103" i="1"/>
  <c r="U115" i="1"/>
  <c r="U117" i="1"/>
  <c r="U118" i="1"/>
  <c r="U119" i="1"/>
  <c r="U120" i="1"/>
  <c r="U121" i="1"/>
  <c r="U122" i="1"/>
  <c r="U123" i="1"/>
  <c r="U124" i="1"/>
  <c r="U125" i="1"/>
  <c r="U126" i="1"/>
  <c r="U127" i="1"/>
  <c r="U129" i="1"/>
  <c r="U131" i="1"/>
  <c r="U132" i="1"/>
  <c r="U133" i="1"/>
  <c r="U134" i="1"/>
  <c r="U153" i="1"/>
  <c r="U155" i="1"/>
  <c r="U157" i="1"/>
  <c r="U158" i="1"/>
  <c r="U159" i="1"/>
  <c r="U160" i="1"/>
  <c r="U216" i="1"/>
  <c r="U218" i="1"/>
  <c r="U220" i="1"/>
  <c r="U221" i="1"/>
  <c r="U222" i="1"/>
  <c r="U223" i="1"/>
  <c r="U229" i="1"/>
  <c r="U231" i="1"/>
  <c r="U233" i="1"/>
  <c r="U234" i="1"/>
  <c r="U235" i="1"/>
  <c r="U236" i="1"/>
  <c r="U259" i="1"/>
  <c r="U261" i="1"/>
  <c r="U263" i="1"/>
  <c r="U264" i="1"/>
  <c r="U265" i="1"/>
  <c r="U266" i="1"/>
  <c r="U284" i="1"/>
  <c r="U286" i="1"/>
  <c r="U288" i="1"/>
  <c r="U289" i="1"/>
  <c r="U290" i="1"/>
  <c r="U291" i="1"/>
  <c r="U329" i="1"/>
  <c r="U331" i="1"/>
  <c r="U332" i="1"/>
  <c r="U333" i="1"/>
  <c r="U334" i="1"/>
  <c r="U344" i="1"/>
  <c r="U346" i="1"/>
  <c r="U348" i="1"/>
  <c r="U349" i="1"/>
  <c r="U350" i="1"/>
  <c r="U351" i="1"/>
  <c r="U362" i="1"/>
  <c r="U364" i="1"/>
  <c r="U366" i="1"/>
  <c r="U367" i="1"/>
  <c r="U368" i="1"/>
  <c r="U440" i="1"/>
  <c r="U442" i="1"/>
  <c r="U444" i="1"/>
  <c r="U445" i="1"/>
  <c r="U446" i="1"/>
  <c r="U447" i="1"/>
  <c r="U448" i="1"/>
  <c r="U450" i="1"/>
  <c r="U452" i="1"/>
  <c r="U456" i="1"/>
  <c r="U457" i="1"/>
  <c r="U458" i="1"/>
  <c r="U459" i="1"/>
  <c r="U460" i="1"/>
  <c r="U462" i="1"/>
  <c r="U463" i="1"/>
  <c r="U475" i="1"/>
  <c r="U484" i="1"/>
  <c r="U215" i="1" l="1"/>
  <c r="U214" i="1"/>
  <c r="Q328" i="1"/>
  <c r="M480" i="1" s="1"/>
  <c r="L327" i="1"/>
  <c r="Q485" i="1"/>
  <c r="S485" i="1"/>
  <c r="L499" i="1"/>
  <c r="P328" i="1"/>
  <c r="L480" i="1" s="1"/>
  <c r="R268" i="1"/>
  <c r="U268" i="1" s="1"/>
  <c r="R269" i="1"/>
  <c r="U269" i="1" s="1"/>
  <c r="R270" i="1"/>
  <c r="U270" i="1" s="1"/>
  <c r="R271" i="1"/>
  <c r="U271" i="1" s="1"/>
  <c r="R272" i="1"/>
  <c r="U272" i="1" s="1"/>
  <c r="R273" i="1"/>
  <c r="U273" i="1" s="1"/>
  <c r="R274" i="1"/>
  <c r="U274" i="1" s="1"/>
  <c r="R275" i="1"/>
  <c r="U275" i="1" s="1"/>
  <c r="R276" i="1"/>
  <c r="U276" i="1" s="1"/>
  <c r="R277" i="1"/>
  <c r="U277" i="1" s="1"/>
  <c r="R278" i="1"/>
  <c r="U278" i="1" s="1"/>
  <c r="R279" i="1"/>
  <c r="U279" i="1" s="1"/>
  <c r="R280" i="1"/>
  <c r="U280" i="1" s="1"/>
  <c r="R281" i="1"/>
  <c r="U281" i="1" s="1"/>
  <c r="R282" i="1"/>
  <c r="U282" i="1" s="1"/>
  <c r="R283" i="1"/>
  <c r="U283" i="1" s="1"/>
  <c r="R267" i="1"/>
  <c r="U267" i="1" s="1"/>
  <c r="K485" i="1"/>
  <c r="I479" i="1"/>
  <c r="I482" i="1" s="1"/>
  <c r="I485" i="1" s="1"/>
  <c r="J479" i="1"/>
  <c r="J482" i="1" s="1"/>
  <c r="J485" i="1" s="1"/>
  <c r="O479" i="1"/>
  <c r="O480" i="1"/>
  <c r="O478" i="1"/>
  <c r="O476" i="1"/>
  <c r="O481" i="1"/>
  <c r="O477" i="1"/>
  <c r="N473" i="1"/>
  <c r="N485" i="1" s="1"/>
  <c r="O470" i="1"/>
  <c r="O469" i="1"/>
  <c r="O472" i="1"/>
  <c r="O471" i="1"/>
  <c r="O468" i="1"/>
  <c r="O467" i="1"/>
  <c r="O466" i="1"/>
  <c r="L213" i="1"/>
  <c r="O482" i="1" l="1"/>
  <c r="O473" i="1"/>
  <c r="R285" i="1"/>
  <c r="L438" i="1"/>
  <c r="U438" i="1" s="1"/>
  <c r="L435" i="1"/>
  <c r="L436" i="1"/>
  <c r="U436" i="1" s="1"/>
  <c r="R151" i="1"/>
  <c r="U151" i="1" s="1"/>
  <c r="P154" i="1"/>
  <c r="Q330" i="1"/>
  <c r="R326" i="1"/>
  <c r="U326" i="1" s="1"/>
  <c r="R327" i="1"/>
  <c r="U327" i="1" s="1"/>
  <c r="R325" i="1"/>
  <c r="U325" i="1" s="1"/>
  <c r="P330" i="1"/>
  <c r="L328" i="1"/>
  <c r="H480" i="1" s="1"/>
  <c r="R213" i="1"/>
  <c r="U213" i="1" s="1"/>
  <c r="Q23" i="1"/>
  <c r="M477" i="1" s="1"/>
  <c r="P23" i="1"/>
  <c r="L23" i="1"/>
  <c r="R22" i="1"/>
  <c r="U22" i="1" s="1"/>
  <c r="P114" i="1"/>
  <c r="L476" i="1" s="1"/>
  <c r="Q114" i="1"/>
  <c r="R113" i="1"/>
  <c r="U113" i="1" s="1"/>
  <c r="R112" i="1"/>
  <c r="L112" i="1"/>
  <c r="R454" i="1"/>
  <c r="Q454" i="1"/>
  <c r="P454" i="1"/>
  <c r="O454" i="1"/>
  <c r="L454" i="1"/>
  <c r="L260" i="1"/>
  <c r="R370" i="1"/>
  <c r="U370" i="1" s="1"/>
  <c r="R371" i="1"/>
  <c r="U371" i="1" s="1"/>
  <c r="R372" i="1"/>
  <c r="U372" i="1" s="1"/>
  <c r="R373" i="1"/>
  <c r="U373" i="1" s="1"/>
  <c r="R374" i="1"/>
  <c r="U374" i="1" s="1"/>
  <c r="R375" i="1"/>
  <c r="U375" i="1" s="1"/>
  <c r="R376" i="1"/>
  <c r="U376" i="1" s="1"/>
  <c r="R377" i="1"/>
  <c r="U377" i="1" s="1"/>
  <c r="R378" i="1"/>
  <c r="U378" i="1" s="1"/>
  <c r="R379" i="1"/>
  <c r="U379" i="1" s="1"/>
  <c r="R380" i="1"/>
  <c r="U380" i="1" s="1"/>
  <c r="R381" i="1"/>
  <c r="U381" i="1" s="1"/>
  <c r="R382" i="1"/>
  <c r="U382" i="1" s="1"/>
  <c r="R383" i="1"/>
  <c r="U383" i="1" s="1"/>
  <c r="R384" i="1"/>
  <c r="U384" i="1" s="1"/>
  <c r="R385" i="1"/>
  <c r="U385" i="1" s="1"/>
  <c r="R386" i="1"/>
  <c r="U386" i="1" s="1"/>
  <c r="R387" i="1"/>
  <c r="U387" i="1" s="1"/>
  <c r="R388" i="1"/>
  <c r="U388" i="1" s="1"/>
  <c r="R389" i="1"/>
  <c r="U389" i="1" s="1"/>
  <c r="R390" i="1"/>
  <c r="U390" i="1" s="1"/>
  <c r="R391" i="1"/>
  <c r="U391" i="1" s="1"/>
  <c r="R392" i="1"/>
  <c r="U392" i="1" s="1"/>
  <c r="R393" i="1"/>
  <c r="U393" i="1" s="1"/>
  <c r="R394" i="1"/>
  <c r="U394" i="1" s="1"/>
  <c r="R395" i="1"/>
  <c r="U395" i="1" s="1"/>
  <c r="R396" i="1"/>
  <c r="U396" i="1" s="1"/>
  <c r="R397" i="1"/>
  <c r="U397" i="1" s="1"/>
  <c r="R398" i="1"/>
  <c r="U398" i="1" s="1"/>
  <c r="R399" i="1"/>
  <c r="U399" i="1" s="1"/>
  <c r="R400" i="1"/>
  <c r="U400" i="1" s="1"/>
  <c r="R401" i="1"/>
  <c r="U401" i="1" s="1"/>
  <c r="R402" i="1"/>
  <c r="U402" i="1" s="1"/>
  <c r="R403" i="1"/>
  <c r="U403" i="1" s="1"/>
  <c r="R404" i="1"/>
  <c r="U404" i="1" s="1"/>
  <c r="R405" i="1"/>
  <c r="U405" i="1" s="1"/>
  <c r="R406" i="1"/>
  <c r="U406" i="1" s="1"/>
  <c r="R407" i="1"/>
  <c r="U407" i="1" s="1"/>
  <c r="R408" i="1"/>
  <c r="U408" i="1" s="1"/>
  <c r="R409" i="1"/>
  <c r="U409" i="1" s="1"/>
  <c r="R410" i="1"/>
  <c r="U410" i="1" s="1"/>
  <c r="R411" i="1"/>
  <c r="U411" i="1" s="1"/>
  <c r="R412" i="1"/>
  <c r="U412" i="1" s="1"/>
  <c r="R413" i="1"/>
  <c r="U413" i="1" s="1"/>
  <c r="R414" i="1"/>
  <c r="U414" i="1" s="1"/>
  <c r="R415" i="1"/>
  <c r="U415" i="1" s="1"/>
  <c r="R416" i="1"/>
  <c r="U416" i="1" s="1"/>
  <c r="R417" i="1"/>
  <c r="U417" i="1" s="1"/>
  <c r="R418" i="1"/>
  <c r="U418" i="1" s="1"/>
  <c r="R419" i="1"/>
  <c r="U419" i="1" s="1"/>
  <c r="R420" i="1"/>
  <c r="U420" i="1" s="1"/>
  <c r="R421" i="1"/>
  <c r="U421" i="1" s="1"/>
  <c r="R422" i="1"/>
  <c r="U422" i="1" s="1"/>
  <c r="R423" i="1"/>
  <c r="U423" i="1" s="1"/>
  <c r="R424" i="1"/>
  <c r="U424" i="1" s="1"/>
  <c r="R425" i="1"/>
  <c r="U425" i="1" s="1"/>
  <c r="R426" i="1"/>
  <c r="U426" i="1" s="1"/>
  <c r="R427" i="1"/>
  <c r="U427" i="1" s="1"/>
  <c r="R428" i="1"/>
  <c r="U428" i="1" s="1"/>
  <c r="R429" i="1"/>
  <c r="U429" i="1" s="1"/>
  <c r="R430" i="1"/>
  <c r="U430" i="1" s="1"/>
  <c r="R431" i="1"/>
  <c r="U431" i="1" s="1"/>
  <c r="R432" i="1"/>
  <c r="U432" i="1" s="1"/>
  <c r="R433" i="1"/>
  <c r="U433" i="1" s="1"/>
  <c r="R434" i="1"/>
  <c r="U434" i="1" s="1"/>
  <c r="R369" i="1"/>
  <c r="U369" i="1" s="1"/>
  <c r="Q441" i="1"/>
  <c r="R449" i="1"/>
  <c r="R451" i="1" s="1"/>
  <c r="P466" i="1" s="1"/>
  <c r="Q449" i="1"/>
  <c r="Q451" i="1" s="1"/>
  <c r="M466" i="1" s="1"/>
  <c r="P449" i="1"/>
  <c r="P451" i="1" s="1"/>
  <c r="L466" i="1" s="1"/>
  <c r="L449" i="1"/>
  <c r="R353" i="1"/>
  <c r="U353" i="1" s="1"/>
  <c r="R354" i="1"/>
  <c r="U354" i="1" s="1"/>
  <c r="R355" i="1"/>
  <c r="U355" i="1" s="1"/>
  <c r="R356" i="1"/>
  <c r="U356" i="1" s="1"/>
  <c r="R357" i="1"/>
  <c r="U357" i="1" s="1"/>
  <c r="R358" i="1"/>
  <c r="U358" i="1" s="1"/>
  <c r="R359" i="1"/>
  <c r="U359" i="1" s="1"/>
  <c r="R360" i="1"/>
  <c r="U360" i="1" s="1"/>
  <c r="R361" i="1"/>
  <c r="U361" i="1" s="1"/>
  <c r="R352" i="1"/>
  <c r="U352" i="1" s="1"/>
  <c r="Q363" i="1"/>
  <c r="P363" i="1"/>
  <c r="L479" i="1" s="1"/>
  <c r="L363" i="1"/>
  <c r="R336" i="1"/>
  <c r="U336" i="1" s="1"/>
  <c r="R337" i="1"/>
  <c r="U337" i="1" s="1"/>
  <c r="R338" i="1"/>
  <c r="U338" i="1" s="1"/>
  <c r="R339" i="1"/>
  <c r="U339" i="1" s="1"/>
  <c r="R340" i="1"/>
  <c r="U340" i="1" s="1"/>
  <c r="R341" i="1"/>
  <c r="U341" i="1" s="1"/>
  <c r="R342" i="1"/>
  <c r="U342" i="1" s="1"/>
  <c r="R343" i="1"/>
  <c r="U343" i="1" s="1"/>
  <c r="R335" i="1"/>
  <c r="U335" i="1" s="1"/>
  <c r="Q345" i="1"/>
  <c r="P345" i="1"/>
  <c r="L345" i="1"/>
  <c r="R293" i="1"/>
  <c r="U293" i="1" s="1"/>
  <c r="R294" i="1"/>
  <c r="U294" i="1" s="1"/>
  <c r="R295" i="1"/>
  <c r="U295" i="1" s="1"/>
  <c r="R296" i="1"/>
  <c r="U296" i="1" s="1"/>
  <c r="R297" i="1"/>
  <c r="U297" i="1" s="1"/>
  <c r="R298" i="1"/>
  <c r="U298" i="1" s="1"/>
  <c r="R299" i="1"/>
  <c r="U299" i="1" s="1"/>
  <c r="R300" i="1"/>
  <c r="U300" i="1" s="1"/>
  <c r="R301" i="1"/>
  <c r="U301" i="1" s="1"/>
  <c r="R302" i="1"/>
  <c r="U302" i="1" s="1"/>
  <c r="R303" i="1"/>
  <c r="U303" i="1" s="1"/>
  <c r="R304" i="1"/>
  <c r="U304" i="1" s="1"/>
  <c r="R305" i="1"/>
  <c r="U305" i="1" s="1"/>
  <c r="R306" i="1"/>
  <c r="U306" i="1" s="1"/>
  <c r="R307" i="1"/>
  <c r="U307" i="1" s="1"/>
  <c r="R308" i="1"/>
  <c r="U308" i="1" s="1"/>
  <c r="R309" i="1"/>
  <c r="U309" i="1" s="1"/>
  <c r="R310" i="1"/>
  <c r="U310" i="1" s="1"/>
  <c r="R311" i="1"/>
  <c r="U311" i="1" s="1"/>
  <c r="R312" i="1"/>
  <c r="U312" i="1" s="1"/>
  <c r="R313" i="1"/>
  <c r="U313" i="1" s="1"/>
  <c r="R314" i="1"/>
  <c r="U314" i="1" s="1"/>
  <c r="R315" i="1"/>
  <c r="U315" i="1" s="1"/>
  <c r="R316" i="1"/>
  <c r="U316" i="1" s="1"/>
  <c r="R317" i="1"/>
  <c r="U317" i="1" s="1"/>
  <c r="R318" i="1"/>
  <c r="U318" i="1" s="1"/>
  <c r="R319" i="1"/>
  <c r="U319" i="1" s="1"/>
  <c r="R320" i="1"/>
  <c r="U320" i="1" s="1"/>
  <c r="R321" i="1"/>
  <c r="U321" i="1" s="1"/>
  <c r="R322" i="1"/>
  <c r="U322" i="1" s="1"/>
  <c r="R323" i="1"/>
  <c r="U323" i="1" s="1"/>
  <c r="R324" i="1"/>
  <c r="U324" i="1" s="1"/>
  <c r="R292" i="1"/>
  <c r="U292" i="1" s="1"/>
  <c r="Q285" i="1"/>
  <c r="P285" i="1"/>
  <c r="L285" i="1"/>
  <c r="R254" i="1"/>
  <c r="U254" i="1" s="1"/>
  <c r="R255" i="1"/>
  <c r="U255" i="1" s="1"/>
  <c r="R256" i="1"/>
  <c r="U256" i="1" s="1"/>
  <c r="R257" i="1"/>
  <c r="U257" i="1" s="1"/>
  <c r="R258" i="1"/>
  <c r="U258" i="1" s="1"/>
  <c r="R238" i="1"/>
  <c r="U238" i="1" s="1"/>
  <c r="R239" i="1"/>
  <c r="U239" i="1" s="1"/>
  <c r="R240" i="1"/>
  <c r="U240" i="1" s="1"/>
  <c r="R241" i="1"/>
  <c r="U241" i="1" s="1"/>
  <c r="R242" i="1"/>
  <c r="U242" i="1" s="1"/>
  <c r="R243" i="1"/>
  <c r="U243" i="1" s="1"/>
  <c r="R244" i="1"/>
  <c r="U244" i="1" s="1"/>
  <c r="R245" i="1"/>
  <c r="U245" i="1" s="1"/>
  <c r="R246" i="1"/>
  <c r="U246" i="1" s="1"/>
  <c r="R247" i="1"/>
  <c r="U247" i="1" s="1"/>
  <c r="R248" i="1"/>
  <c r="U248" i="1" s="1"/>
  <c r="R249" i="1"/>
  <c r="U249" i="1" s="1"/>
  <c r="R250" i="1"/>
  <c r="U250" i="1" s="1"/>
  <c r="R251" i="1"/>
  <c r="U251" i="1" s="1"/>
  <c r="R252" i="1"/>
  <c r="U252" i="1" s="1"/>
  <c r="R253" i="1"/>
  <c r="U253" i="1" s="1"/>
  <c r="R237" i="1"/>
  <c r="U237" i="1" s="1"/>
  <c r="Q260" i="1"/>
  <c r="P260" i="1"/>
  <c r="O232" i="1"/>
  <c r="Q230" i="1"/>
  <c r="R225" i="1"/>
  <c r="U225" i="1" s="1"/>
  <c r="R226" i="1"/>
  <c r="U226" i="1" s="1"/>
  <c r="R227" i="1"/>
  <c r="U227" i="1" s="1"/>
  <c r="R228" i="1"/>
  <c r="U228" i="1" s="1"/>
  <c r="R224" i="1"/>
  <c r="U224" i="1" s="1"/>
  <c r="P230" i="1"/>
  <c r="L230" i="1"/>
  <c r="R162" i="1"/>
  <c r="U162" i="1" s="1"/>
  <c r="R163" i="1"/>
  <c r="U163" i="1" s="1"/>
  <c r="R164" i="1"/>
  <c r="U164" i="1" s="1"/>
  <c r="R165" i="1"/>
  <c r="U165" i="1" s="1"/>
  <c r="R166" i="1"/>
  <c r="U166" i="1" s="1"/>
  <c r="R167" i="1"/>
  <c r="U167" i="1" s="1"/>
  <c r="R168" i="1"/>
  <c r="U168" i="1" s="1"/>
  <c r="R169" i="1"/>
  <c r="U169" i="1" s="1"/>
  <c r="R170" i="1"/>
  <c r="U170" i="1" s="1"/>
  <c r="R171" i="1"/>
  <c r="U171" i="1" s="1"/>
  <c r="R172" i="1"/>
  <c r="U172" i="1" s="1"/>
  <c r="R173" i="1"/>
  <c r="U173" i="1" s="1"/>
  <c r="R174" i="1"/>
  <c r="U174" i="1" s="1"/>
  <c r="R175" i="1"/>
  <c r="U175" i="1" s="1"/>
  <c r="R176" i="1"/>
  <c r="U176" i="1" s="1"/>
  <c r="R177" i="1"/>
  <c r="U177" i="1" s="1"/>
  <c r="R178" i="1"/>
  <c r="U178" i="1" s="1"/>
  <c r="R179" i="1"/>
  <c r="U179" i="1" s="1"/>
  <c r="R180" i="1"/>
  <c r="U180" i="1" s="1"/>
  <c r="R181" i="1"/>
  <c r="U181" i="1" s="1"/>
  <c r="R182" i="1"/>
  <c r="U182" i="1" s="1"/>
  <c r="R183" i="1"/>
  <c r="U183" i="1" s="1"/>
  <c r="R184" i="1"/>
  <c r="U184" i="1" s="1"/>
  <c r="R185" i="1"/>
  <c r="U185" i="1" s="1"/>
  <c r="R186" i="1"/>
  <c r="U186" i="1" s="1"/>
  <c r="R187" i="1"/>
  <c r="U187" i="1" s="1"/>
  <c r="R188" i="1"/>
  <c r="U188" i="1" s="1"/>
  <c r="R189" i="1"/>
  <c r="U189" i="1" s="1"/>
  <c r="R190" i="1"/>
  <c r="U190" i="1" s="1"/>
  <c r="R191" i="1"/>
  <c r="U191" i="1" s="1"/>
  <c r="R192" i="1"/>
  <c r="U192" i="1" s="1"/>
  <c r="R193" i="1"/>
  <c r="U193" i="1" s="1"/>
  <c r="R194" i="1"/>
  <c r="U194" i="1" s="1"/>
  <c r="R195" i="1"/>
  <c r="U195" i="1" s="1"/>
  <c r="R196" i="1"/>
  <c r="U196" i="1" s="1"/>
  <c r="R197" i="1"/>
  <c r="U197" i="1" s="1"/>
  <c r="R198" i="1"/>
  <c r="U198" i="1" s="1"/>
  <c r="R199" i="1"/>
  <c r="U199" i="1" s="1"/>
  <c r="R200" i="1"/>
  <c r="U200" i="1" s="1"/>
  <c r="R201" i="1"/>
  <c r="U201" i="1" s="1"/>
  <c r="R202" i="1"/>
  <c r="U202" i="1" s="1"/>
  <c r="R203" i="1"/>
  <c r="U203" i="1" s="1"/>
  <c r="R204" i="1"/>
  <c r="U204" i="1" s="1"/>
  <c r="R205" i="1"/>
  <c r="U205" i="1" s="1"/>
  <c r="R206" i="1"/>
  <c r="U206" i="1" s="1"/>
  <c r="R207" i="1"/>
  <c r="U207" i="1" s="1"/>
  <c r="R208" i="1"/>
  <c r="R209" i="1"/>
  <c r="U209" i="1" s="1"/>
  <c r="R210" i="1"/>
  <c r="U210" i="1" s="1"/>
  <c r="R211" i="1"/>
  <c r="U211" i="1" s="1"/>
  <c r="R212" i="1"/>
  <c r="U212" i="1" s="1"/>
  <c r="R161" i="1"/>
  <c r="L208" i="1"/>
  <c r="L217" i="1" s="1"/>
  <c r="Q154" i="1"/>
  <c r="O154" i="1"/>
  <c r="O453" i="1" s="1"/>
  <c r="R136" i="1"/>
  <c r="U136" i="1" s="1"/>
  <c r="R137" i="1"/>
  <c r="U137" i="1" s="1"/>
  <c r="R138" i="1"/>
  <c r="U138" i="1" s="1"/>
  <c r="R139" i="1"/>
  <c r="U139" i="1" s="1"/>
  <c r="R140" i="1"/>
  <c r="U140" i="1" s="1"/>
  <c r="R141" i="1"/>
  <c r="U141" i="1" s="1"/>
  <c r="R142" i="1"/>
  <c r="U142" i="1" s="1"/>
  <c r="R143" i="1"/>
  <c r="U143" i="1" s="1"/>
  <c r="R144" i="1"/>
  <c r="U144" i="1" s="1"/>
  <c r="R145" i="1"/>
  <c r="U145" i="1" s="1"/>
  <c r="R146" i="1"/>
  <c r="U146" i="1" s="1"/>
  <c r="R147" i="1"/>
  <c r="U147" i="1" s="1"/>
  <c r="R148" i="1"/>
  <c r="U148" i="1" s="1"/>
  <c r="R149" i="1"/>
  <c r="U149" i="1" s="1"/>
  <c r="R150" i="1"/>
  <c r="U150" i="1" s="1"/>
  <c r="R135" i="1"/>
  <c r="U135" i="1" s="1"/>
  <c r="H469" i="1"/>
  <c r="L128" i="1"/>
  <c r="U128" i="1" s="1"/>
  <c r="R109" i="1"/>
  <c r="U109" i="1" s="1"/>
  <c r="R105" i="1"/>
  <c r="U105" i="1" s="1"/>
  <c r="R106" i="1"/>
  <c r="U106" i="1" s="1"/>
  <c r="R107" i="1"/>
  <c r="U107" i="1" s="1"/>
  <c r="R108" i="1"/>
  <c r="U108" i="1" s="1"/>
  <c r="R110" i="1"/>
  <c r="U110" i="1" s="1"/>
  <c r="R111" i="1"/>
  <c r="U111" i="1" s="1"/>
  <c r="R104" i="1"/>
  <c r="U104" i="1" s="1"/>
  <c r="O98" i="1"/>
  <c r="R96" i="1"/>
  <c r="P96" i="1"/>
  <c r="L96" i="1"/>
  <c r="R19" i="1"/>
  <c r="U19" i="1" s="1"/>
  <c r="R20" i="1"/>
  <c r="U20" i="1" s="1"/>
  <c r="R21" i="1"/>
  <c r="U21" i="1" s="1"/>
  <c r="R18" i="1"/>
  <c r="U18" i="1" s="1"/>
  <c r="R31" i="1"/>
  <c r="U31" i="1" s="1"/>
  <c r="R32" i="1"/>
  <c r="U32" i="1" s="1"/>
  <c r="R33" i="1"/>
  <c r="U33" i="1" s="1"/>
  <c r="R34" i="1"/>
  <c r="U34" i="1" s="1"/>
  <c r="R35" i="1"/>
  <c r="U35" i="1" s="1"/>
  <c r="R36" i="1"/>
  <c r="U36" i="1" s="1"/>
  <c r="R37" i="1"/>
  <c r="U37" i="1" s="1"/>
  <c r="R38" i="1"/>
  <c r="U38" i="1" s="1"/>
  <c r="R39" i="1"/>
  <c r="U39" i="1" s="1"/>
  <c r="R40" i="1"/>
  <c r="U40" i="1" s="1"/>
  <c r="R41" i="1"/>
  <c r="U41" i="1" s="1"/>
  <c r="R42" i="1"/>
  <c r="U42" i="1" s="1"/>
  <c r="R43" i="1"/>
  <c r="U43" i="1" s="1"/>
  <c r="R44" i="1"/>
  <c r="U44" i="1" s="1"/>
  <c r="R45" i="1"/>
  <c r="U45" i="1" s="1"/>
  <c r="R46" i="1"/>
  <c r="U46" i="1" s="1"/>
  <c r="R47" i="1"/>
  <c r="U47" i="1" s="1"/>
  <c r="R48" i="1"/>
  <c r="U48" i="1" s="1"/>
  <c r="R49" i="1"/>
  <c r="U49" i="1" s="1"/>
  <c r="R50" i="1"/>
  <c r="U50" i="1" s="1"/>
  <c r="R51" i="1"/>
  <c r="U51" i="1" s="1"/>
  <c r="R52" i="1"/>
  <c r="U52" i="1" s="1"/>
  <c r="R53" i="1"/>
  <c r="U53" i="1" s="1"/>
  <c r="R54" i="1"/>
  <c r="U54" i="1" s="1"/>
  <c r="R55" i="1"/>
  <c r="U55" i="1" s="1"/>
  <c r="R56" i="1"/>
  <c r="U56" i="1" s="1"/>
  <c r="R57" i="1"/>
  <c r="U57" i="1" s="1"/>
  <c r="R58" i="1"/>
  <c r="U58" i="1" s="1"/>
  <c r="R59" i="1"/>
  <c r="U59" i="1" s="1"/>
  <c r="R60" i="1"/>
  <c r="U60" i="1" s="1"/>
  <c r="R61" i="1"/>
  <c r="U61" i="1" s="1"/>
  <c r="R62" i="1"/>
  <c r="U62" i="1" s="1"/>
  <c r="R63" i="1"/>
  <c r="U63" i="1" s="1"/>
  <c r="R64" i="1"/>
  <c r="U64" i="1" s="1"/>
  <c r="R65" i="1"/>
  <c r="U65" i="1" s="1"/>
  <c r="R66" i="1"/>
  <c r="U66" i="1" s="1"/>
  <c r="R67" i="1"/>
  <c r="U67" i="1" s="1"/>
  <c r="R68" i="1"/>
  <c r="U68" i="1" s="1"/>
  <c r="R69" i="1"/>
  <c r="U69" i="1" s="1"/>
  <c r="R70" i="1"/>
  <c r="U70" i="1" s="1"/>
  <c r="R71" i="1"/>
  <c r="U71" i="1" s="1"/>
  <c r="R72" i="1"/>
  <c r="U72" i="1" s="1"/>
  <c r="R73" i="1"/>
  <c r="U73" i="1" s="1"/>
  <c r="R74" i="1"/>
  <c r="U74" i="1" s="1"/>
  <c r="R75" i="1"/>
  <c r="U75" i="1" s="1"/>
  <c r="R76" i="1"/>
  <c r="U76" i="1" s="1"/>
  <c r="R77" i="1"/>
  <c r="U77" i="1" s="1"/>
  <c r="R78" i="1"/>
  <c r="U78" i="1" s="1"/>
  <c r="R79" i="1"/>
  <c r="U79" i="1" s="1"/>
  <c r="R80" i="1"/>
  <c r="U80" i="1" s="1"/>
  <c r="R81" i="1"/>
  <c r="U81" i="1" s="1"/>
  <c r="R82" i="1"/>
  <c r="U82" i="1" s="1"/>
  <c r="R83" i="1"/>
  <c r="U83" i="1" s="1"/>
  <c r="R84" i="1"/>
  <c r="U84" i="1" s="1"/>
  <c r="R85" i="1"/>
  <c r="U85" i="1" s="1"/>
  <c r="R86" i="1"/>
  <c r="U86" i="1" s="1"/>
  <c r="R30" i="1"/>
  <c r="U30" i="1" s="1"/>
  <c r="P88" i="1"/>
  <c r="Q96" i="1"/>
  <c r="O90" i="1"/>
  <c r="Q88" i="1"/>
  <c r="L88" i="1"/>
  <c r="O25" i="1"/>
  <c r="U112" i="1" l="1"/>
  <c r="Q453" i="1"/>
  <c r="U454" i="1"/>
  <c r="U161" i="1"/>
  <c r="R217" i="1"/>
  <c r="U435" i="1"/>
  <c r="L441" i="1"/>
  <c r="O485" i="1"/>
  <c r="U208" i="1"/>
  <c r="L451" i="1"/>
  <c r="U449" i="1"/>
  <c r="U96" i="1"/>
  <c r="P468" i="1"/>
  <c r="U285" i="1"/>
  <c r="R287" i="1"/>
  <c r="P116" i="1"/>
  <c r="L114" i="1"/>
  <c r="H476" i="1" s="1"/>
  <c r="P287" i="1"/>
  <c r="L468" i="1"/>
  <c r="Q116" i="1"/>
  <c r="M476" i="1"/>
  <c r="P25" i="1"/>
  <c r="L477" i="1"/>
  <c r="P156" i="1"/>
  <c r="L469" i="1"/>
  <c r="Q98" i="1"/>
  <c r="M481" i="1"/>
  <c r="P98" i="1"/>
  <c r="L481" i="1"/>
  <c r="L130" i="1"/>
  <c r="U130" i="1" s="1"/>
  <c r="H464" i="1"/>
  <c r="Q232" i="1"/>
  <c r="M472" i="1"/>
  <c r="Q287" i="1"/>
  <c r="M468" i="1"/>
  <c r="L347" i="1"/>
  <c r="H465" i="1"/>
  <c r="L365" i="1"/>
  <c r="H479" i="1"/>
  <c r="Q156" i="1"/>
  <c r="M469" i="1"/>
  <c r="L90" i="1"/>
  <c r="H470" i="1"/>
  <c r="R98" i="1"/>
  <c r="P481" i="1"/>
  <c r="L232" i="1"/>
  <c r="H472" i="1"/>
  <c r="P347" i="1"/>
  <c r="L465" i="1"/>
  <c r="P365" i="1"/>
  <c r="P443" i="1"/>
  <c r="L467" i="1"/>
  <c r="L262" i="1"/>
  <c r="H471" i="1"/>
  <c r="P219" i="1"/>
  <c r="L478" i="1"/>
  <c r="L98" i="1"/>
  <c r="H481" i="1"/>
  <c r="Q262" i="1"/>
  <c r="M471" i="1"/>
  <c r="P90" i="1"/>
  <c r="L470" i="1"/>
  <c r="Q90" i="1"/>
  <c r="M470" i="1"/>
  <c r="P232" i="1"/>
  <c r="L472" i="1"/>
  <c r="P262" i="1"/>
  <c r="L471" i="1"/>
  <c r="L287" i="1"/>
  <c r="H468" i="1"/>
  <c r="Q347" i="1"/>
  <c r="M465" i="1"/>
  <c r="Q365" i="1"/>
  <c r="M479" i="1"/>
  <c r="Q443" i="1"/>
  <c r="M467" i="1"/>
  <c r="L25" i="1"/>
  <c r="H477" i="1"/>
  <c r="Q219" i="1"/>
  <c r="M478" i="1"/>
  <c r="L330" i="1"/>
  <c r="R328" i="1"/>
  <c r="R23" i="1"/>
  <c r="R114" i="1"/>
  <c r="P453" i="1"/>
  <c r="P455" i="1" s="1"/>
  <c r="R441" i="1"/>
  <c r="R363" i="1"/>
  <c r="U363" i="1" s="1"/>
  <c r="R345" i="1"/>
  <c r="U345" i="1" s="1"/>
  <c r="R260" i="1"/>
  <c r="U260" i="1" s="1"/>
  <c r="R230" i="1"/>
  <c r="U230" i="1" s="1"/>
  <c r="R154" i="1"/>
  <c r="U154" i="1" s="1"/>
  <c r="R88" i="1"/>
  <c r="U88" i="1" s="1"/>
  <c r="U114" i="1" l="1"/>
  <c r="L116" i="1"/>
  <c r="U98" i="1"/>
  <c r="U441" i="1"/>
  <c r="U217" i="1"/>
  <c r="U287" i="1"/>
  <c r="R468" i="1"/>
  <c r="U468" i="1" s="1"/>
  <c r="H466" i="1"/>
  <c r="R466" i="1" s="1"/>
  <c r="U466" i="1" s="1"/>
  <c r="U451" i="1"/>
  <c r="P477" i="1"/>
  <c r="R477" i="1" s="1"/>
  <c r="U477" i="1" s="1"/>
  <c r="U23" i="1"/>
  <c r="P480" i="1"/>
  <c r="R480" i="1" s="1"/>
  <c r="U480" i="1" s="1"/>
  <c r="U328" i="1"/>
  <c r="L482" i="1"/>
  <c r="M482" i="1"/>
  <c r="L473" i="1"/>
  <c r="R464" i="1"/>
  <c r="U464" i="1" s="1"/>
  <c r="L443" i="1"/>
  <c r="H467" i="1"/>
  <c r="L219" i="1"/>
  <c r="H478" i="1"/>
  <c r="H482" i="1" s="1"/>
  <c r="M473" i="1"/>
  <c r="R481" i="1"/>
  <c r="U481" i="1" s="1"/>
  <c r="R330" i="1"/>
  <c r="U330" i="1" s="1"/>
  <c r="R262" i="1"/>
  <c r="U262" i="1" s="1"/>
  <c r="P471" i="1"/>
  <c r="R471" i="1" s="1"/>
  <c r="U471" i="1" s="1"/>
  <c r="R347" i="1"/>
  <c r="U347" i="1" s="1"/>
  <c r="P465" i="1"/>
  <c r="R156" i="1"/>
  <c r="U156" i="1" s="1"/>
  <c r="P469" i="1"/>
  <c r="R469" i="1" s="1"/>
  <c r="U469" i="1" s="1"/>
  <c r="R90" i="1"/>
  <c r="U90" i="1" s="1"/>
  <c r="P470" i="1"/>
  <c r="R470" i="1" s="1"/>
  <c r="U470" i="1" s="1"/>
  <c r="R116" i="1"/>
  <c r="P476" i="1"/>
  <c r="R365" i="1"/>
  <c r="U365" i="1" s="1"/>
  <c r="P479" i="1"/>
  <c r="R479" i="1" s="1"/>
  <c r="U479" i="1" s="1"/>
  <c r="R232" i="1"/>
  <c r="U232" i="1" s="1"/>
  <c r="P472" i="1"/>
  <c r="R472" i="1" s="1"/>
  <c r="U472" i="1" s="1"/>
  <c r="R443" i="1"/>
  <c r="P467" i="1"/>
  <c r="R219" i="1"/>
  <c r="P478" i="1"/>
  <c r="L453" i="1"/>
  <c r="L455" i="1" s="1"/>
  <c r="R25" i="1"/>
  <c r="U25" i="1" s="1"/>
  <c r="R453" i="1"/>
  <c r="Q25" i="1"/>
  <c r="Q455" i="1"/>
  <c r="U116" i="1" l="1"/>
  <c r="U443" i="1"/>
  <c r="U219" i="1"/>
  <c r="H473" i="1"/>
  <c r="H485" i="1" s="1"/>
  <c r="R467" i="1"/>
  <c r="U467" i="1" s="1"/>
  <c r="R455" i="1"/>
  <c r="U455" i="1" s="1"/>
  <c r="U453" i="1"/>
  <c r="L485" i="1"/>
  <c r="R478" i="1"/>
  <c r="U478" i="1" s="1"/>
  <c r="M485" i="1"/>
  <c r="R465" i="1"/>
  <c r="P473" i="1"/>
  <c r="R476" i="1"/>
  <c r="U476" i="1" s="1"/>
  <c r="P482" i="1"/>
  <c r="R473" i="1" l="1"/>
  <c r="U473" i="1" s="1"/>
  <c r="U465" i="1"/>
  <c r="R482" i="1"/>
  <c r="P485" i="1"/>
  <c r="R485" i="1" l="1"/>
  <c r="U485" i="1" s="1"/>
  <c r="U482" i="1"/>
</calcChain>
</file>

<file path=xl/sharedStrings.xml><?xml version="1.0" encoding="utf-8"?>
<sst xmlns="http://schemas.openxmlformats.org/spreadsheetml/2006/main" count="849" uniqueCount="350">
  <si>
    <t>Sorted: General - category</t>
  </si>
  <si>
    <t>Amortized assets included</t>
  </si>
  <si>
    <t>System No.</t>
  </si>
  <si>
    <t>Description</t>
  </si>
  <si>
    <t>Date In Service</t>
  </si>
  <si>
    <t>Method / Conv.</t>
  </si>
  <si>
    <t>Life</t>
  </si>
  <si>
    <t>Cost / Other Basis</t>
  </si>
  <si>
    <t>Bus./ Inv. %</t>
  </si>
  <si>
    <t>Beg. Accum. Depreciation/ (Sec. 179)</t>
  </si>
  <si>
    <t>Current Depreciation</t>
  </si>
  <si>
    <t>Total Depreciation/ (Sec. 179)</t>
  </si>
  <si>
    <t>Less dispositions and exchanges:</t>
  </si>
  <si>
    <t>Depreciated Assets</t>
  </si>
  <si>
    <t>Communication Equipment</t>
  </si>
  <si>
    <t>HAND HELD RADIOS</t>
  </si>
  <si>
    <t>SL / N/A</t>
  </si>
  <si>
    <t>TRUCK RADIOS</t>
  </si>
  <si>
    <t>Data Cabling</t>
  </si>
  <si>
    <t>Trimble table, adapter, and battery</t>
  </si>
  <si>
    <t>Subtotal: Communication Equipment</t>
  </si>
  <si>
    <t>Net for: Communication Equipment</t>
  </si>
  <si>
    <t>Hydrants</t>
  </si>
  <si>
    <t>HYDRANTS</t>
  </si>
  <si>
    <t>SL / FM</t>
  </si>
  <si>
    <t>Hydrants 2014</t>
  </si>
  <si>
    <t>Hydrants 2015</t>
  </si>
  <si>
    <t>Hydrants 2018</t>
  </si>
  <si>
    <t>Subtotal: Hydrants</t>
  </si>
  <si>
    <t>Net for: Hydrants</t>
  </si>
  <si>
    <t>Laborartory Equipment</t>
  </si>
  <si>
    <t>CHLORINE TESTER</t>
  </si>
  <si>
    <t>M / HY</t>
  </si>
  <si>
    <t>Subtotal: Laborartory Equipment</t>
  </si>
  <si>
    <t>Net for: Laborartory Equipment</t>
  </si>
  <si>
    <t>Land and Building</t>
  </si>
  <si>
    <t>WATER TOWER LAND</t>
  </si>
  <si>
    <t>No Calc / N/A</t>
  </si>
  <si>
    <t>MAINTENANCE GARAGE</t>
  </si>
  <si>
    <t>LOT TODDS POINT ROAD</t>
  </si>
  <si>
    <t>SURVEY - LOT</t>
  </si>
  <si>
    <t>FENCE</t>
  </si>
  <si>
    <t>SURVEYING</t>
  </si>
  <si>
    <t>Land and Buildings 2015</t>
  </si>
  <si>
    <t>Building - 137 Citizen's Blvd</t>
  </si>
  <si>
    <t>Maintenance Building</t>
  </si>
  <si>
    <t>Subtotal: Land and Building</t>
  </si>
  <si>
    <t>Net for: Land and Building</t>
  </si>
  <si>
    <t>Land and Land Rights</t>
  </si>
  <si>
    <t>Franchise and Consents</t>
  </si>
  <si>
    <t>LOT APPRAISAL - BELLEFONTE</t>
  </si>
  <si>
    <t>LOT DEPOSIT - BELLEFONTE</t>
  </si>
  <si>
    <t>BELLEFONTE ESTATES</t>
  </si>
  <si>
    <t>LAND - LEGETT</t>
  </si>
  <si>
    <t>Land - 137 Citizen's Blvd</t>
  </si>
  <si>
    <t>Subtotal: Land and Land Rights</t>
  </si>
  <si>
    <t>Net for: Land and Land Rights</t>
  </si>
  <si>
    <t>Meters &amp; Meters Installation</t>
  </si>
  <si>
    <t>METERS</t>
  </si>
  <si>
    <t>Subtotal: Meters &amp; Meters Installation</t>
  </si>
  <si>
    <t>Net for: Meters &amp; Meters Installation</t>
  </si>
  <si>
    <t>Office Furniture &amp; Equipment</t>
  </si>
  <si>
    <t>SIGN FOR BUILDING</t>
  </si>
  <si>
    <t>DESK</t>
  </si>
  <si>
    <t>INVENTORY COMPUTER PROGRAM</t>
  </si>
  <si>
    <t>BANK DRAFT COMPUTER PROGRAM</t>
  </si>
  <si>
    <t>TOSHIBA COPIER</t>
  </si>
  <si>
    <t>COPIER STAND</t>
  </si>
  <si>
    <t>OFFICE EQUIPMENT</t>
  </si>
  <si>
    <t>MQ CALCULATOR</t>
  </si>
  <si>
    <t>CHAIRS</t>
  </si>
  <si>
    <t>TABLES &amp; CHAIRS</t>
  </si>
  <si>
    <t>FIRE SAFE</t>
  </si>
  <si>
    <t>DESK (STEVE'S OFFICE)</t>
  </si>
  <si>
    <t>PRINTER</t>
  </si>
  <si>
    <t>FURNITURE</t>
  </si>
  <si>
    <t>MONITOR &amp; DRIVE</t>
  </si>
  <si>
    <t>TRAILER</t>
  </si>
  <si>
    <t>LAWN MOWER</t>
  </si>
  <si>
    <t>MAP SYSTEM</t>
  </si>
  <si>
    <t>WORK STATION</t>
  </si>
  <si>
    <t>TAPE BACKUP</t>
  </si>
  <si>
    <t>SECURITY SYSTEM</t>
  </si>
  <si>
    <t>COMPUTER PROGRAM</t>
  </si>
  <si>
    <t>4 FILE CABINETS</t>
  </si>
  <si>
    <t>DEHUMDIFIER</t>
  </si>
  <si>
    <t>COMPUTER</t>
  </si>
  <si>
    <t>3 FLATSCREEN MONITORS</t>
  </si>
  <si>
    <t>XP SOFTWARE</t>
  </si>
  <si>
    <t>COMPUTER EQUIPMENT</t>
  </si>
  <si>
    <t>CABINETS</t>
  </si>
  <si>
    <t>COUNTER</t>
  </si>
  <si>
    <t>NIGHT BOX</t>
  </si>
  <si>
    <t>FILE CABINET</t>
  </si>
  <si>
    <t>PHONE SYSTEM</t>
  </si>
  <si>
    <t>SECURITY CAMERA</t>
  </si>
  <si>
    <t>CREDIT CARD EQUIPMENT</t>
  </si>
  <si>
    <t>PLAT CABINET</t>
  </si>
  <si>
    <t>SOFTWARE  SOLUTIONS - COMPUTERS</t>
  </si>
  <si>
    <t>SOFTWARE UPGRADE</t>
  </si>
  <si>
    <t>Billing Software</t>
  </si>
  <si>
    <t>Transverse Software</t>
  </si>
  <si>
    <t>SCANNER</t>
  </si>
  <si>
    <t>HP Computer and Monitor; Fire Extinguishers 2014</t>
  </si>
  <si>
    <t>Reclassify handheld to dpre: Radios</t>
  </si>
  <si>
    <t>Sharp MX-3100N Copier</t>
  </si>
  <si>
    <t>Monochrome printer</t>
  </si>
  <si>
    <t>Mapping Software</t>
  </si>
  <si>
    <t>Subtotal: Office Furniture &amp; Equipment</t>
  </si>
  <si>
    <t>Net for: Office Furniture &amp; Equipment</t>
  </si>
  <si>
    <t>Other Plant Equipment</t>
  </si>
  <si>
    <t>OTHER EQUIPMENT</t>
  </si>
  <si>
    <t>TELEMARKETING SYSTEM</t>
  </si>
  <si>
    <t>AIR COMPRESSOR</t>
  </si>
  <si>
    <t>FORKS FOR BACKHOE</t>
  </si>
  <si>
    <t>Subtotal: Other Plant Equipment</t>
  </si>
  <si>
    <t>Net for: Other Plant Equipment</t>
  </si>
  <si>
    <t>Pumping Station Equipment</t>
  </si>
  <si>
    <t>PUMPING EQUIPMENT</t>
  </si>
  <si>
    <t>SENSAPHONE TANK</t>
  </si>
  <si>
    <t>STRAFFER PUMP</t>
  </si>
  <si>
    <t>KY 148 PUMP STATION</t>
  </si>
  <si>
    <t>TELEMETRY</t>
  </si>
  <si>
    <t>DEHUMIDIFIER</t>
  </si>
  <si>
    <t>VALVE @ JEFF STATION</t>
  </si>
  <si>
    <t>METER VAULT</t>
  </si>
  <si>
    <t>HP  PUMP</t>
  </si>
  <si>
    <t>3 PHASE ELECTRIC</t>
  </si>
  <si>
    <t>PUMP</t>
  </si>
  <si>
    <t>VARIABLE DRIVE</t>
  </si>
  <si>
    <t>PUMPING STATION HWY 148</t>
  </si>
  <si>
    <t>FLOOD ALARM</t>
  </si>
  <si>
    <t>Computer equipment for pumping station</t>
  </si>
  <si>
    <t>Pump Station Equipment 2014</t>
  </si>
  <si>
    <t>Pump Station Equipment - Horizon Phase 1</t>
  </si>
  <si>
    <t>Pumping Station Equipment - Horizon Phase 2</t>
  </si>
  <si>
    <t>Pumping Station Equipment - Upgrades 2015</t>
  </si>
  <si>
    <t>Pumping Station Equipment 2016</t>
  </si>
  <si>
    <t>Big O Pump Station</t>
  </si>
  <si>
    <t>Subtotal: Pumping Station Equipment</t>
  </si>
  <si>
    <t>Net for: Pumping Station Equipment</t>
  </si>
  <si>
    <t>Services</t>
  </si>
  <si>
    <t>SERVICES</t>
  </si>
  <si>
    <t>TAYLOR WOODS SERVICES</t>
  </si>
  <si>
    <t>POUNDS LANE SERVICES</t>
  </si>
  <si>
    <t>SEVICES</t>
  </si>
  <si>
    <t>Services 2014</t>
  </si>
  <si>
    <t>Services 2015</t>
  </si>
  <si>
    <t>Services 2016</t>
  </si>
  <si>
    <t>Subtotal: Services</t>
  </si>
  <si>
    <t>Net for: Services</t>
  </si>
  <si>
    <t>Shop Equipment</t>
  </si>
  <si>
    <t>Shop equipment for 2014</t>
  </si>
  <si>
    <t>12" BACKHOE BUCKET</t>
  </si>
  <si>
    <t>TOOLS</t>
  </si>
  <si>
    <t>BORE MACHINE</t>
  </si>
  <si>
    <t>SAW</t>
  </si>
  <si>
    <t>POWER WASHER</t>
  </si>
  <si>
    <t>TRACTOR</t>
  </si>
  <si>
    <t>ROTATING SAW</t>
  </si>
  <si>
    <t>GPS LOCATOR</t>
  </si>
  <si>
    <t>MOBILE WATER PUMP</t>
  </si>
  <si>
    <t>MAG LIGHT</t>
  </si>
  <si>
    <t>METROTECH</t>
  </si>
  <si>
    <t>LEAK DETECTOR</t>
  </si>
  <si>
    <t>CENSUS AUTO GUN</t>
  </si>
  <si>
    <t>WAGNER POWER SPRAYER</t>
  </si>
  <si>
    <t>AQUA TAP MACHINE READER</t>
  </si>
  <si>
    <t>GENERATOR</t>
  </si>
  <si>
    <t>LINE LOCATOR</t>
  </si>
  <si>
    <t>METER READING EQUIPMENT</t>
  </si>
  <si>
    <t>HAMMER DRILL</t>
  </si>
  <si>
    <t>CUTQUICK</t>
  </si>
  <si>
    <t>USA BLUE BOOK</t>
  </si>
  <si>
    <t>GRAINGER</t>
  </si>
  <si>
    <t>Equipment  - Water pump</t>
  </si>
  <si>
    <t>SYD / N/A</t>
  </si>
  <si>
    <t>Lawn mover +addition</t>
  </si>
  <si>
    <t>MSL / HY</t>
  </si>
  <si>
    <t>Tools</t>
  </si>
  <si>
    <t>Fisher Locator</t>
  </si>
  <si>
    <t>Power Rake</t>
  </si>
  <si>
    <t>Tranceiver</t>
  </si>
  <si>
    <t>Subtotal: Shop Equipment</t>
  </si>
  <si>
    <t>Net for: Shop Equipment</t>
  </si>
  <si>
    <t>Standpipes</t>
  </si>
  <si>
    <t>DIST RESERV &amp; STANDPIPES</t>
  </si>
  <si>
    <t>PAINT FAIRVIEW TANK</t>
  </si>
  <si>
    <t>STANDPIPES - I64</t>
  </si>
  <si>
    <t>BEKERT TANK PAINTING</t>
  </si>
  <si>
    <t>STANDPIPE - BUCK CREEK PAINTING</t>
  </si>
  <si>
    <t>STANDPIPE</t>
  </si>
  <si>
    <t>Tank Lights</t>
  </si>
  <si>
    <t>Tank painting &amp; engineering costs</t>
  </si>
  <si>
    <t>Subtotal: Standpipes</t>
  </si>
  <si>
    <t>Net for: Standpipes</t>
  </si>
  <si>
    <t>Transporation Equipment</t>
  </si>
  <si>
    <t>TRANSPORATIONA EQUIP</t>
  </si>
  <si>
    <t>STROBE LIGHT</t>
  </si>
  <si>
    <t>CRANE</t>
  </si>
  <si>
    <t>SKID LOADER</t>
  </si>
  <si>
    <t>BACKHOE</t>
  </si>
  <si>
    <t>FORD F250</t>
  </si>
  <si>
    <t>2012 Ford 150</t>
  </si>
  <si>
    <t>Steve Truck 7671</t>
  </si>
  <si>
    <t>2017 Ford Truck 250</t>
  </si>
  <si>
    <t>Subtotal: Transporation Equipment</t>
  </si>
  <si>
    <t>Net for: Transporation Equipment</t>
  </si>
  <si>
    <t>Water Distribution Mains</t>
  </si>
  <si>
    <t>TRANS &amp; DIS MAIN</t>
  </si>
  <si>
    <t>POUNDS LANE</t>
  </si>
  <si>
    <t>TAYLOR WOODS</t>
  </si>
  <si>
    <t>WILLIAMS</t>
  </si>
  <si>
    <t>DISTRIBUTION MAINS - FIELDS LANE</t>
  </si>
  <si>
    <t>VEECHDALE/CLARK STATION</t>
  </si>
  <si>
    <t>WILLIAMS PROPERTY</t>
  </si>
  <si>
    <t>KY 1848 ROLLING RIDGE</t>
  </si>
  <si>
    <t>DEVONSHIRE SUBDIVISION</t>
  </si>
  <si>
    <t>VARIOUS MAINS</t>
  </si>
  <si>
    <t>MAJESTIC OAKS</t>
  </si>
  <si>
    <t>TODDS POINT</t>
  </si>
  <si>
    <t>SANDERLIN FARM</t>
  </si>
  <si>
    <t>FIELDS LANE</t>
  </si>
  <si>
    <t>760 FT</t>
  </si>
  <si>
    <t>COPPER COIN</t>
  </si>
  <si>
    <t>OM JOHNSON</t>
  </si>
  <si>
    <t>WALMART</t>
  </si>
  <si>
    <t>PINE MEADOW</t>
  </si>
  <si>
    <t>EAST BOUND REST AREA</t>
  </si>
  <si>
    <t>NORFOLK SOUTHERN</t>
  </si>
  <si>
    <t>TODD'S POINT</t>
  </si>
  <si>
    <t>OVERBROOK BEND</t>
  </si>
  <si>
    <t>LANDSPUR HILL</t>
  </si>
  <si>
    <t>HUNTER'S POINT LOOP</t>
  </si>
  <si>
    <t>HWY 148</t>
  </si>
  <si>
    <t>I64</t>
  </si>
  <si>
    <t>HUNTER'S POINT</t>
  </si>
  <si>
    <t>BIREITENSTEN</t>
  </si>
  <si>
    <t>METER APPLICATION</t>
  </si>
  <si>
    <t>HICKORY HILLS</t>
  </si>
  <si>
    <t>LOUISVILLE METER</t>
  </si>
  <si>
    <t>US 60</t>
  </si>
  <si>
    <t>STATION POINT</t>
  </si>
  <si>
    <t>LEMASTER LANE</t>
  </si>
  <si>
    <t>HELSON</t>
  </si>
  <si>
    <t>TODD STATION</t>
  </si>
  <si>
    <t>WINDHURST</t>
  </si>
  <si>
    <t>LOWE'S</t>
  </si>
  <si>
    <t>LINKS</t>
  </si>
  <si>
    <t>HILL AND DALE</t>
  </si>
  <si>
    <t>ROBERT ELLIS</t>
  </si>
  <si>
    <t>SIMPSONVILLE</t>
  </si>
  <si>
    <t>KINGBROOK</t>
  </si>
  <si>
    <t>CARDINAL OAKS</t>
  </si>
  <si>
    <t>SHELBY COUNTY SCHOOLS</t>
  </si>
  <si>
    <t>SHELBY CO. SCHOOL</t>
  </si>
  <si>
    <t>MONTCLAIR</t>
  </si>
  <si>
    <t>DISTRIBUTION MAIN US 60</t>
  </si>
  <si>
    <t>WATER LINE PROJECT COMPLETE - US 60</t>
  </si>
  <si>
    <t>Nottting Hills Pump Station</t>
  </si>
  <si>
    <t>Water Distribution Mains Adjustment 2016</t>
  </si>
  <si>
    <t>Hampton Inn Water Main Extension</t>
  </si>
  <si>
    <t>Windhurst Estates Water Main Extension</t>
  </si>
  <si>
    <t>US 60 Waterline Relocation</t>
  </si>
  <si>
    <t>Catalpa Green Extension Project</t>
  </si>
  <si>
    <t>Subtotal: Water Distribution Mains</t>
  </si>
  <si>
    <t>Net for: Water Distribution Mains</t>
  </si>
  <si>
    <t>Water Treatment Equipment</t>
  </si>
  <si>
    <t>WATER TREATMENT EQUIPMENT</t>
  </si>
  <si>
    <t>Subtotal: Water Treatment Equipment</t>
  </si>
  <si>
    <t>Net for: Water Treatment Equipment</t>
  </si>
  <si>
    <t xml:space="preserve">Subtotal: </t>
  </si>
  <si>
    <t xml:space="preserve">Grand Totals: </t>
  </si>
  <si>
    <t xml:space="preserve">SL </t>
  </si>
  <si>
    <t>COMPUTER READERS</t>
  </si>
  <si>
    <t>SAW AND BLADES</t>
  </si>
  <si>
    <t>Shop Building</t>
  </si>
  <si>
    <t>Fence</t>
  </si>
  <si>
    <t>WEST SHELBY WATER DISTRICT</t>
  </si>
  <si>
    <t>Dell Desktop</t>
  </si>
  <si>
    <t>Cameras</t>
  </si>
  <si>
    <t>Shop shelving</t>
  </si>
  <si>
    <t>Pressure Logger</t>
  </si>
  <si>
    <t>Main &amp; Third Project</t>
  </si>
  <si>
    <t>Fairway Project</t>
  </si>
  <si>
    <t>Villas Project</t>
  </si>
  <si>
    <t>Varios Mains</t>
  </si>
  <si>
    <t>LAND AND LAND RIGHTS</t>
  </si>
  <si>
    <t>STANDPIPES</t>
  </si>
  <si>
    <t>WATER DISTRIBUTION MAINS</t>
  </si>
  <si>
    <t>METERS AND INSTALLATION</t>
  </si>
  <si>
    <t>HYDRANTS - NEW</t>
  </si>
  <si>
    <t>PUMPING STATION EQUIPMENT</t>
  </si>
  <si>
    <t>OTHER PLANT EQUIPMENT</t>
  </si>
  <si>
    <t>Total cost above:</t>
  </si>
  <si>
    <t>Beg. Acc. Dep</t>
  </si>
  <si>
    <t>Dep. Expense</t>
  </si>
  <si>
    <t>Ending Acc Dep.</t>
  </si>
  <si>
    <t>Total below to summaries above:</t>
  </si>
  <si>
    <t>Transmission and Distribution Plant</t>
  </si>
  <si>
    <t>Total Transmission and Disbuution Plant:</t>
  </si>
  <si>
    <t>End Book Value</t>
  </si>
  <si>
    <t>General Plant</t>
  </si>
  <si>
    <t>LAND AND BUILDINGS</t>
  </si>
  <si>
    <t>COMMUNICATION EQUIPMENT</t>
  </si>
  <si>
    <t>OFFICE FURNITURE &amp; EQUIPMENT</t>
  </si>
  <si>
    <t>TRANSPORTATION EQUIPMENT</t>
  </si>
  <si>
    <t>SHOP EQUIPMENT</t>
  </si>
  <si>
    <t>LABORATORY EQUIPMENT</t>
  </si>
  <si>
    <t>Total General Plant</t>
  </si>
  <si>
    <t>Total Fixed Assets:</t>
  </si>
  <si>
    <t>Traced to above.</t>
  </si>
  <si>
    <t>Total</t>
  </si>
  <si>
    <t xml:space="preserve"> </t>
  </si>
  <si>
    <t>8520</t>
  </si>
  <si>
    <t>DEPRECIATION-TRANS &amp; DIST</t>
  </si>
  <si>
    <t>8540</t>
  </si>
  <si>
    <t>DEPRECIATION-GENERAL PLANT</t>
  </si>
  <si>
    <t>1590</t>
  </si>
  <si>
    <t>ACCUMULATED DEPRECIATION</t>
  </si>
  <si>
    <t>1400</t>
  </si>
  <si>
    <t>Ampstun Billing Software</t>
  </si>
  <si>
    <t>Alarm Lock</t>
  </si>
  <si>
    <t>Arm Crossing Proect</t>
  </si>
  <si>
    <t>01/01/2021- 12/31/2021</t>
  </si>
  <si>
    <t>Orignall life</t>
  </si>
  <si>
    <t>Remaining Life</t>
  </si>
  <si>
    <t>Furniture and equipment - 25 years</t>
  </si>
  <si>
    <t>depreciated</t>
  </si>
  <si>
    <t>Years already</t>
  </si>
  <si>
    <t xml:space="preserve">Book </t>
  </si>
  <si>
    <t>value 12/31/2020</t>
  </si>
  <si>
    <t>Distribution Reservors 60 years</t>
  </si>
  <si>
    <t>Strructures and Improvements 40 years</t>
  </si>
  <si>
    <t>n/a</t>
  </si>
  <si>
    <t>Don't depreciate</t>
  </si>
  <si>
    <t>Meter's and Installations - 50 years</t>
  </si>
  <si>
    <t>If fully depreciated prior to CY 2021; no changes will be made.</t>
  </si>
  <si>
    <t>Transmission and Distribution Mains 75 years</t>
  </si>
  <si>
    <t>No change; transporation equipment - 7 years.</t>
  </si>
  <si>
    <t>No changes; equipment - 25 years</t>
  </si>
  <si>
    <t>Services 50 years</t>
  </si>
  <si>
    <t>Pumping equipment will be at 20 years; pumping station 40 years (structures)</t>
  </si>
  <si>
    <t>HYDRANTS - 60 years hydrant</t>
  </si>
  <si>
    <t>Other plant - 40 years.</t>
  </si>
  <si>
    <t>#7,#9 - transmiions 75 years; rest improvements 40 years</t>
  </si>
  <si>
    <t>Monthly Entry June - December 2021</t>
  </si>
  <si>
    <t>To record depreciation.</t>
  </si>
  <si>
    <t>To correctly record depreciation thru May 31`.</t>
  </si>
  <si>
    <t>PROPOSED 2021 DEPRECIATION SCHEDULE - FIXED ASSET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</si>
</sst>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0.0000"/>
  </numFmts>
  <fonts count="2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CCHBold8"/>
      <family val="2"/>
      <charset val="1"/>
    </font>
    <font>
      <sz val="10"/>
      <color indexed="8"/>
      <name val="CCHBold10"/>
      <charset val="1"/>
    </font>
    <font>
      <sz val="8"/>
      <color indexed="8"/>
      <name val="CCHNormal8"/>
      <family val="2"/>
      <charset val="1"/>
    </font>
    <font>
      <b/>
      <sz val="8"/>
      <color indexed="8"/>
      <name val="CCHBold8"/>
      <family val="2"/>
      <charset val="1"/>
    </font>
    <font>
      <b/>
      <sz val="8"/>
      <color indexed="8"/>
      <name val="CCHNormal8"/>
      <family val="2"/>
      <charset val="1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CCHBold8"/>
    </font>
    <font>
      <b/>
      <sz val="10"/>
      <color indexed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Marlett"/>
      <charset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color indexed="8"/>
      <name val="CCHBold8"/>
      <family val="2"/>
      <charset val="1"/>
    </font>
    <font>
      <sz val="14"/>
      <color indexed="8"/>
      <name val="Arial"/>
      <family val="2"/>
    </font>
    <font>
      <sz val="8"/>
      <color rgb="FFFF0000"/>
      <name val="CCHNormal8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top"/>
    </xf>
    <xf numFmtId="44" fontId="17" fillId="0" borderId="0" applyFont="0" applyFill="0" applyBorder="0" applyAlignment="0" applyProtection="0"/>
  </cellStyleXfs>
  <cellXfs count="158">
    <xf numFmtId="0" fontId="0" fillId="0" borderId="0" xfId="0">
      <alignment vertical="top"/>
    </xf>
    <xf numFmtId="0" fontId="1" fillId="2" borderId="0" xfId="0" applyFont="1" applyFill="1">
      <alignment vertical="top"/>
    </xf>
    <xf numFmtId="164" fontId="4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3" fontId="6" fillId="2" borderId="0" xfId="0" applyNumberFormat="1" applyFont="1" applyFill="1" applyAlignment="1">
      <alignment horizontal="right" vertical="top" wrapText="1"/>
    </xf>
    <xf numFmtId="3" fontId="0" fillId="0" borderId="0" xfId="0" applyNumberFormat="1">
      <alignment vertical="top"/>
    </xf>
    <xf numFmtId="3" fontId="6" fillId="0" borderId="2" xfId="0" applyNumberFormat="1" applyFont="1" applyBorder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3" fontId="4" fillId="0" borderId="0" xfId="0" applyNumberFormat="1" applyFont="1" applyFill="1" applyAlignment="1">
      <alignment horizontal="right" vertical="top" wrapText="1"/>
    </xf>
    <xf numFmtId="0" fontId="0" fillId="0" borderId="0" xfId="0" applyFill="1">
      <alignment vertical="top"/>
    </xf>
    <xf numFmtId="3" fontId="4" fillId="0" borderId="1" xfId="0" applyNumberFormat="1" applyFont="1" applyBorder="1" applyAlignment="1">
      <alignment vertical="top" wrapText="1"/>
    </xf>
    <xf numFmtId="41" fontId="0" fillId="0" borderId="0" xfId="0" applyNumberFormat="1">
      <alignment vertical="top"/>
    </xf>
    <xf numFmtId="41" fontId="1" fillId="2" borderId="0" xfId="0" applyNumberFormat="1" applyFont="1" applyFill="1">
      <alignment vertical="top"/>
    </xf>
    <xf numFmtId="41" fontId="4" fillId="0" borderId="0" xfId="0" applyNumberFormat="1" applyFont="1" applyAlignment="1">
      <alignment horizontal="right" vertical="top" wrapText="1"/>
    </xf>
    <xf numFmtId="41" fontId="4" fillId="0" borderId="1" xfId="0" applyNumberFormat="1" applyFont="1" applyBorder="1" applyAlignment="1">
      <alignment horizontal="right" vertical="top" wrapText="1"/>
    </xf>
    <xf numFmtId="41" fontId="4" fillId="0" borderId="0" xfId="0" applyNumberFormat="1" applyFont="1" applyAlignment="1">
      <alignment vertical="top" wrapText="1"/>
    </xf>
    <xf numFmtId="41" fontId="6" fillId="0" borderId="2" xfId="0" applyNumberFormat="1" applyFont="1" applyBorder="1" applyAlignment="1">
      <alignment vertical="top" wrapText="1"/>
    </xf>
    <xf numFmtId="0" fontId="7" fillId="0" borderId="0" xfId="0" applyFont="1">
      <alignment vertical="top"/>
    </xf>
    <xf numFmtId="3" fontId="6" fillId="0" borderId="2" xfId="0" applyNumberFormat="1" applyFont="1" applyFill="1" applyBorder="1" applyAlignment="1">
      <alignment horizontal="right" vertical="top" wrapText="1"/>
    </xf>
    <xf numFmtId="3" fontId="6" fillId="2" borderId="7" xfId="0" applyNumberFormat="1" applyFont="1" applyFill="1" applyBorder="1" applyAlignment="1">
      <alignment horizontal="right" vertical="top" wrapText="1"/>
    </xf>
    <xf numFmtId="0" fontId="8" fillId="0" borderId="0" xfId="0" applyFont="1">
      <alignment vertical="top"/>
    </xf>
    <xf numFmtId="49" fontId="0" fillId="0" borderId="0" xfId="0" applyNumberFormat="1" applyAlignment="1">
      <alignment horizontal="left"/>
    </xf>
    <xf numFmtId="41" fontId="7" fillId="0" borderId="0" xfId="0" applyNumberFormat="1" applyFont="1">
      <alignment vertical="top"/>
    </xf>
    <xf numFmtId="0" fontId="10" fillId="3" borderId="0" xfId="0" applyFont="1" applyFill="1" applyAlignment="1">
      <alignment horizontal="left"/>
    </xf>
    <xf numFmtId="0" fontId="0" fillId="3" borderId="0" xfId="0" applyFill="1">
      <alignment vertical="top"/>
    </xf>
    <xf numFmtId="41" fontId="0" fillId="0" borderId="7" xfId="0" applyNumberFormat="1" applyBorder="1">
      <alignment vertical="top"/>
    </xf>
    <xf numFmtId="0" fontId="0" fillId="0" borderId="7" xfId="0" applyBorder="1">
      <alignment vertical="top"/>
    </xf>
    <xf numFmtId="3" fontId="0" fillId="0" borderId="7" xfId="0" applyNumberFormat="1" applyBorder="1">
      <alignment vertical="top"/>
    </xf>
    <xf numFmtId="0" fontId="7" fillId="3" borderId="0" xfId="0" applyFont="1" applyFill="1">
      <alignment vertical="top"/>
    </xf>
    <xf numFmtId="0" fontId="10" fillId="0" borderId="0" xfId="0" applyFont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0" fillId="0" borderId="0" xfId="0" applyBorder="1">
      <alignment vertical="top"/>
    </xf>
    <xf numFmtId="0" fontId="0" fillId="0" borderId="13" xfId="0" applyBorder="1">
      <alignment vertical="top"/>
    </xf>
    <xf numFmtId="49" fontId="12" fillId="0" borderId="12" xfId="0" quotePrefix="1" applyNumberFormat="1" applyFont="1" applyBorder="1" applyAlignment="1">
      <alignment horizontal="center"/>
    </xf>
    <xf numFmtId="49" fontId="12" fillId="0" borderId="0" xfId="0" applyNumberFormat="1" applyFont="1" applyBorder="1" applyAlignment="1"/>
    <xf numFmtId="40" fontId="12" fillId="0" borderId="13" xfId="0" applyNumberFormat="1" applyFont="1" applyBorder="1" applyAlignment="1"/>
    <xf numFmtId="0" fontId="13" fillId="0" borderId="12" xfId="0" applyFont="1" applyBorder="1" applyAlignment="1"/>
    <xf numFmtId="0" fontId="13" fillId="0" borderId="0" xfId="0" applyFont="1" applyBorder="1" applyAlignment="1"/>
    <xf numFmtId="0" fontId="0" fillId="0" borderId="15" xfId="0" applyBorder="1">
      <alignment vertical="top"/>
    </xf>
    <xf numFmtId="0" fontId="0" fillId="0" borderId="16" xfId="0" applyBorder="1">
      <alignment vertical="top"/>
    </xf>
    <xf numFmtId="0" fontId="0" fillId="0" borderId="17" xfId="0" applyBorder="1">
      <alignment vertical="top"/>
    </xf>
    <xf numFmtId="42" fontId="12" fillId="0" borderId="0" xfId="0" applyNumberFormat="1" applyFont="1" applyAlignment="1"/>
    <xf numFmtId="42" fontId="13" fillId="0" borderId="8" xfId="0" applyNumberFormat="1" applyFont="1" applyBorder="1" applyAlignment="1"/>
    <xf numFmtId="0" fontId="13" fillId="0" borderId="9" xfId="0" applyFont="1" applyBorder="1" applyAlignment="1">
      <alignment horizontal="left"/>
    </xf>
    <xf numFmtId="0" fontId="11" fillId="0" borderId="10" xfId="0" applyFont="1" applyBorder="1" applyAlignment="1"/>
    <xf numFmtId="49" fontId="12" fillId="0" borderId="12" xfId="0" applyNumberFormat="1" applyFont="1" applyBorder="1" applyAlignment="1">
      <alignment horizontal="center"/>
    </xf>
    <xf numFmtId="42" fontId="12" fillId="0" borderId="0" xfId="0" applyNumberFormat="1" applyFont="1" applyBorder="1" applyAlignment="1"/>
    <xf numFmtId="42" fontId="12" fillId="0" borderId="13" xfId="0" applyNumberFormat="1" applyFont="1" applyBorder="1" applyAlignment="1"/>
    <xf numFmtId="42" fontId="13" fillId="0" borderId="14" xfId="0" applyNumberFormat="1" applyFont="1" applyBorder="1" applyAlignment="1"/>
    <xf numFmtId="0" fontId="14" fillId="0" borderId="0" xfId="0" applyFont="1" applyFill="1" applyAlignment="1">
      <alignment horizontal="center" vertical="top"/>
    </xf>
    <xf numFmtId="41" fontId="0" fillId="0" borderId="0" xfId="0" applyNumberFormat="1" applyFill="1">
      <alignment vertical="top"/>
    </xf>
    <xf numFmtId="0" fontId="1" fillId="0" borderId="0" xfId="0" applyFont="1">
      <alignment vertical="top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41" fontId="6" fillId="0" borderId="2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right" vertical="top" wrapText="1"/>
    </xf>
    <xf numFmtId="3" fontId="4" fillId="0" borderId="0" xfId="0" applyNumberFormat="1" applyFont="1" applyFill="1" applyAlignment="1">
      <alignment vertical="top" wrapText="1"/>
    </xf>
    <xf numFmtId="41" fontId="4" fillId="0" borderId="0" xfId="0" applyNumberFormat="1" applyFont="1" applyFill="1" applyAlignment="1">
      <alignment vertical="top" wrapText="1"/>
    </xf>
    <xf numFmtId="41" fontId="4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left" vertical="top" wrapText="1"/>
    </xf>
    <xf numFmtId="3" fontId="6" fillId="0" borderId="2" xfId="0" applyNumberFormat="1" applyFont="1" applyFill="1" applyBorder="1" applyAlignment="1">
      <alignment vertical="top" wrapText="1"/>
    </xf>
    <xf numFmtId="41" fontId="6" fillId="0" borderId="2" xfId="0" applyNumberFormat="1" applyFont="1" applyFill="1" applyBorder="1" applyAlignment="1">
      <alignment horizontal="right" vertical="top" wrapText="1"/>
    </xf>
    <xf numFmtId="43" fontId="0" fillId="0" borderId="0" xfId="0" applyNumberFormat="1">
      <alignment vertical="top"/>
    </xf>
    <xf numFmtId="41" fontId="1" fillId="0" borderId="0" xfId="0" applyNumberFormat="1" applyFont="1">
      <alignment vertical="top"/>
    </xf>
    <xf numFmtId="40" fontId="12" fillId="0" borderId="0" xfId="0" applyNumberFormat="1" applyFont="1" applyBorder="1" applyAlignment="1"/>
    <xf numFmtId="0" fontId="12" fillId="0" borderId="0" xfId="0" applyFont="1" applyBorder="1" applyAlignment="1"/>
    <xf numFmtId="49" fontId="16" fillId="0" borderId="0" xfId="0" applyNumberFormat="1" applyFont="1" applyBorder="1" applyAlignment="1">
      <alignment horizontal="left"/>
    </xf>
    <xf numFmtId="40" fontId="13" fillId="0" borderId="0" xfId="0" applyNumberFormat="1" applyFont="1" applyBorder="1" applyAlignment="1"/>
    <xf numFmtId="0" fontId="13" fillId="0" borderId="10" xfId="0" applyFont="1" applyBorder="1" applyAlignment="1"/>
    <xf numFmtId="0" fontId="13" fillId="0" borderId="10" xfId="0" quotePrefix="1" applyFont="1" applyBorder="1" applyAlignment="1">
      <alignment horizontal="center"/>
    </xf>
    <xf numFmtId="42" fontId="12" fillId="0" borderId="10" xfId="0" applyNumberFormat="1" applyFont="1" applyBorder="1" applyAlignment="1"/>
    <xf numFmtId="40" fontId="12" fillId="0" borderId="10" xfId="0" applyNumberFormat="1" applyFont="1" applyBorder="1" applyAlignment="1"/>
    <xf numFmtId="49" fontId="16" fillId="0" borderId="12" xfId="0" applyNumberFormat="1" applyFont="1" applyBorder="1" applyAlignment="1">
      <alignment horizontal="center"/>
    </xf>
    <xf numFmtId="1" fontId="4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8" fillId="0" borderId="0" xfId="0" applyFont="1" applyFill="1">
      <alignment vertical="top"/>
    </xf>
    <xf numFmtId="41" fontId="8" fillId="0" borderId="0" xfId="0" applyNumberFormat="1" applyFont="1" applyFill="1" applyAlignment="1">
      <alignment horizontal="right" vertical="top"/>
    </xf>
    <xf numFmtId="0" fontId="8" fillId="2" borderId="0" xfId="0" applyFont="1" applyFill="1">
      <alignment vertical="top"/>
    </xf>
    <xf numFmtId="44" fontId="0" fillId="0" borderId="0" xfId="1" applyFont="1" applyAlignment="1">
      <alignment vertical="top"/>
    </xf>
    <xf numFmtId="43" fontId="1" fillId="2" borderId="0" xfId="0" applyNumberFormat="1" applyFont="1" applyFill="1">
      <alignment vertical="top"/>
    </xf>
    <xf numFmtId="43" fontId="1" fillId="2" borderId="0" xfId="1" applyNumberFormat="1" applyFont="1" applyFill="1" applyAlignment="1">
      <alignment vertical="top"/>
    </xf>
    <xf numFmtId="165" fontId="1" fillId="2" borderId="0" xfId="0" applyNumberFormat="1" applyFont="1" applyFill="1">
      <alignment vertical="top"/>
    </xf>
    <xf numFmtId="165" fontId="8" fillId="0" borderId="0" xfId="0" applyNumberFormat="1" applyFont="1" applyFill="1">
      <alignment vertical="top"/>
    </xf>
    <xf numFmtId="165" fontId="1" fillId="0" borderId="0" xfId="0" applyNumberFormat="1" applyFont="1">
      <alignment vertical="top"/>
    </xf>
    <xf numFmtId="0" fontId="1" fillId="0" borderId="0" xfId="0" applyFont="1" applyFill="1">
      <alignment vertical="top"/>
    </xf>
    <xf numFmtId="165" fontId="1" fillId="0" borderId="0" xfId="0" applyNumberFormat="1" applyFont="1" applyFill="1">
      <alignment vertical="top"/>
    </xf>
    <xf numFmtId="43" fontId="1" fillId="0" borderId="0" xfId="0" applyNumberFormat="1" applyFont="1">
      <alignment vertical="top"/>
    </xf>
    <xf numFmtId="164" fontId="1" fillId="0" borderId="0" xfId="0" applyNumberFormat="1" applyFont="1">
      <alignment vertical="top"/>
    </xf>
    <xf numFmtId="43" fontId="1" fillId="0" borderId="0" xfId="1" applyNumberFormat="1" applyFont="1" applyAlignment="1">
      <alignment vertical="top"/>
    </xf>
    <xf numFmtId="43" fontId="1" fillId="0" borderId="0" xfId="1" applyNumberFormat="1" applyFont="1" applyFill="1" applyAlignment="1">
      <alignment vertical="top"/>
    </xf>
    <xf numFmtId="3" fontId="1" fillId="0" borderId="0" xfId="0" applyNumberFormat="1" applyFont="1">
      <alignment vertical="top"/>
    </xf>
    <xf numFmtId="164" fontId="1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 wrapText="1"/>
    </xf>
    <xf numFmtId="165" fontId="1" fillId="0" borderId="0" xfId="0" applyNumberFormat="1" applyFont="1" applyFill="1" applyAlignment="1">
      <alignment horizontal="right" vertical="top" wrapText="1"/>
    </xf>
    <xf numFmtId="165" fontId="1" fillId="0" borderId="0" xfId="0" applyNumberFormat="1" applyFont="1" applyAlignment="1">
      <alignment horizontal="right" vertical="top"/>
    </xf>
    <xf numFmtId="43" fontId="1" fillId="0" borderId="0" xfId="0" applyNumberFormat="1" applyFont="1" applyFill="1">
      <alignment vertical="top"/>
    </xf>
    <xf numFmtId="164" fontId="1" fillId="0" borderId="0" xfId="0" applyNumberFormat="1" applyFont="1" applyFill="1">
      <alignment vertical="top"/>
    </xf>
    <xf numFmtId="0" fontId="14" fillId="0" borderId="0" xfId="0" applyFont="1" applyFill="1">
      <alignment vertical="top"/>
    </xf>
    <xf numFmtId="41" fontId="14" fillId="0" borderId="0" xfId="0" applyNumberFormat="1" applyFont="1" applyFill="1" applyAlignment="1">
      <alignment horizontal="center" vertical="top"/>
    </xf>
    <xf numFmtId="44" fontId="1" fillId="0" borderId="0" xfId="1" applyFont="1" applyAlignment="1">
      <alignment vertical="top"/>
    </xf>
    <xf numFmtId="44" fontId="0" fillId="0" borderId="0" xfId="0" applyNumberFormat="1">
      <alignment vertical="top"/>
    </xf>
    <xf numFmtId="0" fontId="15" fillId="0" borderId="10" xfId="0" applyFont="1" applyFill="1" applyBorder="1" applyAlignment="1">
      <alignment horizontal="center"/>
    </xf>
    <xf numFmtId="41" fontId="0" fillId="0" borderId="0" xfId="0" applyNumberFormat="1" applyBorder="1">
      <alignment vertical="top"/>
    </xf>
    <xf numFmtId="0" fontId="1" fillId="0" borderId="0" xfId="0" applyFont="1" applyBorder="1">
      <alignment vertical="top"/>
    </xf>
    <xf numFmtId="165" fontId="1" fillId="0" borderId="0" xfId="0" applyNumberFormat="1" applyFont="1" applyBorder="1">
      <alignment vertical="top"/>
    </xf>
    <xf numFmtId="41" fontId="10" fillId="0" borderId="0" xfId="0" applyNumberFormat="1" applyFont="1" applyBorder="1">
      <alignment vertical="top"/>
    </xf>
    <xf numFmtId="41" fontId="7" fillId="0" borderId="0" xfId="0" applyNumberFormat="1" applyFont="1" applyBorder="1">
      <alignment vertical="top"/>
    </xf>
    <xf numFmtId="0" fontId="10" fillId="0" borderId="0" xfId="0" applyFont="1" applyBorder="1">
      <alignment vertical="top"/>
    </xf>
    <xf numFmtId="0" fontId="7" fillId="0" borderId="0" xfId="0" applyFont="1" applyBorder="1">
      <alignment vertical="top"/>
    </xf>
    <xf numFmtId="42" fontId="0" fillId="0" borderId="0" xfId="0" applyNumberFormat="1">
      <alignment vertical="top"/>
    </xf>
    <xf numFmtId="41" fontId="14" fillId="0" borderId="0" xfId="0" applyNumberFormat="1" applyFont="1" applyFill="1" applyAlignment="1">
      <alignment horizontal="left" vertical="top"/>
    </xf>
    <xf numFmtId="14" fontId="4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14" fontId="4" fillId="0" borderId="0" xfId="0" applyNumberFormat="1" applyFont="1" applyFill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1" fontId="4" fillId="0" borderId="0" xfId="0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4" fontId="9" fillId="0" borderId="0" xfId="0" applyNumberFormat="1" applyFont="1" applyFill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 readingOrder="1"/>
    </xf>
    <xf numFmtId="41" fontId="6" fillId="0" borderId="2" xfId="0" applyNumberFormat="1" applyFont="1" applyBorder="1" applyAlignment="1">
      <alignment horizontal="center" vertical="top" wrapText="1" readingOrder="1"/>
    </xf>
    <xf numFmtId="41" fontId="6" fillId="0" borderId="0" xfId="0" applyNumberFormat="1" applyFont="1" applyBorder="1" applyAlignment="1">
      <alignment horizontal="center" vertical="top" wrapText="1" readingOrder="1"/>
    </xf>
    <xf numFmtId="41" fontId="6" fillId="0" borderId="1" xfId="0" applyNumberFormat="1" applyFont="1" applyBorder="1" applyAlignment="1">
      <alignment horizontal="center" vertical="top" wrapText="1" readingOrder="1"/>
    </xf>
    <xf numFmtId="1" fontId="4" fillId="0" borderId="0" xfId="0" applyNumberFormat="1" applyFont="1" applyFill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8" fillId="0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6" fillId="0" borderId="0" xfId="0" applyFont="1" applyFill="1" applyAlignment="1">
      <alignment horizontal="left" vertical="top" wrapText="1"/>
    </xf>
    <xf numFmtId="3" fontId="6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 readingOrder="1"/>
    </xf>
    <xf numFmtId="0" fontId="6" fillId="2" borderId="2" xfId="0" applyFont="1" applyFill="1" applyBorder="1" applyAlignment="1">
      <alignment horizontal="left" vertical="top" wrapText="1"/>
    </xf>
    <xf numFmtId="164" fontId="20" fillId="0" borderId="0" xfId="0" applyNumberFormat="1" applyFont="1" applyAlignment="1">
      <alignment horizontal="right" vertical="top" wrapText="1"/>
    </xf>
    <xf numFmtId="164" fontId="20" fillId="0" borderId="0" xfId="0" applyNumberFormat="1" applyFont="1" applyFill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8E8E8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8"/>
  <sheetViews>
    <sheetView showGridLines="0" tabSelected="1" showOutlineSymbols="0" topLeftCell="A304" zoomScaleNormal="100" workbookViewId="0">
      <selection activeCell="T338" sqref="T338"/>
    </sheetView>
  </sheetViews>
  <sheetFormatPr defaultRowHeight="12.75"/>
  <cols>
    <col min="1" max="1" width="3.1328125" customWidth="1"/>
    <col min="2" max="2" width="9.86328125" customWidth="1"/>
    <col min="3" max="3" width="25.1328125" customWidth="1"/>
    <col min="4" max="4" width="5.1328125" customWidth="1"/>
    <col min="5" max="5" width="1.265625" customWidth="1"/>
    <col min="6" max="6" width="7.1328125" customWidth="1"/>
    <col min="7" max="7" width="8" customWidth="1"/>
    <col min="8" max="8" width="11.265625" bestFit="1" customWidth="1"/>
    <col min="9" max="9" width="1.86328125" customWidth="1"/>
    <col min="10" max="10" width="1.1328125" customWidth="1"/>
    <col min="11" max="11" width="6.59765625" bestFit="1" customWidth="1"/>
    <col min="12" max="12" width="15.3984375" customWidth="1"/>
    <col min="13" max="13" width="14.3984375" customWidth="1"/>
    <col min="14" max="14" width="3.86328125" customWidth="1"/>
    <col min="15" max="15" width="1.265625" customWidth="1"/>
    <col min="16" max="16" width="12.265625" style="12" customWidth="1"/>
    <col min="17" max="18" width="11.3984375" style="12" customWidth="1"/>
    <col min="19" max="19" width="3.265625" customWidth="1"/>
    <col min="20" max="20" width="9" customWidth="1"/>
    <col min="21" max="21" width="13.1328125" customWidth="1"/>
    <col min="22" max="22" width="11.86328125" style="53" customWidth="1"/>
    <col min="23" max="23" width="11.86328125" style="90" customWidth="1"/>
    <col min="24" max="24" width="15.3984375" style="53" customWidth="1"/>
    <col min="25" max="25" width="15" style="93" bestFit="1" customWidth="1"/>
    <col min="26" max="26" width="6.86328125" style="53" customWidth="1"/>
    <col min="27" max="27" width="11" customWidth="1"/>
    <col min="28" max="28" width="6.86328125" customWidth="1"/>
    <col min="29" max="30" width="12.265625" bestFit="1" customWidth="1"/>
    <col min="31" max="253" width="6.86328125" customWidth="1"/>
  </cols>
  <sheetData>
    <row r="1" spans="1:25" ht="12.75" customHeight="1">
      <c r="A1" s="136"/>
      <c r="B1" s="136"/>
      <c r="C1" s="136"/>
      <c r="D1" s="136"/>
      <c r="F1" s="137" t="s">
        <v>278</v>
      </c>
      <c r="G1" s="137"/>
      <c r="H1" s="137"/>
      <c r="I1" s="137"/>
      <c r="J1" s="137"/>
      <c r="K1" s="137"/>
      <c r="L1" s="137"/>
      <c r="M1" s="137"/>
      <c r="N1" s="137"/>
      <c r="P1" s="138"/>
      <c r="Q1" s="138"/>
      <c r="R1" s="138"/>
      <c r="S1" s="138"/>
      <c r="T1" s="10"/>
      <c r="U1" s="10"/>
      <c r="V1" s="1" t="s">
        <v>325</v>
      </c>
      <c r="W1" s="88" t="s">
        <v>329</v>
      </c>
      <c r="X1" s="1" t="s">
        <v>326</v>
      </c>
      <c r="Y1" s="86" t="s">
        <v>330</v>
      </c>
    </row>
    <row r="2" spans="1:25" ht="12.75" customHeight="1">
      <c r="A2" s="147" t="s">
        <v>349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0"/>
      <c r="U2" s="10"/>
      <c r="V2" s="1"/>
      <c r="W2" s="88" t="s">
        <v>328</v>
      </c>
      <c r="X2" s="1"/>
      <c r="Y2" s="86" t="s">
        <v>331</v>
      </c>
    </row>
    <row r="3" spans="1:25" ht="12.75" customHeigh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0"/>
      <c r="U3" s="10"/>
      <c r="V3" s="91"/>
      <c r="W3" s="92"/>
    </row>
    <row r="4" spans="1:25" ht="12.75" customHeight="1">
      <c r="F4" s="125" t="s">
        <v>324</v>
      </c>
      <c r="G4" s="125"/>
      <c r="H4" s="125"/>
      <c r="I4" s="125"/>
      <c r="J4" s="125"/>
      <c r="K4" s="125"/>
      <c r="L4" s="125"/>
      <c r="M4" s="125"/>
      <c r="N4" s="125"/>
      <c r="P4" s="52"/>
      <c r="Q4" s="83"/>
      <c r="R4" s="52"/>
      <c r="S4" s="10"/>
      <c r="T4" s="82"/>
      <c r="U4" s="82"/>
      <c r="V4" s="82"/>
      <c r="W4" s="89"/>
    </row>
    <row r="5" spans="1:25" ht="12.75" customHeight="1">
      <c r="A5" s="124" t="s">
        <v>0</v>
      </c>
      <c r="B5" s="124"/>
      <c r="C5" s="124"/>
      <c r="D5" s="124"/>
      <c r="F5" s="125"/>
      <c r="G5" s="125"/>
      <c r="H5" s="125"/>
      <c r="I5" s="125"/>
      <c r="J5" s="125"/>
      <c r="K5" s="125"/>
      <c r="L5" s="125"/>
      <c r="M5" s="125"/>
      <c r="N5" s="125"/>
      <c r="P5" s="52"/>
      <c r="Q5" s="52"/>
      <c r="R5" s="52"/>
      <c r="S5" s="10"/>
      <c r="T5" s="10"/>
      <c r="U5" s="10"/>
      <c r="V5" s="91"/>
      <c r="W5" s="92"/>
    </row>
    <row r="8" spans="1:25" ht="12.75" customHeight="1">
      <c r="A8" s="126" t="s">
        <v>1</v>
      </c>
      <c r="B8" s="126"/>
      <c r="C8" s="126"/>
      <c r="D8" s="126"/>
      <c r="E8" s="126"/>
      <c r="F8" s="126"/>
      <c r="G8" s="126"/>
    </row>
    <row r="9" spans="1: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</row>
    <row r="10" spans="1:25" ht="12.75" customHeight="1">
      <c r="A10" s="128" t="s">
        <v>2</v>
      </c>
      <c r="B10" s="128"/>
      <c r="C10" s="3" t="s">
        <v>3</v>
      </c>
      <c r="D10" s="129" t="s">
        <v>4</v>
      </c>
      <c r="E10" s="129"/>
      <c r="F10" s="129"/>
      <c r="G10" s="129" t="s">
        <v>5</v>
      </c>
      <c r="H10" s="129"/>
      <c r="I10" s="129"/>
      <c r="K10" s="3" t="s">
        <v>6</v>
      </c>
      <c r="L10" s="129" t="s">
        <v>7</v>
      </c>
      <c r="M10" s="3" t="s">
        <v>8</v>
      </c>
      <c r="N10" s="129" t="s">
        <v>9</v>
      </c>
      <c r="O10" s="129"/>
      <c r="P10" s="129"/>
      <c r="Q10" s="140" t="s">
        <v>10</v>
      </c>
      <c r="R10" s="140" t="s">
        <v>11</v>
      </c>
    </row>
    <row r="11" spans="1:25">
      <c r="D11" s="130"/>
      <c r="E11" s="130"/>
      <c r="F11" s="130"/>
      <c r="G11" s="130"/>
      <c r="H11" s="130"/>
      <c r="I11" s="130"/>
      <c r="L11" s="130"/>
      <c r="N11" s="130"/>
      <c r="O11" s="130"/>
      <c r="P11" s="130"/>
      <c r="Q11" s="141"/>
      <c r="R11" s="141"/>
    </row>
    <row r="12" spans="1:25">
      <c r="N12" s="139"/>
      <c r="O12" s="139"/>
      <c r="P12" s="139"/>
      <c r="R12" s="142"/>
    </row>
    <row r="13" spans="1:25" ht="12.75" customHeight="1">
      <c r="A13" s="144" t="s">
        <v>13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6"/>
    </row>
    <row r="15" spans="1:25" s="1" customFormat="1" ht="12.75" customHeight="1">
      <c r="A15" s="135" t="s">
        <v>14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V15" s="1" t="s">
        <v>325</v>
      </c>
      <c r="W15" s="88" t="s">
        <v>329</v>
      </c>
      <c r="X15" s="1" t="s">
        <v>326</v>
      </c>
      <c r="Y15" s="86" t="s">
        <v>330</v>
      </c>
    </row>
    <row r="16" spans="1:25" s="1" customFormat="1" ht="13.15">
      <c r="C16" s="84" t="s">
        <v>327</v>
      </c>
      <c r="D16" s="84"/>
      <c r="E16" s="84"/>
      <c r="F16" s="84"/>
      <c r="G16" s="84"/>
      <c r="H16" s="84" t="s">
        <v>337</v>
      </c>
      <c r="P16" s="13"/>
      <c r="Q16" s="13"/>
      <c r="R16" s="13"/>
      <c r="W16" s="88" t="s">
        <v>328</v>
      </c>
      <c r="Y16" s="86" t="s">
        <v>331</v>
      </c>
    </row>
    <row r="18" spans="1:26" ht="12.75" customHeight="1">
      <c r="A18" s="133">
        <v>201</v>
      </c>
      <c r="B18" s="133"/>
      <c r="C18" s="54" t="s">
        <v>15</v>
      </c>
      <c r="D18" s="134">
        <v>36861</v>
      </c>
      <c r="E18" s="134"/>
      <c r="F18" s="134"/>
      <c r="G18" s="126" t="s">
        <v>16</v>
      </c>
      <c r="H18" s="126"/>
      <c r="I18" s="126"/>
      <c r="K18" s="2">
        <v>7</v>
      </c>
      <c r="L18" s="55">
        <v>5060</v>
      </c>
      <c r="M18" s="2">
        <v>100</v>
      </c>
      <c r="N18" s="7"/>
      <c r="O18" s="7"/>
      <c r="P18" s="7">
        <v>5060</v>
      </c>
      <c r="Q18" s="14">
        <v>0</v>
      </c>
      <c r="R18" s="14">
        <f>P18+Q18</f>
        <v>5060</v>
      </c>
      <c r="T18" s="12"/>
      <c r="U18" s="12">
        <f>L18-R18</f>
        <v>0</v>
      </c>
      <c r="V18" s="98">
        <v>7</v>
      </c>
      <c r="W18" s="99">
        <v>7</v>
      </c>
      <c r="X18" s="94">
        <f>V18-W18</f>
        <v>0</v>
      </c>
      <c r="Y18" s="95">
        <v>0</v>
      </c>
    </row>
    <row r="19" spans="1:26" ht="12.75" customHeight="1">
      <c r="A19" s="133">
        <v>202</v>
      </c>
      <c r="B19" s="133"/>
      <c r="C19" s="54" t="s">
        <v>17</v>
      </c>
      <c r="D19" s="134">
        <v>37503</v>
      </c>
      <c r="E19" s="134"/>
      <c r="F19" s="134"/>
      <c r="G19" s="126" t="s">
        <v>16</v>
      </c>
      <c r="H19" s="126"/>
      <c r="I19" s="126"/>
      <c r="K19" s="2">
        <v>7</v>
      </c>
      <c r="L19" s="55">
        <v>1183</v>
      </c>
      <c r="M19" s="2">
        <v>100</v>
      </c>
      <c r="N19" s="7"/>
      <c r="O19" s="7"/>
      <c r="P19" s="7">
        <v>1183</v>
      </c>
      <c r="Q19" s="14">
        <v>0</v>
      </c>
      <c r="R19" s="14">
        <f t="shared" ref="R19:R21" si="0">P19+Q19</f>
        <v>1183</v>
      </c>
      <c r="U19" s="12">
        <f t="shared" ref="U19:U82" si="1">L19-R19</f>
        <v>0</v>
      </c>
      <c r="V19" s="98">
        <v>7</v>
      </c>
      <c r="W19" s="99">
        <v>7</v>
      </c>
      <c r="X19" s="94">
        <f t="shared" ref="X19" si="2">V19-W19</f>
        <v>0</v>
      </c>
      <c r="Y19" s="95">
        <v>0</v>
      </c>
    </row>
    <row r="20" spans="1:26" ht="12.75" customHeight="1">
      <c r="A20" s="133">
        <v>343</v>
      </c>
      <c r="B20" s="133"/>
      <c r="C20" s="54" t="s">
        <v>18</v>
      </c>
      <c r="D20" s="134">
        <v>43201</v>
      </c>
      <c r="E20" s="134"/>
      <c r="F20" s="134"/>
      <c r="G20" s="126" t="s">
        <v>16</v>
      </c>
      <c r="H20" s="126"/>
      <c r="I20" s="126"/>
      <c r="K20" s="2">
        <v>25</v>
      </c>
      <c r="L20" s="55">
        <v>1962</v>
      </c>
      <c r="M20" s="2">
        <v>100</v>
      </c>
      <c r="N20" s="7"/>
      <c r="O20" s="7"/>
      <c r="P20" s="7">
        <v>1078</v>
      </c>
      <c r="Q20" s="14">
        <f>Y20/X20</f>
        <v>40.18181818181818</v>
      </c>
      <c r="R20" s="14">
        <f t="shared" si="0"/>
        <v>1118.1818181818182</v>
      </c>
      <c r="U20" s="12">
        <f t="shared" si="1"/>
        <v>843.81818181818176</v>
      </c>
      <c r="V20" s="98">
        <v>5</v>
      </c>
      <c r="W20" s="99">
        <v>3</v>
      </c>
      <c r="X20" s="94">
        <f>K20-W20</f>
        <v>22</v>
      </c>
      <c r="Y20" s="95">
        <v>884</v>
      </c>
    </row>
    <row r="21" spans="1:26" ht="12.75" customHeight="1">
      <c r="A21" s="133">
        <v>344</v>
      </c>
      <c r="B21" s="133"/>
      <c r="C21" s="54" t="s">
        <v>19</v>
      </c>
      <c r="D21" s="134">
        <v>43388</v>
      </c>
      <c r="E21" s="134"/>
      <c r="F21" s="134"/>
      <c r="G21" s="126" t="s">
        <v>16</v>
      </c>
      <c r="H21" s="126"/>
      <c r="I21" s="126"/>
      <c r="K21" s="2">
        <v>25</v>
      </c>
      <c r="L21" s="55">
        <v>3957</v>
      </c>
      <c r="M21" s="2">
        <v>100</v>
      </c>
      <c r="N21" s="7"/>
      <c r="O21" s="7"/>
      <c r="P21" s="16">
        <v>1780</v>
      </c>
      <c r="Q21" s="14">
        <f>Y21/X21</f>
        <v>98.954545454545453</v>
      </c>
      <c r="R21" s="14">
        <f t="shared" si="0"/>
        <v>1878.9545454545455</v>
      </c>
      <c r="U21" s="12">
        <f t="shared" si="1"/>
        <v>2078.0454545454545</v>
      </c>
      <c r="V21" s="98">
        <v>5</v>
      </c>
      <c r="W21" s="99">
        <v>3</v>
      </c>
      <c r="X21" s="94">
        <f t="shared" ref="X21:X22" si="3">K21-W21</f>
        <v>22</v>
      </c>
      <c r="Y21" s="95">
        <v>2177</v>
      </c>
    </row>
    <row r="22" spans="1:26" s="10" customFormat="1" ht="12.75" customHeight="1">
      <c r="A22" s="143">
        <v>1</v>
      </c>
      <c r="B22" s="143"/>
      <c r="C22" s="60" t="s">
        <v>19</v>
      </c>
      <c r="D22" s="119">
        <v>43647</v>
      </c>
      <c r="E22" s="119"/>
      <c r="F22" s="119"/>
      <c r="G22" s="120" t="s">
        <v>16</v>
      </c>
      <c r="H22" s="120"/>
      <c r="I22" s="120"/>
      <c r="K22" s="62">
        <v>25</v>
      </c>
      <c r="L22" s="9">
        <v>4644</v>
      </c>
      <c r="M22" s="62">
        <v>100</v>
      </c>
      <c r="N22" s="63"/>
      <c r="O22" s="63"/>
      <c r="P22" s="64">
        <v>1393</v>
      </c>
      <c r="Q22" s="65">
        <f>Y22/X22</f>
        <v>141.34782608695653</v>
      </c>
      <c r="R22" s="65">
        <f t="shared" ref="R22" si="4">P22+Q22</f>
        <v>1534.3478260869565</v>
      </c>
      <c r="U22" s="12">
        <f t="shared" si="1"/>
        <v>3109.6521739130435</v>
      </c>
      <c r="V22" s="100">
        <v>5</v>
      </c>
      <c r="W22" s="101">
        <v>2</v>
      </c>
      <c r="X22" s="94">
        <f t="shared" si="3"/>
        <v>23</v>
      </c>
      <c r="Y22" s="96">
        <v>3251</v>
      </c>
      <c r="Z22" s="91"/>
    </row>
    <row r="23" spans="1:26" ht="12.75" customHeight="1">
      <c r="A23" s="131" t="s">
        <v>20</v>
      </c>
      <c r="B23" s="131"/>
      <c r="C23" s="131"/>
      <c r="D23" s="131"/>
      <c r="E23" s="131"/>
      <c r="F23" s="131"/>
      <c r="G23" s="131"/>
      <c r="H23" s="131"/>
      <c r="L23" s="56">
        <f>SUM(L18:L22)</f>
        <v>16806</v>
      </c>
      <c r="N23" s="6"/>
      <c r="O23" s="6"/>
      <c r="P23" s="56">
        <f>SUM(P18:P22)</f>
        <v>10494</v>
      </c>
      <c r="Q23" s="56">
        <f>SUM(Q18:Q22)</f>
        <v>280.48418972332013</v>
      </c>
      <c r="R23" s="56">
        <f>SUM(R18:R22)</f>
        <v>10774.48418972332</v>
      </c>
      <c r="S23" s="6"/>
      <c r="U23" s="12">
        <f t="shared" si="1"/>
        <v>6031.51581027668</v>
      </c>
      <c r="Y23" s="95"/>
    </row>
    <row r="24" spans="1:26" ht="12.75" customHeight="1">
      <c r="B24" s="131" t="s">
        <v>12</v>
      </c>
      <c r="C24" s="131"/>
      <c r="D24" s="131"/>
      <c r="E24" s="131"/>
      <c r="F24" s="131"/>
      <c r="G24" s="131"/>
      <c r="H24" s="131"/>
      <c r="I24" s="131"/>
      <c r="L24" s="57">
        <v>0</v>
      </c>
      <c r="N24" s="132">
        <v>0</v>
      </c>
      <c r="O24" s="132"/>
      <c r="P24" s="132"/>
      <c r="Q24" s="15">
        <v>0</v>
      </c>
      <c r="R24" s="15">
        <v>0</v>
      </c>
      <c r="U24" s="12">
        <f t="shared" si="1"/>
        <v>0</v>
      </c>
      <c r="Y24" s="95">
        <f>SUM(Y18:Y23)</f>
        <v>6312</v>
      </c>
    </row>
    <row r="25" spans="1:26" ht="12.75" customHeight="1">
      <c r="A25" s="131" t="s">
        <v>21</v>
      </c>
      <c r="B25" s="131"/>
      <c r="C25" s="131"/>
      <c r="D25" s="131"/>
      <c r="E25" s="131"/>
      <c r="F25" s="131"/>
      <c r="G25" s="131"/>
      <c r="H25" s="131"/>
      <c r="L25" s="56">
        <f>L23-L24</f>
        <v>16806</v>
      </c>
      <c r="N25" s="56"/>
      <c r="O25" s="56">
        <f t="shared" ref="O25" si="5">O23-O24</f>
        <v>0</v>
      </c>
      <c r="P25" s="58">
        <f>P23-N24</f>
        <v>10494</v>
      </c>
      <c r="Q25" s="58">
        <f>Q23-O24</f>
        <v>280.48418972332013</v>
      </c>
      <c r="R25" s="58">
        <f>R23-P24</f>
        <v>10774.48418972332</v>
      </c>
      <c r="U25" s="12">
        <f t="shared" si="1"/>
        <v>6031.51581027668</v>
      </c>
      <c r="Y25" s="95"/>
    </row>
    <row r="26" spans="1:26">
      <c r="U26" s="12">
        <f t="shared" si="1"/>
        <v>0</v>
      </c>
      <c r="Y26" s="95"/>
    </row>
    <row r="27" spans="1:26" s="1" customFormat="1" ht="12.75" customHeight="1">
      <c r="A27" s="135" t="s">
        <v>22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2">
        <f t="shared" si="1"/>
        <v>0</v>
      </c>
      <c r="W27" s="88"/>
      <c r="Y27" s="87"/>
    </row>
    <row r="28" spans="1:26" s="1" customFormat="1" ht="13.15">
      <c r="C28" s="84" t="s">
        <v>332</v>
      </c>
      <c r="P28" s="13"/>
      <c r="Q28" s="13"/>
      <c r="R28" s="13"/>
      <c r="U28" s="12">
        <f t="shared" si="1"/>
        <v>0</v>
      </c>
      <c r="W28" s="88"/>
      <c r="Y28" s="87"/>
    </row>
    <row r="29" spans="1:26">
      <c r="U29" s="12">
        <f t="shared" si="1"/>
        <v>0</v>
      </c>
      <c r="Y29" s="95"/>
    </row>
    <row r="30" spans="1:26" ht="12.75" customHeight="1">
      <c r="A30" s="133">
        <v>113</v>
      </c>
      <c r="B30" s="133"/>
      <c r="C30" s="54" t="s">
        <v>23</v>
      </c>
      <c r="D30" s="134">
        <v>29402</v>
      </c>
      <c r="E30" s="134"/>
      <c r="F30" s="134"/>
      <c r="G30" s="126" t="s">
        <v>16</v>
      </c>
      <c r="H30" s="126"/>
      <c r="I30" s="126"/>
      <c r="K30" s="2">
        <v>60</v>
      </c>
      <c r="L30" s="55">
        <v>62436</v>
      </c>
      <c r="M30" s="2">
        <v>100</v>
      </c>
      <c r="N30" s="7"/>
      <c r="O30" s="7"/>
      <c r="P30" s="14">
        <v>50978</v>
      </c>
      <c r="Q30" s="14">
        <f>Y30/X30</f>
        <v>603.0526315789474</v>
      </c>
      <c r="R30" s="14">
        <f>P30+Q30</f>
        <v>51581.052631578947</v>
      </c>
      <c r="U30" s="12">
        <f t="shared" si="1"/>
        <v>10854.947368421053</v>
      </c>
      <c r="V30" s="98">
        <v>50</v>
      </c>
      <c r="W30" s="99">
        <f>2021-1980</f>
        <v>41</v>
      </c>
      <c r="X30" s="94">
        <f>K30-W30</f>
        <v>19</v>
      </c>
      <c r="Y30" s="95">
        <v>11458</v>
      </c>
    </row>
    <row r="31" spans="1:26" ht="12.75" customHeight="1">
      <c r="A31" s="133">
        <v>114</v>
      </c>
      <c r="B31" s="133"/>
      <c r="C31" s="54" t="s">
        <v>23</v>
      </c>
      <c r="D31" s="134">
        <v>33054</v>
      </c>
      <c r="E31" s="134"/>
      <c r="F31" s="134"/>
      <c r="G31" s="126" t="s">
        <v>16</v>
      </c>
      <c r="H31" s="126"/>
      <c r="I31" s="126"/>
      <c r="K31" s="2">
        <v>60</v>
      </c>
      <c r="L31" s="55">
        <v>21644</v>
      </c>
      <c r="M31" s="2">
        <v>100</v>
      </c>
      <c r="N31" s="7"/>
      <c r="O31" s="7"/>
      <c r="P31" s="14">
        <v>13240</v>
      </c>
      <c r="Q31" s="14">
        <f t="shared" ref="Q31:Q86" si="6">Y31/X31</f>
        <v>289.79310344827587</v>
      </c>
      <c r="R31" s="14">
        <f t="shared" ref="R31:R61" si="7">P31+Q31</f>
        <v>13529.793103448275</v>
      </c>
      <c r="U31" s="12">
        <f t="shared" si="1"/>
        <v>8114.2068965517246</v>
      </c>
      <c r="V31" s="98">
        <v>50</v>
      </c>
      <c r="W31" s="99">
        <f>2021-1990</f>
        <v>31</v>
      </c>
      <c r="X31" s="94">
        <f t="shared" ref="X31:X86" si="8">K31-W31</f>
        <v>29</v>
      </c>
      <c r="Y31" s="95">
        <v>8404</v>
      </c>
    </row>
    <row r="32" spans="1:26" ht="12.75" customHeight="1">
      <c r="A32" s="133">
        <v>115</v>
      </c>
      <c r="B32" s="133"/>
      <c r="C32" s="54" t="s">
        <v>23</v>
      </c>
      <c r="D32" s="134">
        <v>33054</v>
      </c>
      <c r="E32" s="134"/>
      <c r="F32" s="134"/>
      <c r="G32" s="126" t="s">
        <v>16</v>
      </c>
      <c r="H32" s="126"/>
      <c r="I32" s="126"/>
      <c r="K32" s="2">
        <v>60</v>
      </c>
      <c r="L32" s="55">
        <v>4747</v>
      </c>
      <c r="M32" s="2">
        <v>100</v>
      </c>
      <c r="N32" s="7"/>
      <c r="O32" s="7"/>
      <c r="P32" s="14">
        <v>2904</v>
      </c>
      <c r="Q32" s="14">
        <f t="shared" si="6"/>
        <v>63.551724137931032</v>
      </c>
      <c r="R32" s="14">
        <f t="shared" si="7"/>
        <v>2967.5517241379312</v>
      </c>
      <c r="U32" s="12">
        <f t="shared" si="1"/>
        <v>1779.4482758620688</v>
      </c>
      <c r="V32" s="98">
        <v>50</v>
      </c>
      <c r="W32" s="99">
        <v>31</v>
      </c>
      <c r="X32" s="94">
        <f t="shared" si="8"/>
        <v>29</v>
      </c>
      <c r="Y32" s="95">
        <v>1843</v>
      </c>
    </row>
    <row r="33" spans="1:25" ht="12.75" customHeight="1">
      <c r="A33" s="133">
        <v>116</v>
      </c>
      <c r="B33" s="133"/>
      <c r="C33" s="54" t="s">
        <v>23</v>
      </c>
      <c r="D33" s="134">
        <v>33419</v>
      </c>
      <c r="E33" s="134"/>
      <c r="F33" s="134"/>
      <c r="G33" s="126" t="s">
        <v>16</v>
      </c>
      <c r="H33" s="126"/>
      <c r="I33" s="126"/>
      <c r="K33" s="2">
        <v>60</v>
      </c>
      <c r="L33" s="55">
        <v>3030</v>
      </c>
      <c r="M33" s="2">
        <v>100</v>
      </c>
      <c r="N33" s="7"/>
      <c r="O33" s="7"/>
      <c r="P33" s="14">
        <v>1797</v>
      </c>
      <c r="Q33" s="14">
        <f t="shared" si="6"/>
        <v>41.1</v>
      </c>
      <c r="R33" s="14">
        <f t="shared" si="7"/>
        <v>1838.1</v>
      </c>
      <c r="U33" s="12">
        <f t="shared" si="1"/>
        <v>1191.9000000000001</v>
      </c>
      <c r="V33" s="98">
        <v>50</v>
      </c>
      <c r="W33" s="99">
        <f>2021-1991</f>
        <v>30</v>
      </c>
      <c r="X33" s="94">
        <f t="shared" si="8"/>
        <v>30</v>
      </c>
      <c r="Y33" s="95">
        <v>1233</v>
      </c>
    </row>
    <row r="34" spans="1:25" ht="12.75" customHeight="1">
      <c r="A34" s="133">
        <v>117</v>
      </c>
      <c r="B34" s="133"/>
      <c r="C34" s="54" t="s">
        <v>23</v>
      </c>
      <c r="D34" s="134">
        <v>34151</v>
      </c>
      <c r="E34" s="134"/>
      <c r="F34" s="134"/>
      <c r="G34" s="126" t="s">
        <v>16</v>
      </c>
      <c r="H34" s="126"/>
      <c r="I34" s="126"/>
      <c r="K34" s="2">
        <v>60</v>
      </c>
      <c r="L34" s="55">
        <v>1500</v>
      </c>
      <c r="M34" s="2">
        <v>100</v>
      </c>
      <c r="N34" s="7"/>
      <c r="O34" s="7"/>
      <c r="P34" s="14">
        <v>825</v>
      </c>
      <c r="Q34" s="14">
        <f t="shared" si="6"/>
        <v>21.09375</v>
      </c>
      <c r="R34" s="14">
        <f t="shared" si="7"/>
        <v>846.09375</v>
      </c>
      <c r="U34" s="12">
        <f t="shared" si="1"/>
        <v>653.90625</v>
      </c>
      <c r="V34" s="98">
        <v>50</v>
      </c>
      <c r="W34" s="99">
        <f>2021-1993</f>
        <v>28</v>
      </c>
      <c r="X34" s="94">
        <f t="shared" si="8"/>
        <v>32</v>
      </c>
      <c r="Y34" s="95">
        <v>675</v>
      </c>
    </row>
    <row r="35" spans="1:25" ht="12.75" customHeight="1">
      <c r="A35" s="133">
        <v>118</v>
      </c>
      <c r="B35" s="133"/>
      <c r="C35" s="54" t="s">
        <v>23</v>
      </c>
      <c r="D35" s="134">
        <v>34151</v>
      </c>
      <c r="E35" s="134"/>
      <c r="F35" s="134"/>
      <c r="G35" s="126" t="s">
        <v>16</v>
      </c>
      <c r="H35" s="126"/>
      <c r="I35" s="126"/>
      <c r="K35" s="2">
        <v>60</v>
      </c>
      <c r="L35" s="55">
        <v>4500</v>
      </c>
      <c r="M35" s="2">
        <v>100</v>
      </c>
      <c r="N35" s="7"/>
      <c r="O35" s="7"/>
      <c r="P35" s="14">
        <v>2475</v>
      </c>
      <c r="Q35" s="14">
        <f t="shared" si="6"/>
        <v>63.28125</v>
      </c>
      <c r="R35" s="14">
        <f t="shared" si="7"/>
        <v>2538.28125</v>
      </c>
      <c r="U35" s="12">
        <f t="shared" si="1"/>
        <v>1961.71875</v>
      </c>
      <c r="V35" s="98">
        <v>50</v>
      </c>
      <c r="W35" s="99">
        <v>28</v>
      </c>
      <c r="X35" s="94">
        <f t="shared" si="8"/>
        <v>32</v>
      </c>
      <c r="Y35" s="95">
        <v>2025</v>
      </c>
    </row>
    <row r="36" spans="1:25" ht="12.75" customHeight="1">
      <c r="A36" s="133">
        <v>119</v>
      </c>
      <c r="B36" s="133"/>
      <c r="C36" s="54" t="s">
        <v>23</v>
      </c>
      <c r="D36" s="134">
        <v>34151</v>
      </c>
      <c r="E36" s="134"/>
      <c r="F36" s="134"/>
      <c r="G36" s="126" t="s">
        <v>16</v>
      </c>
      <c r="H36" s="126"/>
      <c r="I36" s="126"/>
      <c r="K36" s="2">
        <v>60</v>
      </c>
      <c r="L36" s="55">
        <v>9250</v>
      </c>
      <c r="M36" s="2">
        <v>100</v>
      </c>
      <c r="N36" s="7"/>
      <c r="O36" s="7"/>
      <c r="P36" s="14">
        <v>5088</v>
      </c>
      <c r="Q36" s="14">
        <f t="shared" si="6"/>
        <v>130.0625</v>
      </c>
      <c r="R36" s="14">
        <f t="shared" si="7"/>
        <v>5218.0625</v>
      </c>
      <c r="U36" s="12">
        <f t="shared" si="1"/>
        <v>4031.9375</v>
      </c>
      <c r="V36" s="98">
        <v>50</v>
      </c>
      <c r="W36" s="99">
        <v>28</v>
      </c>
      <c r="X36" s="94">
        <f t="shared" si="8"/>
        <v>32</v>
      </c>
      <c r="Y36" s="95">
        <v>4162</v>
      </c>
    </row>
    <row r="37" spans="1:25" ht="12.75" customHeight="1">
      <c r="A37" s="133">
        <v>120</v>
      </c>
      <c r="B37" s="133"/>
      <c r="C37" s="54" t="s">
        <v>23</v>
      </c>
      <c r="D37" s="134">
        <v>34151</v>
      </c>
      <c r="E37" s="134"/>
      <c r="F37" s="134"/>
      <c r="G37" s="126" t="s">
        <v>16</v>
      </c>
      <c r="H37" s="126"/>
      <c r="I37" s="126"/>
      <c r="K37" s="2">
        <v>60</v>
      </c>
      <c r="L37" s="55">
        <v>1500</v>
      </c>
      <c r="M37" s="2">
        <v>100</v>
      </c>
      <c r="N37" s="7"/>
      <c r="O37" s="7"/>
      <c r="P37" s="14">
        <v>825</v>
      </c>
      <c r="Q37" s="14">
        <f t="shared" si="6"/>
        <v>21.09375</v>
      </c>
      <c r="R37" s="14">
        <f t="shared" si="7"/>
        <v>846.09375</v>
      </c>
      <c r="U37" s="12">
        <f t="shared" si="1"/>
        <v>653.90625</v>
      </c>
      <c r="V37" s="98">
        <v>50</v>
      </c>
      <c r="W37" s="99">
        <v>28</v>
      </c>
      <c r="X37" s="94">
        <f t="shared" si="8"/>
        <v>32</v>
      </c>
      <c r="Y37" s="95">
        <v>675</v>
      </c>
    </row>
    <row r="38" spans="1:25" ht="12.75" customHeight="1">
      <c r="A38" s="133">
        <v>121</v>
      </c>
      <c r="B38" s="133"/>
      <c r="C38" s="54" t="s">
        <v>23</v>
      </c>
      <c r="D38" s="134">
        <v>34394</v>
      </c>
      <c r="E38" s="134"/>
      <c r="F38" s="134"/>
      <c r="G38" s="126" t="s">
        <v>16</v>
      </c>
      <c r="H38" s="126"/>
      <c r="I38" s="126"/>
      <c r="K38" s="2">
        <v>60</v>
      </c>
      <c r="L38" s="55">
        <v>234</v>
      </c>
      <c r="M38" s="2">
        <v>100</v>
      </c>
      <c r="N38" s="7"/>
      <c r="O38" s="7"/>
      <c r="P38" s="14">
        <v>134</v>
      </c>
      <c r="Q38" s="14">
        <f t="shared" si="6"/>
        <v>3.0303030303030303</v>
      </c>
      <c r="R38" s="14">
        <f t="shared" si="7"/>
        <v>137.03030303030303</v>
      </c>
      <c r="U38" s="12">
        <f t="shared" si="1"/>
        <v>96.969696969696969</v>
      </c>
      <c r="V38" s="98">
        <v>50</v>
      </c>
      <c r="W38" s="99">
        <f>2021-1994</f>
        <v>27</v>
      </c>
      <c r="X38" s="94">
        <f t="shared" si="8"/>
        <v>33</v>
      </c>
      <c r="Y38" s="95">
        <v>100</v>
      </c>
    </row>
    <row r="39" spans="1:25" ht="12.75" customHeight="1">
      <c r="A39" s="133">
        <v>122</v>
      </c>
      <c r="B39" s="133"/>
      <c r="C39" s="54" t="s">
        <v>23</v>
      </c>
      <c r="D39" s="134">
        <v>34516</v>
      </c>
      <c r="E39" s="134"/>
      <c r="F39" s="134"/>
      <c r="G39" s="126" t="s">
        <v>16</v>
      </c>
      <c r="H39" s="126"/>
      <c r="I39" s="126"/>
      <c r="K39" s="2">
        <v>60</v>
      </c>
      <c r="L39" s="55">
        <v>540</v>
      </c>
      <c r="M39" s="2">
        <v>100</v>
      </c>
      <c r="N39" s="7"/>
      <c r="O39" s="7"/>
      <c r="P39" s="14">
        <v>292</v>
      </c>
      <c r="Q39" s="14">
        <f t="shared" si="6"/>
        <v>7.5151515151515156</v>
      </c>
      <c r="R39" s="14">
        <f t="shared" si="7"/>
        <v>299.5151515151515</v>
      </c>
      <c r="U39" s="12">
        <f t="shared" si="1"/>
        <v>240.4848484848485</v>
      </c>
      <c r="V39" s="98">
        <v>50</v>
      </c>
      <c r="W39" s="99">
        <v>27</v>
      </c>
      <c r="X39" s="94">
        <f t="shared" si="8"/>
        <v>33</v>
      </c>
      <c r="Y39" s="95">
        <v>248</v>
      </c>
    </row>
    <row r="40" spans="1:25" ht="12.75" customHeight="1">
      <c r="A40" s="133">
        <v>123</v>
      </c>
      <c r="B40" s="133"/>
      <c r="C40" s="54" t="s">
        <v>23</v>
      </c>
      <c r="D40" s="134">
        <v>34516</v>
      </c>
      <c r="E40" s="134"/>
      <c r="F40" s="134"/>
      <c r="G40" s="126" t="s">
        <v>16</v>
      </c>
      <c r="H40" s="126"/>
      <c r="I40" s="126"/>
      <c r="K40" s="2">
        <v>60</v>
      </c>
      <c r="L40" s="55">
        <v>1500</v>
      </c>
      <c r="M40" s="2">
        <v>100</v>
      </c>
      <c r="N40" s="7"/>
      <c r="O40" s="7"/>
      <c r="P40" s="14">
        <v>795</v>
      </c>
      <c r="Q40" s="14">
        <f t="shared" si="6"/>
        <v>21.363636363636363</v>
      </c>
      <c r="R40" s="14">
        <f t="shared" si="7"/>
        <v>816.36363636363637</v>
      </c>
      <c r="U40" s="12">
        <f t="shared" si="1"/>
        <v>683.63636363636363</v>
      </c>
      <c r="V40" s="98">
        <v>50</v>
      </c>
      <c r="W40" s="99">
        <v>27</v>
      </c>
      <c r="X40" s="94">
        <f t="shared" si="8"/>
        <v>33</v>
      </c>
      <c r="Y40" s="95">
        <v>705</v>
      </c>
    </row>
    <row r="41" spans="1:25" ht="12.75" customHeight="1">
      <c r="A41" s="133">
        <v>124</v>
      </c>
      <c r="B41" s="133"/>
      <c r="C41" s="54" t="s">
        <v>23</v>
      </c>
      <c r="D41" s="134">
        <v>34516</v>
      </c>
      <c r="E41" s="134"/>
      <c r="F41" s="134"/>
      <c r="G41" s="126" t="s">
        <v>16</v>
      </c>
      <c r="H41" s="126"/>
      <c r="I41" s="126"/>
      <c r="K41" s="2">
        <v>60</v>
      </c>
      <c r="L41" s="55">
        <v>1958</v>
      </c>
      <c r="M41" s="2">
        <v>100</v>
      </c>
      <c r="N41" s="7"/>
      <c r="O41" s="7"/>
      <c r="P41" s="14">
        <v>1034</v>
      </c>
      <c r="Q41" s="14">
        <f t="shared" si="6"/>
        <v>28</v>
      </c>
      <c r="R41" s="14">
        <f t="shared" si="7"/>
        <v>1062</v>
      </c>
      <c r="U41" s="12">
        <f t="shared" si="1"/>
        <v>896</v>
      </c>
      <c r="V41" s="98">
        <v>50</v>
      </c>
      <c r="W41" s="99">
        <v>27</v>
      </c>
      <c r="X41" s="94">
        <f t="shared" si="8"/>
        <v>33</v>
      </c>
      <c r="Y41" s="95">
        <v>924</v>
      </c>
    </row>
    <row r="42" spans="1:25" ht="12.75" customHeight="1">
      <c r="A42" s="133">
        <v>125</v>
      </c>
      <c r="B42" s="133"/>
      <c r="C42" s="54" t="s">
        <v>23</v>
      </c>
      <c r="D42" s="134">
        <v>34516</v>
      </c>
      <c r="E42" s="134"/>
      <c r="F42" s="134"/>
      <c r="G42" s="126" t="s">
        <v>16</v>
      </c>
      <c r="H42" s="126"/>
      <c r="I42" s="126"/>
      <c r="K42" s="2">
        <v>60</v>
      </c>
      <c r="L42" s="55">
        <v>2800</v>
      </c>
      <c r="M42" s="2">
        <v>100</v>
      </c>
      <c r="N42" s="7"/>
      <c r="O42" s="7"/>
      <c r="P42" s="14">
        <v>1484</v>
      </c>
      <c r="Q42" s="14">
        <f t="shared" si="6"/>
        <v>39.878787878787875</v>
      </c>
      <c r="R42" s="14">
        <f t="shared" si="7"/>
        <v>1523.878787878788</v>
      </c>
      <c r="U42" s="12">
        <f t="shared" si="1"/>
        <v>1276.121212121212</v>
      </c>
      <c r="V42" s="98">
        <v>50</v>
      </c>
      <c r="W42" s="99">
        <v>27</v>
      </c>
      <c r="X42" s="94">
        <f t="shared" si="8"/>
        <v>33</v>
      </c>
      <c r="Y42" s="95">
        <v>1316</v>
      </c>
    </row>
    <row r="43" spans="1:25" ht="12.75" customHeight="1">
      <c r="A43" s="133">
        <v>126</v>
      </c>
      <c r="B43" s="133"/>
      <c r="C43" s="54" t="s">
        <v>23</v>
      </c>
      <c r="D43" s="134">
        <v>34516</v>
      </c>
      <c r="E43" s="134"/>
      <c r="F43" s="134"/>
      <c r="G43" s="126" t="s">
        <v>16</v>
      </c>
      <c r="H43" s="126"/>
      <c r="I43" s="126"/>
      <c r="K43" s="2">
        <v>60</v>
      </c>
      <c r="L43" s="55">
        <v>937</v>
      </c>
      <c r="M43" s="2">
        <v>100</v>
      </c>
      <c r="N43" s="7"/>
      <c r="O43" s="7"/>
      <c r="P43" s="14">
        <v>504</v>
      </c>
      <c r="Q43" s="14">
        <f t="shared" si="6"/>
        <v>13.121212121212121</v>
      </c>
      <c r="R43" s="14">
        <f t="shared" si="7"/>
        <v>517.12121212121212</v>
      </c>
      <c r="U43" s="12">
        <f t="shared" si="1"/>
        <v>419.87878787878788</v>
      </c>
      <c r="V43" s="98">
        <v>50</v>
      </c>
      <c r="W43" s="99">
        <v>27</v>
      </c>
      <c r="X43" s="94">
        <f t="shared" si="8"/>
        <v>33</v>
      </c>
      <c r="Y43" s="95">
        <v>433</v>
      </c>
    </row>
    <row r="44" spans="1:25" ht="12.75" customHeight="1">
      <c r="A44" s="133">
        <v>127</v>
      </c>
      <c r="B44" s="133"/>
      <c r="C44" s="54" t="s">
        <v>23</v>
      </c>
      <c r="D44" s="134">
        <v>34516</v>
      </c>
      <c r="E44" s="134"/>
      <c r="F44" s="134"/>
      <c r="G44" s="126" t="s">
        <v>16</v>
      </c>
      <c r="H44" s="126"/>
      <c r="I44" s="126"/>
      <c r="K44" s="2">
        <v>60</v>
      </c>
      <c r="L44" s="55">
        <v>6750</v>
      </c>
      <c r="M44" s="2">
        <v>100</v>
      </c>
      <c r="N44" s="7"/>
      <c r="O44" s="7"/>
      <c r="P44" s="14">
        <v>3578</v>
      </c>
      <c r="Q44" s="14">
        <f t="shared" si="6"/>
        <v>96.121212121212125</v>
      </c>
      <c r="R44" s="14">
        <f t="shared" si="7"/>
        <v>3674.121212121212</v>
      </c>
      <c r="U44" s="12">
        <f t="shared" si="1"/>
        <v>3075.878787878788</v>
      </c>
      <c r="V44" s="98">
        <v>50</v>
      </c>
      <c r="W44" s="99">
        <v>27</v>
      </c>
      <c r="X44" s="94">
        <f t="shared" si="8"/>
        <v>33</v>
      </c>
      <c r="Y44" s="95">
        <v>3172</v>
      </c>
    </row>
    <row r="45" spans="1:25" ht="12.75" customHeight="1">
      <c r="A45" s="133">
        <v>128</v>
      </c>
      <c r="B45" s="133"/>
      <c r="C45" s="54" t="s">
        <v>23</v>
      </c>
      <c r="D45" s="134">
        <v>34810</v>
      </c>
      <c r="E45" s="134"/>
      <c r="F45" s="134"/>
      <c r="G45" s="126" t="s">
        <v>24</v>
      </c>
      <c r="H45" s="126"/>
      <c r="I45" s="126"/>
      <c r="K45" s="2">
        <v>60</v>
      </c>
      <c r="L45" s="55">
        <v>7000</v>
      </c>
      <c r="M45" s="2">
        <v>100</v>
      </c>
      <c r="N45" s="7"/>
      <c r="O45" s="7"/>
      <c r="P45" s="14">
        <v>3605</v>
      </c>
      <c r="Q45" s="14">
        <f t="shared" si="6"/>
        <v>99.852941176470594</v>
      </c>
      <c r="R45" s="14">
        <f t="shared" si="7"/>
        <v>3704.8529411764707</v>
      </c>
      <c r="U45" s="12">
        <f t="shared" si="1"/>
        <v>3295.1470588235293</v>
      </c>
      <c r="V45" s="98">
        <v>50</v>
      </c>
      <c r="W45" s="99">
        <v>26</v>
      </c>
      <c r="X45" s="94">
        <f t="shared" si="8"/>
        <v>34</v>
      </c>
      <c r="Y45" s="95">
        <v>3395</v>
      </c>
    </row>
    <row r="46" spans="1:25" ht="12.75" customHeight="1">
      <c r="A46" s="133">
        <v>129</v>
      </c>
      <c r="B46" s="133"/>
      <c r="C46" s="54" t="s">
        <v>23</v>
      </c>
      <c r="D46" s="134">
        <v>34953</v>
      </c>
      <c r="E46" s="134"/>
      <c r="F46" s="134"/>
      <c r="G46" s="126" t="s">
        <v>24</v>
      </c>
      <c r="H46" s="126"/>
      <c r="I46" s="126"/>
      <c r="K46" s="2">
        <v>60</v>
      </c>
      <c r="L46" s="55">
        <v>800</v>
      </c>
      <c r="M46" s="2">
        <v>100</v>
      </c>
      <c r="N46" s="7"/>
      <c r="O46" s="7"/>
      <c r="P46" s="14">
        <v>405</v>
      </c>
      <c r="Q46" s="14">
        <f t="shared" si="6"/>
        <v>11.617647058823529</v>
      </c>
      <c r="R46" s="14">
        <f t="shared" si="7"/>
        <v>416.61764705882354</v>
      </c>
      <c r="U46" s="12">
        <f t="shared" si="1"/>
        <v>383.38235294117646</v>
      </c>
      <c r="V46" s="98">
        <v>50</v>
      </c>
      <c r="W46" s="99">
        <v>26</v>
      </c>
      <c r="X46" s="94">
        <f t="shared" si="8"/>
        <v>34</v>
      </c>
      <c r="Y46" s="95">
        <v>395</v>
      </c>
    </row>
    <row r="47" spans="1:25" ht="12.75" customHeight="1">
      <c r="A47" s="133">
        <v>130</v>
      </c>
      <c r="B47" s="133"/>
      <c r="C47" s="54" t="s">
        <v>23</v>
      </c>
      <c r="D47" s="134">
        <v>35012</v>
      </c>
      <c r="E47" s="134"/>
      <c r="F47" s="134"/>
      <c r="G47" s="126" t="s">
        <v>16</v>
      </c>
      <c r="H47" s="126"/>
      <c r="I47" s="126"/>
      <c r="K47" s="2">
        <v>60</v>
      </c>
      <c r="L47" s="55">
        <v>800</v>
      </c>
      <c r="M47" s="2">
        <v>100</v>
      </c>
      <c r="N47" s="7"/>
      <c r="O47" s="7"/>
      <c r="P47" s="14">
        <v>403</v>
      </c>
      <c r="Q47" s="14">
        <f t="shared" si="6"/>
        <v>11.676470588235293</v>
      </c>
      <c r="R47" s="14">
        <f t="shared" si="7"/>
        <v>414.6764705882353</v>
      </c>
      <c r="U47" s="12">
        <f t="shared" si="1"/>
        <v>385.3235294117647</v>
      </c>
      <c r="V47" s="98">
        <v>50</v>
      </c>
      <c r="W47" s="99">
        <v>26</v>
      </c>
      <c r="X47" s="94">
        <f t="shared" si="8"/>
        <v>34</v>
      </c>
      <c r="Y47" s="95">
        <v>397</v>
      </c>
    </row>
    <row r="48" spans="1:25" ht="12.75" customHeight="1">
      <c r="A48" s="133">
        <v>131</v>
      </c>
      <c r="B48" s="133"/>
      <c r="C48" s="54" t="s">
        <v>23</v>
      </c>
      <c r="D48" s="134">
        <v>35041</v>
      </c>
      <c r="E48" s="134"/>
      <c r="F48" s="134"/>
      <c r="G48" s="126" t="s">
        <v>16</v>
      </c>
      <c r="H48" s="126"/>
      <c r="I48" s="126"/>
      <c r="K48" s="2">
        <v>60</v>
      </c>
      <c r="L48" s="55">
        <v>2500</v>
      </c>
      <c r="M48" s="2">
        <v>100</v>
      </c>
      <c r="N48" s="7"/>
      <c r="O48" s="7"/>
      <c r="P48" s="14">
        <v>1254</v>
      </c>
      <c r="Q48" s="14">
        <f t="shared" si="6"/>
        <v>36.647058823529413</v>
      </c>
      <c r="R48" s="14">
        <f t="shared" si="7"/>
        <v>1290.6470588235295</v>
      </c>
      <c r="U48" s="12">
        <f t="shared" si="1"/>
        <v>1209.3529411764705</v>
      </c>
      <c r="V48" s="98">
        <v>50</v>
      </c>
      <c r="W48" s="99">
        <v>26</v>
      </c>
      <c r="X48" s="94">
        <f t="shared" si="8"/>
        <v>34</v>
      </c>
      <c r="Y48" s="95">
        <v>1246</v>
      </c>
    </row>
    <row r="49" spans="1:25" ht="12.75" customHeight="1">
      <c r="A49" s="133">
        <v>132</v>
      </c>
      <c r="B49" s="133"/>
      <c r="C49" s="54" t="s">
        <v>23</v>
      </c>
      <c r="D49" s="134">
        <v>35246</v>
      </c>
      <c r="E49" s="134"/>
      <c r="F49" s="134"/>
      <c r="G49" s="126" t="s">
        <v>24</v>
      </c>
      <c r="H49" s="126"/>
      <c r="I49" s="126"/>
      <c r="K49" s="2">
        <v>60</v>
      </c>
      <c r="L49" s="55">
        <v>1731</v>
      </c>
      <c r="M49" s="2">
        <v>100</v>
      </c>
      <c r="N49" s="7"/>
      <c r="O49" s="7"/>
      <c r="P49" s="14">
        <v>860</v>
      </c>
      <c r="Q49" s="14">
        <f t="shared" si="6"/>
        <v>24.885714285714286</v>
      </c>
      <c r="R49" s="14">
        <f t="shared" si="7"/>
        <v>884.88571428571424</v>
      </c>
      <c r="U49" s="12">
        <f t="shared" si="1"/>
        <v>846.11428571428576</v>
      </c>
      <c r="V49" s="98">
        <v>50</v>
      </c>
      <c r="W49" s="99">
        <v>25</v>
      </c>
      <c r="X49" s="94">
        <f t="shared" si="8"/>
        <v>35</v>
      </c>
      <c r="Y49" s="95">
        <v>871</v>
      </c>
    </row>
    <row r="50" spans="1:25" ht="12.75" customHeight="1">
      <c r="A50" s="133">
        <v>133</v>
      </c>
      <c r="B50" s="133"/>
      <c r="C50" s="54" t="s">
        <v>23</v>
      </c>
      <c r="D50" s="134">
        <v>35277</v>
      </c>
      <c r="E50" s="134"/>
      <c r="F50" s="134"/>
      <c r="G50" s="126" t="s">
        <v>24</v>
      </c>
      <c r="H50" s="126"/>
      <c r="I50" s="126"/>
      <c r="K50" s="2">
        <v>60</v>
      </c>
      <c r="L50" s="55">
        <v>1066</v>
      </c>
      <c r="M50" s="2">
        <v>100</v>
      </c>
      <c r="N50" s="7"/>
      <c r="O50" s="7"/>
      <c r="P50" s="14">
        <v>515</v>
      </c>
      <c r="Q50" s="14">
        <f t="shared" si="6"/>
        <v>15.742857142857142</v>
      </c>
      <c r="R50" s="14">
        <f t="shared" si="7"/>
        <v>530.74285714285713</v>
      </c>
      <c r="U50" s="12">
        <f t="shared" si="1"/>
        <v>535.25714285714287</v>
      </c>
      <c r="V50" s="98">
        <v>50</v>
      </c>
      <c r="W50" s="99">
        <v>25</v>
      </c>
      <c r="X50" s="94">
        <f>K50-W50</f>
        <v>35</v>
      </c>
      <c r="Y50" s="95">
        <v>551</v>
      </c>
    </row>
    <row r="51" spans="1:25" ht="12.75" customHeight="1">
      <c r="A51" s="133">
        <v>134</v>
      </c>
      <c r="B51" s="133"/>
      <c r="C51" s="54" t="s">
        <v>23</v>
      </c>
      <c r="D51" s="134">
        <v>35308</v>
      </c>
      <c r="E51" s="134"/>
      <c r="F51" s="134"/>
      <c r="G51" s="126" t="s">
        <v>24</v>
      </c>
      <c r="H51" s="126"/>
      <c r="I51" s="126"/>
      <c r="K51" s="2">
        <v>60</v>
      </c>
      <c r="L51" s="55">
        <v>1215</v>
      </c>
      <c r="M51" s="2">
        <v>100</v>
      </c>
      <c r="N51" s="7"/>
      <c r="O51" s="7"/>
      <c r="P51" s="14">
        <v>586</v>
      </c>
      <c r="Q51" s="14">
        <f t="shared" si="6"/>
        <v>17.971428571428572</v>
      </c>
      <c r="R51" s="14">
        <f t="shared" si="7"/>
        <v>603.97142857142853</v>
      </c>
      <c r="U51" s="12">
        <f t="shared" si="1"/>
        <v>611.02857142857147</v>
      </c>
      <c r="V51" s="98">
        <v>50</v>
      </c>
      <c r="W51" s="99">
        <v>25</v>
      </c>
      <c r="X51" s="94">
        <f t="shared" si="8"/>
        <v>35</v>
      </c>
      <c r="Y51" s="95">
        <v>629</v>
      </c>
    </row>
    <row r="52" spans="1:25" ht="12.75" customHeight="1">
      <c r="A52" s="133">
        <v>135</v>
      </c>
      <c r="B52" s="133"/>
      <c r="C52" s="54" t="s">
        <v>23</v>
      </c>
      <c r="D52" s="134">
        <v>35369</v>
      </c>
      <c r="E52" s="134"/>
      <c r="F52" s="134"/>
      <c r="G52" s="126" t="s">
        <v>16</v>
      </c>
      <c r="H52" s="126"/>
      <c r="I52" s="126"/>
      <c r="K52" s="2">
        <v>60</v>
      </c>
      <c r="L52" s="55">
        <v>845</v>
      </c>
      <c r="M52" s="2">
        <v>100</v>
      </c>
      <c r="N52" s="7"/>
      <c r="O52" s="7"/>
      <c r="P52" s="14">
        <v>411</v>
      </c>
      <c r="Q52" s="14">
        <f t="shared" si="6"/>
        <v>12.4</v>
      </c>
      <c r="R52" s="14">
        <f t="shared" si="7"/>
        <v>423.4</v>
      </c>
      <c r="U52" s="12">
        <f t="shared" si="1"/>
        <v>421.6</v>
      </c>
      <c r="V52" s="98">
        <v>50</v>
      </c>
      <c r="W52" s="99">
        <v>25</v>
      </c>
      <c r="X52" s="94">
        <f t="shared" si="8"/>
        <v>35</v>
      </c>
      <c r="Y52" s="95">
        <v>434</v>
      </c>
    </row>
    <row r="53" spans="1:25" ht="12.75" customHeight="1">
      <c r="A53" s="133">
        <v>136</v>
      </c>
      <c r="B53" s="133"/>
      <c r="C53" s="54" t="s">
        <v>23</v>
      </c>
      <c r="D53" s="134">
        <v>35399</v>
      </c>
      <c r="E53" s="134"/>
      <c r="F53" s="134"/>
      <c r="G53" s="126" t="s">
        <v>24</v>
      </c>
      <c r="H53" s="126"/>
      <c r="I53" s="126"/>
      <c r="K53" s="2">
        <v>60</v>
      </c>
      <c r="L53" s="55">
        <v>162</v>
      </c>
      <c r="M53" s="2">
        <v>100</v>
      </c>
      <c r="N53" s="7"/>
      <c r="O53" s="7"/>
      <c r="P53" s="14">
        <v>73</v>
      </c>
      <c r="Q53" s="14">
        <f t="shared" si="6"/>
        <v>2.5428571428571427</v>
      </c>
      <c r="R53" s="14">
        <f t="shared" si="7"/>
        <v>75.542857142857144</v>
      </c>
      <c r="U53" s="12">
        <f t="shared" si="1"/>
        <v>86.457142857142856</v>
      </c>
      <c r="V53" s="98">
        <v>50</v>
      </c>
      <c r="W53" s="99">
        <v>25</v>
      </c>
      <c r="X53" s="94">
        <f t="shared" si="8"/>
        <v>35</v>
      </c>
      <c r="Y53" s="95">
        <v>89</v>
      </c>
    </row>
    <row r="54" spans="1:25" ht="12.75" customHeight="1">
      <c r="A54" s="133">
        <v>137</v>
      </c>
      <c r="B54" s="133"/>
      <c r="C54" s="54" t="s">
        <v>23</v>
      </c>
      <c r="D54" s="134">
        <v>35916</v>
      </c>
      <c r="E54" s="134"/>
      <c r="F54" s="134"/>
      <c r="G54" s="126" t="s">
        <v>24</v>
      </c>
      <c r="H54" s="126"/>
      <c r="I54" s="126"/>
      <c r="K54" s="2">
        <v>60</v>
      </c>
      <c r="L54" s="55">
        <v>1566</v>
      </c>
      <c r="M54" s="2">
        <v>100</v>
      </c>
      <c r="N54" s="7"/>
      <c r="O54" s="7"/>
      <c r="P54" s="14">
        <v>703</v>
      </c>
      <c r="Q54" s="14">
        <f t="shared" si="6"/>
        <v>23.324324324324323</v>
      </c>
      <c r="R54" s="14">
        <f t="shared" si="7"/>
        <v>726.32432432432438</v>
      </c>
      <c r="U54" s="12">
        <f t="shared" si="1"/>
        <v>839.67567567567562</v>
      </c>
      <c r="V54" s="98">
        <v>50</v>
      </c>
      <c r="W54" s="99">
        <f>2021-1998</f>
        <v>23</v>
      </c>
      <c r="X54" s="94">
        <f t="shared" si="8"/>
        <v>37</v>
      </c>
      <c r="Y54" s="95">
        <v>863</v>
      </c>
    </row>
    <row r="55" spans="1:25" ht="12.75" customHeight="1">
      <c r="A55" s="133">
        <v>138</v>
      </c>
      <c r="B55" s="133"/>
      <c r="C55" s="54" t="s">
        <v>23</v>
      </c>
      <c r="D55" s="134">
        <v>36342</v>
      </c>
      <c r="E55" s="134"/>
      <c r="F55" s="134"/>
      <c r="G55" s="126" t="s">
        <v>24</v>
      </c>
      <c r="H55" s="126"/>
      <c r="I55" s="126"/>
      <c r="K55" s="2">
        <v>60</v>
      </c>
      <c r="L55" s="55">
        <v>2713</v>
      </c>
      <c r="M55" s="2">
        <v>100</v>
      </c>
      <c r="N55" s="7"/>
      <c r="O55" s="7"/>
      <c r="P55" s="14">
        <v>1161</v>
      </c>
      <c r="Q55" s="14">
        <f t="shared" si="6"/>
        <v>40.842105263157897</v>
      </c>
      <c r="R55" s="14">
        <f t="shared" si="7"/>
        <v>1201.8421052631579</v>
      </c>
      <c r="U55" s="12">
        <f t="shared" si="1"/>
        <v>1511.1578947368421</v>
      </c>
      <c r="V55" s="98">
        <v>50</v>
      </c>
      <c r="W55" s="99">
        <v>22</v>
      </c>
      <c r="X55" s="94">
        <f t="shared" si="8"/>
        <v>38</v>
      </c>
      <c r="Y55" s="95">
        <v>1552</v>
      </c>
    </row>
    <row r="56" spans="1:25" ht="12.75" customHeight="1">
      <c r="A56" s="133">
        <v>139</v>
      </c>
      <c r="B56" s="133"/>
      <c r="C56" s="54" t="s">
        <v>23</v>
      </c>
      <c r="D56" s="134">
        <v>36342</v>
      </c>
      <c r="E56" s="134"/>
      <c r="F56" s="134"/>
      <c r="G56" s="126" t="s">
        <v>24</v>
      </c>
      <c r="H56" s="126"/>
      <c r="I56" s="126"/>
      <c r="K56" s="2">
        <v>60</v>
      </c>
      <c r="L56" s="55">
        <v>6836</v>
      </c>
      <c r="M56" s="2">
        <v>100</v>
      </c>
      <c r="N56" s="7"/>
      <c r="O56" s="7"/>
      <c r="P56" s="14">
        <v>2946</v>
      </c>
      <c r="Q56" s="14">
        <f t="shared" si="6"/>
        <v>102.36842105263158</v>
      </c>
      <c r="R56" s="14">
        <f t="shared" si="7"/>
        <v>3048.3684210526317</v>
      </c>
      <c r="U56" s="12">
        <f t="shared" si="1"/>
        <v>3787.6315789473683</v>
      </c>
      <c r="V56" s="98">
        <v>50</v>
      </c>
      <c r="W56" s="99">
        <v>22</v>
      </c>
      <c r="X56" s="94">
        <f t="shared" si="8"/>
        <v>38</v>
      </c>
      <c r="Y56" s="95">
        <v>3890</v>
      </c>
    </row>
    <row r="57" spans="1:25" ht="12.75" customHeight="1">
      <c r="A57" s="133">
        <v>140</v>
      </c>
      <c r="B57" s="133"/>
      <c r="C57" s="54" t="s">
        <v>23</v>
      </c>
      <c r="D57" s="134">
        <v>36342</v>
      </c>
      <c r="E57" s="134"/>
      <c r="F57" s="134"/>
      <c r="G57" s="126" t="s">
        <v>16</v>
      </c>
      <c r="H57" s="126"/>
      <c r="I57" s="126"/>
      <c r="K57" s="2">
        <v>60</v>
      </c>
      <c r="L57" s="55">
        <v>500</v>
      </c>
      <c r="M57" s="2">
        <v>100</v>
      </c>
      <c r="N57" s="7"/>
      <c r="O57" s="7"/>
      <c r="P57" s="14">
        <v>215</v>
      </c>
      <c r="Q57" s="14">
        <f t="shared" si="6"/>
        <v>7.5</v>
      </c>
      <c r="R57" s="14">
        <f t="shared" si="7"/>
        <v>222.5</v>
      </c>
      <c r="U57" s="12">
        <f t="shared" si="1"/>
        <v>277.5</v>
      </c>
      <c r="V57" s="98">
        <v>50</v>
      </c>
      <c r="W57" s="99">
        <v>22</v>
      </c>
      <c r="X57" s="94">
        <f t="shared" si="8"/>
        <v>38</v>
      </c>
      <c r="Y57" s="95">
        <v>285</v>
      </c>
    </row>
    <row r="58" spans="1:25" ht="12.75" customHeight="1">
      <c r="A58" s="133">
        <v>141</v>
      </c>
      <c r="B58" s="133"/>
      <c r="C58" s="54" t="s">
        <v>23</v>
      </c>
      <c r="D58" s="134">
        <v>36342</v>
      </c>
      <c r="E58" s="134"/>
      <c r="F58" s="134"/>
      <c r="G58" s="126" t="s">
        <v>16</v>
      </c>
      <c r="H58" s="126"/>
      <c r="I58" s="126"/>
      <c r="K58" s="2">
        <v>60</v>
      </c>
      <c r="L58" s="55">
        <v>4800</v>
      </c>
      <c r="M58" s="2">
        <v>100</v>
      </c>
      <c r="N58" s="7"/>
      <c r="O58" s="7"/>
      <c r="P58" s="14">
        <v>2064</v>
      </c>
      <c r="Q58" s="14">
        <f t="shared" si="6"/>
        <v>72</v>
      </c>
      <c r="R58" s="14">
        <f t="shared" si="7"/>
        <v>2136</v>
      </c>
      <c r="U58" s="12">
        <f t="shared" si="1"/>
        <v>2664</v>
      </c>
      <c r="V58" s="98">
        <v>50</v>
      </c>
      <c r="W58" s="99">
        <v>22</v>
      </c>
      <c r="X58" s="94">
        <f t="shared" si="8"/>
        <v>38</v>
      </c>
      <c r="Y58" s="95">
        <v>2736</v>
      </c>
    </row>
    <row r="59" spans="1:25" ht="12.75" customHeight="1">
      <c r="A59" s="133">
        <v>142</v>
      </c>
      <c r="B59" s="133"/>
      <c r="C59" s="54" t="s">
        <v>23</v>
      </c>
      <c r="D59" s="134">
        <v>36342</v>
      </c>
      <c r="E59" s="134"/>
      <c r="F59" s="134"/>
      <c r="G59" s="126" t="s">
        <v>16</v>
      </c>
      <c r="H59" s="126"/>
      <c r="I59" s="126"/>
      <c r="K59" s="2">
        <v>60</v>
      </c>
      <c r="L59" s="55">
        <v>46165</v>
      </c>
      <c r="M59" s="2">
        <v>100</v>
      </c>
      <c r="N59" s="7"/>
      <c r="O59" s="7"/>
      <c r="P59" s="14">
        <v>19845</v>
      </c>
      <c r="Q59" s="14">
        <f t="shared" si="6"/>
        <v>692.63157894736844</v>
      </c>
      <c r="R59" s="14">
        <f t="shared" si="7"/>
        <v>20537.63157894737</v>
      </c>
      <c r="U59" s="12">
        <f t="shared" si="1"/>
        <v>25627.36842105263</v>
      </c>
      <c r="V59" s="98">
        <v>50</v>
      </c>
      <c r="W59" s="99">
        <v>22</v>
      </c>
      <c r="X59" s="94">
        <f t="shared" si="8"/>
        <v>38</v>
      </c>
      <c r="Y59" s="95">
        <v>26320</v>
      </c>
    </row>
    <row r="60" spans="1:25" ht="12.75" customHeight="1">
      <c r="A60" s="133">
        <v>143</v>
      </c>
      <c r="B60" s="133"/>
      <c r="C60" s="54" t="s">
        <v>23</v>
      </c>
      <c r="D60" s="134">
        <v>36708</v>
      </c>
      <c r="E60" s="134"/>
      <c r="F60" s="134"/>
      <c r="G60" s="126" t="s">
        <v>16</v>
      </c>
      <c r="H60" s="126"/>
      <c r="I60" s="126"/>
      <c r="K60" s="2">
        <v>60</v>
      </c>
      <c r="L60" s="55">
        <v>808</v>
      </c>
      <c r="M60" s="2">
        <v>100</v>
      </c>
      <c r="N60" s="7"/>
      <c r="O60" s="7"/>
      <c r="P60" s="14">
        <v>328</v>
      </c>
      <c r="Q60" s="14">
        <f t="shared" si="6"/>
        <v>12.307692307692308</v>
      </c>
      <c r="R60" s="14">
        <f t="shared" si="7"/>
        <v>340.30769230769232</v>
      </c>
      <c r="U60" s="12">
        <f t="shared" si="1"/>
        <v>467.69230769230768</v>
      </c>
      <c r="V60" s="98">
        <v>50</v>
      </c>
      <c r="W60" s="99">
        <v>21</v>
      </c>
      <c r="X60" s="94">
        <f t="shared" si="8"/>
        <v>39</v>
      </c>
      <c r="Y60" s="95">
        <v>480</v>
      </c>
    </row>
    <row r="61" spans="1:25" ht="12.75" customHeight="1">
      <c r="A61" s="133">
        <v>144</v>
      </c>
      <c r="B61" s="133"/>
      <c r="C61" s="54" t="s">
        <v>23</v>
      </c>
      <c r="D61" s="134">
        <v>37131</v>
      </c>
      <c r="E61" s="134"/>
      <c r="F61" s="134"/>
      <c r="G61" s="126" t="s">
        <v>24</v>
      </c>
      <c r="H61" s="126"/>
      <c r="I61" s="126"/>
      <c r="K61" s="2">
        <v>60</v>
      </c>
      <c r="L61" s="55">
        <v>864</v>
      </c>
      <c r="M61" s="2">
        <v>100</v>
      </c>
      <c r="N61" s="7"/>
      <c r="O61" s="7"/>
      <c r="P61" s="14">
        <v>330</v>
      </c>
      <c r="Q61" s="14">
        <f t="shared" si="6"/>
        <v>13.35</v>
      </c>
      <c r="R61" s="14">
        <f t="shared" si="7"/>
        <v>343.35</v>
      </c>
      <c r="U61" s="12">
        <f t="shared" si="1"/>
        <v>520.65</v>
      </c>
      <c r="V61" s="98">
        <v>50</v>
      </c>
      <c r="W61" s="99">
        <v>20</v>
      </c>
      <c r="X61" s="94">
        <f t="shared" si="8"/>
        <v>40</v>
      </c>
      <c r="Y61" s="95">
        <v>534</v>
      </c>
    </row>
    <row r="62" spans="1:25" ht="12.75" customHeight="1">
      <c r="A62" s="133">
        <v>145</v>
      </c>
      <c r="B62" s="133"/>
      <c r="C62" s="54" t="s">
        <v>23</v>
      </c>
      <c r="D62" s="134">
        <v>37438</v>
      </c>
      <c r="E62" s="134"/>
      <c r="F62" s="134"/>
      <c r="G62" s="126" t="s">
        <v>24</v>
      </c>
      <c r="H62" s="126"/>
      <c r="I62" s="126"/>
      <c r="K62" s="2">
        <v>60</v>
      </c>
      <c r="L62" s="55">
        <v>2000</v>
      </c>
      <c r="M62" s="2">
        <v>100</v>
      </c>
      <c r="N62" s="7"/>
      <c r="O62" s="7"/>
      <c r="P62" s="14">
        <v>740</v>
      </c>
      <c r="Q62" s="14">
        <f t="shared" si="6"/>
        <v>30.73170731707317</v>
      </c>
      <c r="R62" s="14">
        <f t="shared" ref="R62:R86" si="9">P62+Q62</f>
        <v>770.73170731707319</v>
      </c>
      <c r="U62" s="12">
        <f t="shared" si="1"/>
        <v>1229.2682926829268</v>
      </c>
      <c r="V62" s="98">
        <v>50</v>
      </c>
      <c r="W62" s="99">
        <v>19</v>
      </c>
      <c r="X62" s="94">
        <f t="shared" si="8"/>
        <v>41</v>
      </c>
      <c r="Y62" s="95">
        <v>1260</v>
      </c>
    </row>
    <row r="63" spans="1:25" ht="12.75" customHeight="1">
      <c r="A63" s="133">
        <v>146</v>
      </c>
      <c r="B63" s="133"/>
      <c r="C63" s="54" t="s">
        <v>23</v>
      </c>
      <c r="D63" s="134">
        <v>37438</v>
      </c>
      <c r="E63" s="134"/>
      <c r="F63" s="134"/>
      <c r="G63" s="126" t="s">
        <v>16</v>
      </c>
      <c r="H63" s="126"/>
      <c r="I63" s="126"/>
      <c r="K63" s="2">
        <v>60</v>
      </c>
      <c r="L63" s="55">
        <v>1900</v>
      </c>
      <c r="M63" s="2">
        <v>100</v>
      </c>
      <c r="N63" s="7"/>
      <c r="O63" s="7"/>
      <c r="P63" s="14">
        <v>703</v>
      </c>
      <c r="Q63" s="14">
        <f t="shared" si="6"/>
        <v>29.195121951219512</v>
      </c>
      <c r="R63" s="14">
        <f t="shared" si="9"/>
        <v>732.19512195121956</v>
      </c>
      <c r="U63" s="12">
        <f t="shared" si="1"/>
        <v>1167.8048780487804</v>
      </c>
      <c r="V63" s="98">
        <v>50</v>
      </c>
      <c r="W63" s="99">
        <v>19</v>
      </c>
      <c r="X63" s="94">
        <f t="shared" si="8"/>
        <v>41</v>
      </c>
      <c r="Y63" s="95">
        <v>1197</v>
      </c>
    </row>
    <row r="64" spans="1:25" ht="12.75" customHeight="1">
      <c r="A64" s="133">
        <v>147</v>
      </c>
      <c r="B64" s="133"/>
      <c r="C64" s="54" t="s">
        <v>23</v>
      </c>
      <c r="D64" s="134">
        <v>37438</v>
      </c>
      <c r="E64" s="134"/>
      <c r="F64" s="134"/>
      <c r="G64" s="126" t="s">
        <v>16</v>
      </c>
      <c r="H64" s="126"/>
      <c r="I64" s="126"/>
      <c r="K64" s="2">
        <v>60</v>
      </c>
      <c r="L64" s="55">
        <v>8000</v>
      </c>
      <c r="M64" s="2">
        <v>100</v>
      </c>
      <c r="N64" s="7"/>
      <c r="O64" s="7"/>
      <c r="P64" s="14">
        <v>2960</v>
      </c>
      <c r="Q64" s="14">
        <f t="shared" si="6"/>
        <v>122.92682926829268</v>
      </c>
      <c r="R64" s="14">
        <f t="shared" si="9"/>
        <v>3082.9268292682927</v>
      </c>
      <c r="U64" s="12">
        <f t="shared" si="1"/>
        <v>4917.0731707317073</v>
      </c>
      <c r="V64" s="98">
        <v>50</v>
      </c>
      <c r="W64" s="99">
        <v>19</v>
      </c>
      <c r="X64" s="94">
        <f t="shared" si="8"/>
        <v>41</v>
      </c>
      <c r="Y64" s="95">
        <v>5040</v>
      </c>
    </row>
    <row r="65" spans="1:25" ht="12.75" customHeight="1">
      <c r="A65" s="133">
        <v>148</v>
      </c>
      <c r="B65" s="133"/>
      <c r="C65" s="54" t="s">
        <v>23</v>
      </c>
      <c r="D65" s="134">
        <v>37438</v>
      </c>
      <c r="E65" s="134"/>
      <c r="F65" s="134"/>
      <c r="G65" s="126" t="s">
        <v>16</v>
      </c>
      <c r="H65" s="126"/>
      <c r="I65" s="126"/>
      <c r="K65" s="2">
        <v>60</v>
      </c>
      <c r="L65" s="55">
        <v>4000</v>
      </c>
      <c r="M65" s="2">
        <v>100</v>
      </c>
      <c r="N65" s="7"/>
      <c r="O65" s="7"/>
      <c r="P65" s="14">
        <v>1480</v>
      </c>
      <c r="Q65" s="14">
        <f t="shared" si="6"/>
        <v>61.463414634146339</v>
      </c>
      <c r="R65" s="14">
        <f t="shared" si="9"/>
        <v>1541.4634146341464</v>
      </c>
      <c r="U65" s="12">
        <f t="shared" si="1"/>
        <v>2458.5365853658536</v>
      </c>
      <c r="V65" s="98">
        <v>50</v>
      </c>
      <c r="W65" s="99">
        <v>19</v>
      </c>
      <c r="X65" s="94">
        <f t="shared" si="8"/>
        <v>41</v>
      </c>
      <c r="Y65" s="95">
        <v>2520</v>
      </c>
    </row>
    <row r="66" spans="1:25" ht="12.75" customHeight="1">
      <c r="A66" s="133">
        <v>149</v>
      </c>
      <c r="B66" s="133"/>
      <c r="C66" s="54" t="s">
        <v>23</v>
      </c>
      <c r="D66" s="134">
        <v>37438</v>
      </c>
      <c r="E66" s="134"/>
      <c r="F66" s="134"/>
      <c r="G66" s="126" t="s">
        <v>16</v>
      </c>
      <c r="H66" s="126"/>
      <c r="I66" s="126"/>
      <c r="K66" s="2">
        <v>60</v>
      </c>
      <c r="L66" s="55">
        <v>5400</v>
      </c>
      <c r="M66" s="2">
        <v>100</v>
      </c>
      <c r="N66" s="7"/>
      <c r="O66" s="7"/>
      <c r="P66" s="14">
        <v>1998</v>
      </c>
      <c r="Q66" s="14">
        <f t="shared" si="6"/>
        <v>82.975609756097555</v>
      </c>
      <c r="R66" s="14">
        <f t="shared" si="9"/>
        <v>2080.9756097560976</v>
      </c>
      <c r="U66" s="12">
        <f t="shared" si="1"/>
        <v>3319.0243902439024</v>
      </c>
      <c r="V66" s="98">
        <v>50</v>
      </c>
      <c r="W66" s="99">
        <v>19</v>
      </c>
      <c r="X66" s="94">
        <f t="shared" si="8"/>
        <v>41</v>
      </c>
      <c r="Y66" s="95">
        <v>3402</v>
      </c>
    </row>
    <row r="67" spans="1:25" ht="12.75" customHeight="1">
      <c r="A67" s="133">
        <v>150</v>
      </c>
      <c r="B67" s="133"/>
      <c r="C67" s="54" t="s">
        <v>23</v>
      </c>
      <c r="D67" s="134">
        <v>37560</v>
      </c>
      <c r="E67" s="134"/>
      <c r="F67" s="134"/>
      <c r="G67" s="126" t="s">
        <v>24</v>
      </c>
      <c r="H67" s="126"/>
      <c r="I67" s="126"/>
      <c r="K67" s="2">
        <v>60</v>
      </c>
      <c r="L67" s="55">
        <v>2192</v>
      </c>
      <c r="M67" s="2">
        <v>100</v>
      </c>
      <c r="N67" s="7"/>
      <c r="O67" s="7"/>
      <c r="P67" s="14">
        <v>803</v>
      </c>
      <c r="Q67" s="14">
        <f t="shared" si="6"/>
        <v>33.878048780487802</v>
      </c>
      <c r="R67" s="14">
        <f t="shared" si="9"/>
        <v>836.8780487804878</v>
      </c>
      <c r="U67" s="12">
        <f t="shared" si="1"/>
        <v>1355.1219512195121</v>
      </c>
      <c r="V67" s="98">
        <v>50</v>
      </c>
      <c r="W67" s="99">
        <v>19</v>
      </c>
      <c r="X67" s="94">
        <f t="shared" si="8"/>
        <v>41</v>
      </c>
      <c r="Y67" s="95">
        <v>1389</v>
      </c>
    </row>
    <row r="68" spans="1:25" ht="12.75" customHeight="1">
      <c r="A68" s="133">
        <v>151</v>
      </c>
      <c r="B68" s="133"/>
      <c r="C68" s="54" t="s">
        <v>23</v>
      </c>
      <c r="D68" s="134">
        <v>38169</v>
      </c>
      <c r="E68" s="134"/>
      <c r="F68" s="134"/>
      <c r="G68" s="126" t="s">
        <v>16</v>
      </c>
      <c r="H68" s="126"/>
      <c r="I68" s="126"/>
      <c r="K68" s="2">
        <v>60</v>
      </c>
      <c r="L68" s="55">
        <v>859</v>
      </c>
      <c r="M68" s="2">
        <v>100</v>
      </c>
      <c r="N68" s="7"/>
      <c r="O68" s="7"/>
      <c r="P68" s="14">
        <v>287</v>
      </c>
      <c r="Q68" s="14">
        <f t="shared" si="6"/>
        <v>13.302325581395349</v>
      </c>
      <c r="R68" s="14">
        <f t="shared" si="9"/>
        <v>300.30232558139534</v>
      </c>
      <c r="U68" s="12">
        <f t="shared" si="1"/>
        <v>558.69767441860472</v>
      </c>
      <c r="V68" s="98">
        <v>50</v>
      </c>
      <c r="W68" s="99">
        <f>2021-2004</f>
        <v>17</v>
      </c>
      <c r="X68" s="94">
        <f t="shared" si="8"/>
        <v>43</v>
      </c>
      <c r="Y68" s="95">
        <v>572</v>
      </c>
    </row>
    <row r="69" spans="1:25" ht="12.75" customHeight="1">
      <c r="A69" s="133">
        <v>152</v>
      </c>
      <c r="B69" s="133"/>
      <c r="C69" s="54" t="s">
        <v>23</v>
      </c>
      <c r="D69" s="134">
        <v>38336</v>
      </c>
      <c r="E69" s="134"/>
      <c r="F69" s="134"/>
      <c r="G69" s="126" t="s">
        <v>24</v>
      </c>
      <c r="H69" s="126"/>
      <c r="I69" s="126"/>
      <c r="K69" s="2">
        <v>60</v>
      </c>
      <c r="L69" s="55">
        <v>3119</v>
      </c>
      <c r="M69" s="2">
        <v>100</v>
      </c>
      <c r="N69" s="7"/>
      <c r="O69" s="7"/>
      <c r="P69" s="14">
        <v>997</v>
      </c>
      <c r="Q69" s="14">
        <f t="shared" si="6"/>
        <v>48.227272727272727</v>
      </c>
      <c r="R69" s="14">
        <f t="shared" si="9"/>
        <v>1045.2272727272727</v>
      </c>
      <c r="U69" s="12">
        <f t="shared" si="1"/>
        <v>2073.772727272727</v>
      </c>
      <c r="V69" s="98">
        <v>50</v>
      </c>
      <c r="W69" s="99">
        <v>16</v>
      </c>
      <c r="X69" s="94">
        <f t="shared" si="8"/>
        <v>44</v>
      </c>
      <c r="Y69" s="95">
        <v>2122</v>
      </c>
    </row>
    <row r="70" spans="1:25" ht="12.75" customHeight="1">
      <c r="A70" s="133">
        <v>153</v>
      </c>
      <c r="B70" s="133"/>
      <c r="C70" s="54" t="s">
        <v>23</v>
      </c>
      <c r="D70" s="134">
        <v>38492</v>
      </c>
      <c r="E70" s="134"/>
      <c r="F70" s="134"/>
      <c r="G70" s="126" t="s">
        <v>24</v>
      </c>
      <c r="H70" s="126"/>
      <c r="I70" s="126"/>
      <c r="K70" s="2">
        <v>60</v>
      </c>
      <c r="L70" s="55">
        <v>5625</v>
      </c>
      <c r="M70" s="2">
        <v>100</v>
      </c>
      <c r="N70" s="7"/>
      <c r="O70" s="7"/>
      <c r="P70" s="14">
        <v>1770</v>
      </c>
      <c r="Q70" s="14">
        <f t="shared" si="6"/>
        <v>87.61363636363636</v>
      </c>
      <c r="R70" s="14">
        <f t="shared" si="9"/>
        <v>1857.6136363636363</v>
      </c>
      <c r="U70" s="12">
        <f t="shared" si="1"/>
        <v>3767.386363636364</v>
      </c>
      <c r="V70" s="98">
        <v>50</v>
      </c>
      <c r="W70" s="99">
        <v>16</v>
      </c>
      <c r="X70" s="94">
        <f t="shared" si="8"/>
        <v>44</v>
      </c>
      <c r="Y70" s="95">
        <v>3855</v>
      </c>
    </row>
    <row r="71" spans="1:25" ht="12.75" customHeight="1">
      <c r="A71" s="133">
        <v>154</v>
      </c>
      <c r="B71" s="133"/>
      <c r="C71" s="54" t="s">
        <v>23</v>
      </c>
      <c r="D71" s="134">
        <v>38596</v>
      </c>
      <c r="E71" s="134"/>
      <c r="F71" s="134"/>
      <c r="G71" s="126" t="s">
        <v>16</v>
      </c>
      <c r="H71" s="126"/>
      <c r="I71" s="126"/>
      <c r="K71" s="2">
        <v>60</v>
      </c>
      <c r="L71" s="55">
        <v>2562</v>
      </c>
      <c r="M71" s="2">
        <v>100</v>
      </c>
      <c r="N71" s="7"/>
      <c r="O71" s="7"/>
      <c r="P71" s="14">
        <v>782</v>
      </c>
      <c r="Q71" s="14">
        <f t="shared" si="6"/>
        <v>40.454545454545453</v>
      </c>
      <c r="R71" s="14">
        <f t="shared" si="9"/>
        <v>822.4545454545455</v>
      </c>
      <c r="U71" s="12">
        <f t="shared" si="1"/>
        <v>1739.5454545454545</v>
      </c>
      <c r="V71" s="98">
        <v>50</v>
      </c>
      <c r="W71" s="99">
        <v>16</v>
      </c>
      <c r="X71" s="94">
        <f t="shared" si="8"/>
        <v>44</v>
      </c>
      <c r="Y71" s="95">
        <v>1780</v>
      </c>
    </row>
    <row r="72" spans="1:25" ht="12.75" customHeight="1">
      <c r="A72" s="133">
        <v>155</v>
      </c>
      <c r="B72" s="133"/>
      <c r="C72" s="54" t="s">
        <v>23</v>
      </c>
      <c r="D72" s="134">
        <v>38626</v>
      </c>
      <c r="E72" s="134"/>
      <c r="F72" s="134"/>
      <c r="G72" s="126" t="s">
        <v>24</v>
      </c>
      <c r="H72" s="126"/>
      <c r="I72" s="126"/>
      <c r="K72" s="2">
        <v>60</v>
      </c>
      <c r="L72" s="55">
        <v>4800</v>
      </c>
      <c r="M72" s="2">
        <v>100</v>
      </c>
      <c r="N72" s="7"/>
      <c r="O72" s="7"/>
      <c r="P72" s="14">
        <v>1464</v>
      </c>
      <c r="Q72" s="14">
        <f t="shared" si="6"/>
        <v>75.818181818181813</v>
      </c>
      <c r="R72" s="14">
        <f t="shared" si="9"/>
        <v>1539.8181818181818</v>
      </c>
      <c r="U72" s="12">
        <f t="shared" si="1"/>
        <v>3260.181818181818</v>
      </c>
      <c r="V72" s="98">
        <v>50</v>
      </c>
      <c r="W72" s="99">
        <v>16</v>
      </c>
      <c r="X72" s="94">
        <f t="shared" si="8"/>
        <v>44</v>
      </c>
      <c r="Y72" s="95">
        <v>3336</v>
      </c>
    </row>
    <row r="73" spans="1:25" ht="12.75" customHeight="1">
      <c r="A73" s="133">
        <v>156</v>
      </c>
      <c r="B73" s="133"/>
      <c r="C73" s="54" t="s">
        <v>23</v>
      </c>
      <c r="D73" s="134">
        <v>38628</v>
      </c>
      <c r="E73" s="134"/>
      <c r="F73" s="134"/>
      <c r="G73" s="126" t="s">
        <v>16</v>
      </c>
      <c r="H73" s="126"/>
      <c r="I73" s="126"/>
      <c r="K73" s="2">
        <v>60</v>
      </c>
      <c r="L73" s="55">
        <v>2200</v>
      </c>
      <c r="M73" s="2">
        <v>100</v>
      </c>
      <c r="N73" s="7"/>
      <c r="O73" s="7"/>
      <c r="P73" s="14">
        <v>671</v>
      </c>
      <c r="Q73" s="14">
        <f t="shared" si="6"/>
        <v>34.75</v>
      </c>
      <c r="R73" s="14">
        <f t="shared" si="9"/>
        <v>705.75</v>
      </c>
      <c r="U73" s="12">
        <f t="shared" si="1"/>
        <v>1494.25</v>
      </c>
      <c r="V73" s="98">
        <v>50</v>
      </c>
      <c r="W73" s="99">
        <v>16</v>
      </c>
      <c r="X73" s="94">
        <f t="shared" si="8"/>
        <v>44</v>
      </c>
      <c r="Y73" s="95">
        <v>1529</v>
      </c>
    </row>
    <row r="74" spans="1:25" ht="12.75" customHeight="1">
      <c r="A74" s="133">
        <v>157</v>
      </c>
      <c r="B74" s="133"/>
      <c r="C74" s="54" t="s">
        <v>23</v>
      </c>
      <c r="D74" s="134">
        <v>38644</v>
      </c>
      <c r="E74" s="134"/>
      <c r="F74" s="134"/>
      <c r="G74" s="126" t="s">
        <v>24</v>
      </c>
      <c r="H74" s="126"/>
      <c r="I74" s="126"/>
      <c r="K74" s="2">
        <v>60</v>
      </c>
      <c r="L74" s="55">
        <v>2200</v>
      </c>
      <c r="M74" s="2">
        <v>100</v>
      </c>
      <c r="N74" s="7"/>
      <c r="O74" s="7"/>
      <c r="P74" s="14">
        <v>671</v>
      </c>
      <c r="Q74" s="14">
        <f t="shared" si="6"/>
        <v>34.75</v>
      </c>
      <c r="R74" s="14">
        <f t="shared" si="9"/>
        <v>705.75</v>
      </c>
      <c r="U74" s="12">
        <f t="shared" si="1"/>
        <v>1494.25</v>
      </c>
      <c r="V74" s="98">
        <v>50</v>
      </c>
      <c r="W74" s="99">
        <v>16</v>
      </c>
      <c r="X74" s="94">
        <f t="shared" si="8"/>
        <v>44</v>
      </c>
      <c r="Y74" s="95">
        <v>1529</v>
      </c>
    </row>
    <row r="75" spans="1:25" ht="12.75" customHeight="1">
      <c r="A75" s="133">
        <v>158</v>
      </c>
      <c r="B75" s="133"/>
      <c r="C75" s="54" t="s">
        <v>23</v>
      </c>
      <c r="D75" s="134">
        <v>38694</v>
      </c>
      <c r="E75" s="134"/>
      <c r="F75" s="134"/>
      <c r="G75" s="126" t="s">
        <v>24</v>
      </c>
      <c r="H75" s="126"/>
      <c r="I75" s="126"/>
      <c r="K75" s="2">
        <v>60</v>
      </c>
      <c r="L75" s="55">
        <v>8000</v>
      </c>
      <c r="M75" s="2">
        <v>100</v>
      </c>
      <c r="N75" s="7"/>
      <c r="O75" s="7"/>
      <c r="P75" s="14">
        <v>2413</v>
      </c>
      <c r="Q75" s="14">
        <f t="shared" si="6"/>
        <v>126.97727272727273</v>
      </c>
      <c r="R75" s="14">
        <f t="shared" si="9"/>
        <v>2539.9772727272725</v>
      </c>
      <c r="U75" s="12">
        <f t="shared" si="1"/>
        <v>5460.0227272727279</v>
      </c>
      <c r="V75" s="98">
        <v>50</v>
      </c>
      <c r="W75" s="99">
        <v>16</v>
      </c>
      <c r="X75" s="94">
        <f t="shared" si="8"/>
        <v>44</v>
      </c>
      <c r="Y75" s="95">
        <v>5587</v>
      </c>
    </row>
    <row r="76" spans="1:25" ht="12.75" customHeight="1">
      <c r="A76" s="133">
        <v>159</v>
      </c>
      <c r="B76" s="133"/>
      <c r="C76" s="54" t="s">
        <v>23</v>
      </c>
      <c r="D76" s="134">
        <v>38899</v>
      </c>
      <c r="E76" s="134"/>
      <c r="F76" s="134"/>
      <c r="G76" s="126" t="s">
        <v>16</v>
      </c>
      <c r="H76" s="126"/>
      <c r="I76" s="126"/>
      <c r="K76" s="2">
        <v>60</v>
      </c>
      <c r="L76" s="55">
        <v>7964</v>
      </c>
      <c r="M76" s="2">
        <v>100</v>
      </c>
      <c r="N76" s="7"/>
      <c r="O76" s="7"/>
      <c r="P76" s="14">
        <v>2306</v>
      </c>
      <c r="Q76" s="14">
        <f t="shared" si="6"/>
        <v>125.73333333333333</v>
      </c>
      <c r="R76" s="14">
        <f t="shared" si="9"/>
        <v>2431.7333333333331</v>
      </c>
      <c r="U76" s="12">
        <f t="shared" si="1"/>
        <v>5532.2666666666664</v>
      </c>
      <c r="V76" s="98">
        <v>50</v>
      </c>
      <c r="W76" s="99">
        <v>15</v>
      </c>
      <c r="X76" s="94">
        <f t="shared" si="8"/>
        <v>45</v>
      </c>
      <c r="Y76" s="95">
        <v>5658</v>
      </c>
    </row>
    <row r="77" spans="1:25" ht="12.75" customHeight="1">
      <c r="A77" s="133">
        <v>160</v>
      </c>
      <c r="B77" s="133"/>
      <c r="C77" s="54" t="s">
        <v>23</v>
      </c>
      <c r="D77" s="134">
        <v>39326</v>
      </c>
      <c r="E77" s="134"/>
      <c r="F77" s="134"/>
      <c r="G77" s="126" t="s">
        <v>16</v>
      </c>
      <c r="H77" s="126"/>
      <c r="I77" s="126"/>
      <c r="K77" s="2">
        <v>60</v>
      </c>
      <c r="L77" s="55">
        <v>5590</v>
      </c>
      <c r="M77" s="2">
        <v>100</v>
      </c>
      <c r="N77" s="7"/>
      <c r="O77" s="7"/>
      <c r="P77" s="14">
        <v>1493</v>
      </c>
      <c r="Q77" s="14">
        <f t="shared" si="6"/>
        <v>89.065217391304344</v>
      </c>
      <c r="R77" s="14">
        <f t="shared" si="9"/>
        <v>1582.0652173913043</v>
      </c>
      <c r="U77" s="12">
        <f t="shared" si="1"/>
        <v>4007.934782608696</v>
      </c>
      <c r="V77" s="98">
        <v>50</v>
      </c>
      <c r="W77" s="99">
        <v>14</v>
      </c>
      <c r="X77" s="94">
        <f t="shared" si="8"/>
        <v>46</v>
      </c>
      <c r="Y77" s="95">
        <v>4097</v>
      </c>
    </row>
    <row r="78" spans="1:25" ht="12.75" customHeight="1">
      <c r="A78" s="133">
        <v>161</v>
      </c>
      <c r="B78" s="133"/>
      <c r="C78" s="54" t="s">
        <v>23</v>
      </c>
      <c r="D78" s="134">
        <v>39599</v>
      </c>
      <c r="E78" s="134"/>
      <c r="F78" s="134"/>
      <c r="G78" s="126" t="s">
        <v>24</v>
      </c>
      <c r="H78" s="126"/>
      <c r="I78" s="126"/>
      <c r="K78" s="2">
        <v>60</v>
      </c>
      <c r="L78" s="55">
        <v>3146</v>
      </c>
      <c r="M78" s="2">
        <v>100</v>
      </c>
      <c r="N78" s="7"/>
      <c r="O78" s="7"/>
      <c r="P78" s="14">
        <v>826</v>
      </c>
      <c r="Q78" s="14">
        <f t="shared" si="6"/>
        <v>49.361702127659576</v>
      </c>
      <c r="R78" s="14">
        <f t="shared" si="9"/>
        <v>875.36170212765956</v>
      </c>
      <c r="U78" s="12">
        <f t="shared" si="1"/>
        <v>2270.6382978723404</v>
      </c>
      <c r="V78" s="98">
        <v>50</v>
      </c>
      <c r="W78" s="99">
        <v>13</v>
      </c>
      <c r="X78" s="94">
        <f t="shared" si="8"/>
        <v>47</v>
      </c>
      <c r="Y78" s="95">
        <v>2320</v>
      </c>
    </row>
    <row r="79" spans="1:25" ht="12.75" customHeight="1">
      <c r="A79" s="133">
        <v>162</v>
      </c>
      <c r="B79" s="133"/>
      <c r="C79" s="54" t="s">
        <v>23</v>
      </c>
      <c r="D79" s="134">
        <v>39995</v>
      </c>
      <c r="E79" s="134"/>
      <c r="F79" s="134"/>
      <c r="G79" s="126" t="s">
        <v>16</v>
      </c>
      <c r="H79" s="126"/>
      <c r="I79" s="126"/>
      <c r="K79" s="2">
        <v>60</v>
      </c>
      <c r="L79" s="55">
        <v>3769</v>
      </c>
      <c r="M79" s="2">
        <v>100</v>
      </c>
      <c r="N79" s="7"/>
      <c r="O79" s="7"/>
      <c r="P79" s="14">
        <v>1449</v>
      </c>
      <c r="Q79" s="14">
        <f t="shared" si="6"/>
        <v>48.333333333333336</v>
      </c>
      <c r="R79" s="14">
        <f t="shared" si="9"/>
        <v>1497.3333333333333</v>
      </c>
      <c r="U79" s="12">
        <f t="shared" si="1"/>
        <v>2271.666666666667</v>
      </c>
      <c r="V79" s="98">
        <v>30</v>
      </c>
      <c r="W79" s="99">
        <v>12</v>
      </c>
      <c r="X79" s="94">
        <f t="shared" si="8"/>
        <v>48</v>
      </c>
      <c r="Y79" s="95">
        <v>2320</v>
      </c>
    </row>
    <row r="80" spans="1:25" ht="12.75" customHeight="1">
      <c r="A80" s="133">
        <v>163</v>
      </c>
      <c r="B80" s="133"/>
      <c r="C80" s="54" t="s">
        <v>23</v>
      </c>
      <c r="D80" s="134">
        <v>40360</v>
      </c>
      <c r="E80" s="134"/>
      <c r="F80" s="134"/>
      <c r="G80" s="126" t="s">
        <v>16</v>
      </c>
      <c r="H80" s="126"/>
      <c r="I80" s="126"/>
      <c r="K80" s="2">
        <v>60</v>
      </c>
      <c r="L80" s="55">
        <v>3264</v>
      </c>
      <c r="M80" s="2">
        <v>100</v>
      </c>
      <c r="N80" s="7"/>
      <c r="O80" s="7"/>
      <c r="P80" s="14">
        <v>1145</v>
      </c>
      <c r="Q80" s="14">
        <f t="shared" si="6"/>
        <v>43.244897959183675</v>
      </c>
      <c r="R80" s="14">
        <f t="shared" si="9"/>
        <v>1188.2448979591836</v>
      </c>
      <c r="U80" s="12">
        <f t="shared" si="1"/>
        <v>2075.7551020408164</v>
      </c>
      <c r="V80" s="98">
        <v>30</v>
      </c>
      <c r="W80" s="99">
        <v>11</v>
      </c>
      <c r="X80" s="94">
        <f t="shared" si="8"/>
        <v>49</v>
      </c>
      <c r="Y80" s="95">
        <v>2119</v>
      </c>
    </row>
    <row r="81" spans="1:25" ht="12.75" customHeight="1">
      <c r="A81" s="133">
        <v>164</v>
      </c>
      <c r="B81" s="133"/>
      <c r="C81" s="54" t="s">
        <v>23</v>
      </c>
      <c r="D81" s="134">
        <v>40477</v>
      </c>
      <c r="E81" s="134"/>
      <c r="F81" s="134"/>
      <c r="G81" s="126" t="s">
        <v>24</v>
      </c>
      <c r="H81" s="126"/>
      <c r="I81" s="126"/>
      <c r="K81" s="2">
        <v>60</v>
      </c>
      <c r="L81" s="55">
        <v>17600</v>
      </c>
      <c r="M81" s="2">
        <v>100</v>
      </c>
      <c r="N81" s="7"/>
      <c r="O81" s="7"/>
      <c r="P81" s="14">
        <v>6017</v>
      </c>
      <c r="Q81" s="14">
        <f t="shared" si="6"/>
        <v>236.38775510204081</v>
      </c>
      <c r="R81" s="14">
        <f t="shared" si="9"/>
        <v>6253.3877551020405</v>
      </c>
      <c r="U81" s="12">
        <f t="shared" si="1"/>
        <v>11346.612244897959</v>
      </c>
      <c r="V81" s="98">
        <v>30</v>
      </c>
      <c r="W81" s="99">
        <v>11</v>
      </c>
      <c r="X81" s="94">
        <f t="shared" si="8"/>
        <v>49</v>
      </c>
      <c r="Y81" s="95">
        <v>11583</v>
      </c>
    </row>
    <row r="82" spans="1:25" ht="12.75" customHeight="1">
      <c r="A82" s="133">
        <v>165</v>
      </c>
      <c r="B82" s="133"/>
      <c r="C82" s="54" t="s">
        <v>23</v>
      </c>
      <c r="D82" s="134">
        <v>40512</v>
      </c>
      <c r="E82" s="134"/>
      <c r="F82" s="134"/>
      <c r="G82" s="126" t="s">
        <v>24</v>
      </c>
      <c r="H82" s="126"/>
      <c r="I82" s="126"/>
      <c r="K82" s="2">
        <v>60</v>
      </c>
      <c r="L82" s="55">
        <v>51000</v>
      </c>
      <c r="M82" s="2">
        <v>100</v>
      </c>
      <c r="N82" s="7"/>
      <c r="O82" s="7"/>
      <c r="P82" s="14">
        <v>17283</v>
      </c>
      <c r="Q82" s="14">
        <f t="shared" si="6"/>
        <v>688.10204081632651</v>
      </c>
      <c r="R82" s="14">
        <f t="shared" si="9"/>
        <v>17971.102040816328</v>
      </c>
      <c r="U82" s="12">
        <f t="shared" si="1"/>
        <v>33028.897959183669</v>
      </c>
      <c r="V82" s="98">
        <v>30</v>
      </c>
      <c r="W82" s="99">
        <v>11</v>
      </c>
      <c r="X82" s="94">
        <f t="shared" si="8"/>
        <v>49</v>
      </c>
      <c r="Y82" s="95">
        <v>33717</v>
      </c>
    </row>
    <row r="83" spans="1:25" ht="12.75" customHeight="1">
      <c r="A83" s="133">
        <v>298</v>
      </c>
      <c r="B83" s="133"/>
      <c r="C83" s="54" t="s">
        <v>22</v>
      </c>
      <c r="D83" s="134">
        <v>41182</v>
      </c>
      <c r="E83" s="134"/>
      <c r="F83" s="134"/>
      <c r="G83" s="126" t="s">
        <v>16</v>
      </c>
      <c r="H83" s="126"/>
      <c r="I83" s="126"/>
      <c r="K83" s="2">
        <v>60</v>
      </c>
      <c r="L83" s="55">
        <v>3844</v>
      </c>
      <c r="M83" s="2">
        <v>100</v>
      </c>
      <c r="N83" s="7"/>
      <c r="O83" s="7"/>
      <c r="P83" s="14">
        <v>1056</v>
      </c>
      <c r="Q83" s="14">
        <f t="shared" si="6"/>
        <v>54.666666666666664</v>
      </c>
      <c r="R83" s="14">
        <f t="shared" si="9"/>
        <v>1110.6666666666667</v>
      </c>
      <c r="U83" s="12">
        <f t="shared" ref="U83:U146" si="10">L83-R83</f>
        <v>2733.333333333333</v>
      </c>
      <c r="V83" s="98">
        <v>30</v>
      </c>
      <c r="W83" s="99">
        <v>9</v>
      </c>
      <c r="X83" s="94">
        <f t="shared" si="8"/>
        <v>51</v>
      </c>
      <c r="Y83" s="95">
        <v>2788</v>
      </c>
    </row>
    <row r="84" spans="1:25" ht="12.75" customHeight="1">
      <c r="A84" s="133">
        <v>311</v>
      </c>
      <c r="B84" s="133"/>
      <c r="C84" s="54" t="s">
        <v>25</v>
      </c>
      <c r="D84" s="134">
        <v>42004</v>
      </c>
      <c r="E84" s="134"/>
      <c r="F84" s="134"/>
      <c r="G84" s="126" t="s">
        <v>16</v>
      </c>
      <c r="H84" s="126"/>
      <c r="I84" s="126"/>
      <c r="K84" s="2">
        <v>60</v>
      </c>
      <c r="L84" s="55">
        <v>60</v>
      </c>
      <c r="M84" s="2">
        <v>100</v>
      </c>
      <c r="N84" s="7"/>
      <c r="O84" s="7"/>
      <c r="P84" s="14">
        <v>12</v>
      </c>
      <c r="Q84" s="14">
        <f t="shared" si="6"/>
        <v>0.90566037735849059</v>
      </c>
      <c r="R84" s="14">
        <f t="shared" si="9"/>
        <v>12.90566037735849</v>
      </c>
      <c r="U84" s="12">
        <f t="shared" si="10"/>
        <v>47.094339622641513</v>
      </c>
      <c r="V84" s="98">
        <v>30</v>
      </c>
      <c r="W84" s="99">
        <v>7</v>
      </c>
      <c r="X84" s="94">
        <f t="shared" si="8"/>
        <v>53</v>
      </c>
      <c r="Y84" s="95">
        <v>48</v>
      </c>
    </row>
    <row r="85" spans="1:25" ht="12.75" customHeight="1">
      <c r="A85" s="133">
        <v>318</v>
      </c>
      <c r="B85" s="133"/>
      <c r="C85" s="54" t="s">
        <v>26</v>
      </c>
      <c r="D85" s="134">
        <v>42369</v>
      </c>
      <c r="E85" s="134"/>
      <c r="F85" s="134"/>
      <c r="G85" s="126" t="s">
        <v>16</v>
      </c>
      <c r="H85" s="126"/>
      <c r="I85" s="126"/>
      <c r="K85" s="2">
        <v>60</v>
      </c>
      <c r="L85" s="55">
        <v>80</v>
      </c>
      <c r="M85" s="2">
        <v>100</v>
      </c>
      <c r="N85" s="7"/>
      <c r="O85" s="7"/>
      <c r="P85" s="14">
        <v>15</v>
      </c>
      <c r="Q85" s="14">
        <f t="shared" si="6"/>
        <v>1.2037037037037037</v>
      </c>
      <c r="R85" s="14">
        <f t="shared" si="9"/>
        <v>16.203703703703702</v>
      </c>
      <c r="U85" s="12">
        <f t="shared" si="10"/>
        <v>63.796296296296298</v>
      </c>
      <c r="V85" s="98">
        <v>30</v>
      </c>
      <c r="W85" s="99">
        <v>6</v>
      </c>
      <c r="X85" s="94">
        <f t="shared" si="8"/>
        <v>54</v>
      </c>
      <c r="Y85" s="95">
        <v>65</v>
      </c>
    </row>
    <row r="86" spans="1:25" ht="12.75" customHeight="1">
      <c r="A86" s="133">
        <v>341</v>
      </c>
      <c r="B86" s="133"/>
      <c r="C86" s="54" t="s">
        <v>27</v>
      </c>
      <c r="D86" s="134">
        <v>43465</v>
      </c>
      <c r="E86" s="134"/>
      <c r="F86" s="134"/>
      <c r="G86" s="126" t="s">
        <v>16</v>
      </c>
      <c r="H86" s="126"/>
      <c r="I86" s="126"/>
      <c r="K86" s="2">
        <v>60</v>
      </c>
      <c r="L86" s="55">
        <v>550</v>
      </c>
      <c r="M86" s="2">
        <v>100</v>
      </c>
      <c r="N86" s="7"/>
      <c r="O86" s="7"/>
      <c r="P86" s="14">
        <v>36</v>
      </c>
      <c r="Q86" s="14">
        <f t="shared" si="6"/>
        <v>9.0175438596491233</v>
      </c>
      <c r="R86" s="14">
        <f t="shared" si="9"/>
        <v>45.017543859649123</v>
      </c>
      <c r="U86" s="12">
        <f t="shared" si="10"/>
        <v>504.98245614035091</v>
      </c>
      <c r="V86" s="98">
        <v>30</v>
      </c>
      <c r="W86" s="99">
        <v>3</v>
      </c>
      <c r="X86" s="94">
        <f t="shared" si="8"/>
        <v>57</v>
      </c>
      <c r="Y86" s="95">
        <v>514</v>
      </c>
    </row>
    <row r="87" spans="1:25">
      <c r="U87" s="12">
        <f t="shared" si="10"/>
        <v>0</v>
      </c>
      <c r="V87" s="70"/>
      <c r="Y87" s="95"/>
    </row>
    <row r="88" spans="1:25" ht="12.75" customHeight="1">
      <c r="A88" s="131" t="s">
        <v>28</v>
      </c>
      <c r="B88" s="131"/>
      <c r="C88" s="131"/>
      <c r="D88" s="131"/>
      <c r="E88" s="131"/>
      <c r="F88" s="131"/>
      <c r="G88" s="131"/>
      <c r="H88" s="131"/>
      <c r="L88" s="56">
        <f>SUM(L30:L86)</f>
        <v>353421</v>
      </c>
      <c r="N88" s="6"/>
      <c r="O88" s="6"/>
      <c r="P88" s="58">
        <f>SUM(P30:P52)+SUM(P53:P86)</f>
        <v>171034</v>
      </c>
      <c r="Q88" s="58">
        <f>SUM(Q30:Q86)</f>
        <v>4808.8059299307288</v>
      </c>
      <c r="R88" s="58">
        <f>SUM(R30:R86)</f>
        <v>175842.80592993076</v>
      </c>
      <c r="U88" s="12">
        <f t="shared" si="10"/>
        <v>177578.19407006924</v>
      </c>
      <c r="V88" s="70"/>
      <c r="Y88" s="95">
        <f>SUM(Y30:Y87)</f>
        <v>182387</v>
      </c>
    </row>
    <row r="89" spans="1:25" ht="12.75" customHeight="1">
      <c r="B89" s="131" t="s">
        <v>12</v>
      </c>
      <c r="C89" s="131"/>
      <c r="D89" s="131"/>
      <c r="E89" s="131"/>
      <c r="F89" s="131"/>
      <c r="G89" s="131"/>
      <c r="H89" s="131"/>
      <c r="I89" s="131"/>
      <c r="L89" s="57">
        <v>0</v>
      </c>
      <c r="N89" s="132">
        <v>0</v>
      </c>
      <c r="O89" s="132"/>
      <c r="P89" s="132"/>
      <c r="Q89" s="15">
        <v>0</v>
      </c>
      <c r="R89" s="15">
        <v>0</v>
      </c>
      <c r="U89" s="12">
        <f t="shared" si="10"/>
        <v>0</v>
      </c>
      <c r="V89" s="70"/>
      <c r="Y89" s="95"/>
    </row>
    <row r="90" spans="1:25" ht="12.75" customHeight="1">
      <c r="A90" s="131" t="s">
        <v>29</v>
      </c>
      <c r="B90" s="131"/>
      <c r="C90" s="131"/>
      <c r="D90" s="131"/>
      <c r="E90" s="131"/>
      <c r="F90" s="131"/>
      <c r="G90" s="131"/>
      <c r="H90" s="131"/>
      <c r="L90" s="56">
        <f>L88-L89</f>
        <v>353421</v>
      </c>
      <c r="N90" s="56"/>
      <c r="O90" s="56">
        <f t="shared" ref="O90:P90" si="11">O88-O89</f>
        <v>0</v>
      </c>
      <c r="P90" s="58">
        <f t="shared" si="11"/>
        <v>171034</v>
      </c>
      <c r="Q90" s="58">
        <f>Q88-Q89</f>
        <v>4808.8059299307288</v>
      </c>
      <c r="R90" s="58">
        <f>R88-R89</f>
        <v>175842.80592993076</v>
      </c>
      <c r="U90" s="12">
        <f t="shared" si="10"/>
        <v>177578.19407006924</v>
      </c>
      <c r="Y90" s="95"/>
    </row>
    <row r="91" spans="1:25">
      <c r="U91" s="12">
        <f t="shared" si="10"/>
        <v>0</v>
      </c>
      <c r="Y91" s="95"/>
    </row>
    <row r="92" spans="1:25" s="1" customFormat="1" ht="12.75" customHeight="1">
      <c r="A92" s="135" t="s">
        <v>30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2">
        <f t="shared" si="10"/>
        <v>0</v>
      </c>
      <c r="W92" s="88"/>
      <c r="Y92" s="87"/>
    </row>
    <row r="93" spans="1:25" s="1" customFormat="1">
      <c r="P93" s="13"/>
      <c r="Q93" s="13"/>
      <c r="R93" s="13"/>
      <c r="U93" s="12">
        <f t="shared" si="10"/>
        <v>0</v>
      </c>
      <c r="W93" s="88"/>
      <c r="Y93" s="87"/>
    </row>
    <row r="94" spans="1:25">
      <c r="U94" s="12">
        <f t="shared" si="10"/>
        <v>0</v>
      </c>
      <c r="Y94" s="95"/>
    </row>
    <row r="95" spans="1:25" ht="12.75" customHeight="1">
      <c r="A95" s="133">
        <v>263</v>
      </c>
      <c r="B95" s="133"/>
      <c r="C95" s="54" t="s">
        <v>31</v>
      </c>
      <c r="D95" s="134">
        <v>34273</v>
      </c>
      <c r="E95" s="134"/>
      <c r="F95" s="134"/>
      <c r="G95" s="126" t="s">
        <v>32</v>
      </c>
      <c r="H95" s="126"/>
      <c r="I95" s="126"/>
      <c r="K95" s="2">
        <v>5</v>
      </c>
      <c r="L95" s="55">
        <v>373</v>
      </c>
      <c r="M95" s="2">
        <v>100</v>
      </c>
      <c r="N95" s="7"/>
      <c r="O95" s="7"/>
      <c r="P95" s="16">
        <v>373</v>
      </c>
      <c r="Q95" s="14">
        <v>0</v>
      </c>
      <c r="R95" s="14">
        <v>373</v>
      </c>
      <c r="U95" s="12">
        <f t="shared" si="10"/>
        <v>0</v>
      </c>
      <c r="V95" s="102" t="s">
        <v>334</v>
      </c>
      <c r="W95" s="102" t="s">
        <v>334</v>
      </c>
      <c r="X95" s="102" t="s">
        <v>334</v>
      </c>
      <c r="Y95" s="102" t="s">
        <v>334</v>
      </c>
    </row>
    <row r="96" spans="1:25" ht="12.75" customHeight="1">
      <c r="A96" s="131" t="s">
        <v>33</v>
      </c>
      <c r="B96" s="131"/>
      <c r="C96" s="131"/>
      <c r="D96" s="131"/>
      <c r="E96" s="131"/>
      <c r="F96" s="131"/>
      <c r="G96" s="131"/>
      <c r="H96" s="131"/>
      <c r="L96" s="56">
        <f>L95</f>
        <v>373</v>
      </c>
      <c r="N96" s="6"/>
      <c r="O96" s="6"/>
      <c r="P96" s="17">
        <f>P95</f>
        <v>373</v>
      </c>
      <c r="Q96" s="58">
        <f>Q95</f>
        <v>0</v>
      </c>
      <c r="R96" s="58">
        <f>R95</f>
        <v>373</v>
      </c>
      <c r="U96" s="12">
        <f t="shared" si="10"/>
        <v>0</v>
      </c>
      <c r="Y96" s="95"/>
    </row>
    <row r="97" spans="1:26" ht="12.75" customHeight="1">
      <c r="B97" s="149" t="s">
        <v>12</v>
      </c>
      <c r="C97" s="149"/>
      <c r="D97" s="149"/>
      <c r="E97" s="149"/>
      <c r="F97" s="149"/>
      <c r="G97" s="149"/>
      <c r="H97" s="149"/>
      <c r="I97" s="149"/>
      <c r="L97" s="57">
        <v>0</v>
      </c>
      <c r="N97" s="150">
        <v>0</v>
      </c>
      <c r="O97" s="150"/>
      <c r="P97" s="150"/>
      <c r="Q97" s="15">
        <v>0</v>
      </c>
      <c r="R97" s="15">
        <v>0</v>
      </c>
      <c r="U97" s="12">
        <f t="shared" si="10"/>
        <v>0</v>
      </c>
      <c r="Y97" s="95"/>
    </row>
    <row r="98" spans="1:26" ht="12.75" customHeight="1">
      <c r="A98" s="131" t="s">
        <v>34</v>
      </c>
      <c r="B98" s="131"/>
      <c r="C98" s="131"/>
      <c r="D98" s="131"/>
      <c r="E98" s="131"/>
      <c r="F98" s="131"/>
      <c r="G98" s="131"/>
      <c r="H98" s="131"/>
      <c r="L98" s="56">
        <f>L96-L97</f>
        <v>373</v>
      </c>
      <c r="N98" s="56"/>
      <c r="O98" s="56">
        <f t="shared" ref="O98:P98" si="12">O96-O97</f>
        <v>0</v>
      </c>
      <c r="P98" s="6">
        <f t="shared" si="12"/>
        <v>373</v>
      </c>
      <c r="Q98" s="56">
        <f>Q96-Q97</f>
        <v>0</v>
      </c>
      <c r="R98" s="56">
        <f>R96-R97</f>
        <v>373</v>
      </c>
      <c r="U98" s="12">
        <f t="shared" si="10"/>
        <v>0</v>
      </c>
      <c r="Y98" s="95"/>
    </row>
    <row r="99" spans="1:26">
      <c r="U99" s="12">
        <f t="shared" si="10"/>
        <v>0</v>
      </c>
      <c r="Y99" s="95"/>
    </row>
    <row r="100" spans="1:26" s="1" customFormat="1" ht="12.75" customHeight="1">
      <c r="A100" s="135" t="s">
        <v>35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2">
        <f t="shared" si="10"/>
        <v>0</v>
      </c>
      <c r="W100" s="88"/>
      <c r="Y100" s="87"/>
    </row>
    <row r="101" spans="1:26" s="1" customFormat="1" ht="13.15">
      <c r="C101" s="84" t="s">
        <v>333</v>
      </c>
      <c r="P101" s="13"/>
      <c r="Q101" s="13"/>
      <c r="R101" s="13"/>
      <c r="U101" s="12">
        <f t="shared" si="10"/>
        <v>0</v>
      </c>
      <c r="W101" s="88"/>
      <c r="Y101" s="87"/>
    </row>
    <row r="102" spans="1:26">
      <c r="U102" s="12">
        <f t="shared" si="10"/>
        <v>0</v>
      </c>
      <c r="Y102" s="95"/>
    </row>
    <row r="103" spans="1:26">
      <c r="L103" s="10"/>
      <c r="U103" s="12">
        <f t="shared" si="10"/>
        <v>0</v>
      </c>
      <c r="Y103" s="95"/>
    </row>
    <row r="104" spans="1:26" ht="12.75" customHeight="1">
      <c r="A104" s="133">
        <v>187</v>
      </c>
      <c r="B104" s="133"/>
      <c r="C104" s="54" t="s">
        <v>36</v>
      </c>
      <c r="D104" s="134">
        <v>35489</v>
      </c>
      <c r="E104" s="134"/>
      <c r="F104" s="134"/>
      <c r="G104" s="126" t="s">
        <v>37</v>
      </c>
      <c r="H104" s="126"/>
      <c r="I104" s="126"/>
      <c r="K104" s="2">
        <v>0</v>
      </c>
      <c r="L104" s="9">
        <v>12439</v>
      </c>
      <c r="M104" s="2">
        <v>100</v>
      </c>
      <c r="N104" s="7"/>
      <c r="O104" s="7"/>
      <c r="P104" s="7">
        <v>0</v>
      </c>
      <c r="Q104" s="14">
        <v>0</v>
      </c>
      <c r="R104" s="14">
        <f>P104+Q104</f>
        <v>0</v>
      </c>
      <c r="U104" s="12">
        <f t="shared" si="10"/>
        <v>12439</v>
      </c>
      <c r="V104" s="98">
        <v>0</v>
      </c>
      <c r="W104" s="102" t="s">
        <v>334</v>
      </c>
      <c r="Y104" s="12">
        <v>12439</v>
      </c>
    </row>
    <row r="105" spans="1:26" ht="12.75" customHeight="1">
      <c r="A105" s="133">
        <v>188</v>
      </c>
      <c r="B105" s="133"/>
      <c r="C105" s="54" t="s">
        <v>38</v>
      </c>
      <c r="D105" s="134">
        <v>35642</v>
      </c>
      <c r="E105" s="134"/>
      <c r="F105" s="134"/>
      <c r="G105" s="126" t="s">
        <v>24</v>
      </c>
      <c r="H105" s="126"/>
      <c r="I105" s="126"/>
      <c r="K105" s="2">
        <v>40</v>
      </c>
      <c r="L105" s="9">
        <v>26999</v>
      </c>
      <c r="M105" s="2">
        <v>100</v>
      </c>
      <c r="N105" s="7"/>
      <c r="O105" s="7"/>
      <c r="P105" s="7">
        <v>3610</v>
      </c>
      <c r="Q105" s="14">
        <f>Y105/X105</f>
        <v>1461.8125</v>
      </c>
      <c r="R105" s="14">
        <f t="shared" ref="R105:R113" si="13">P105+Q105</f>
        <v>5071.8125</v>
      </c>
      <c r="U105" s="12">
        <f t="shared" si="10"/>
        <v>21927.1875</v>
      </c>
      <c r="V105" s="98">
        <v>39</v>
      </c>
      <c r="W105" s="90">
        <f>2021-1997</f>
        <v>24</v>
      </c>
      <c r="X105" s="94">
        <f>K105-W105</f>
        <v>16</v>
      </c>
      <c r="Y105" s="12">
        <v>23389</v>
      </c>
    </row>
    <row r="106" spans="1:26" ht="12.75" customHeight="1">
      <c r="A106" s="133">
        <v>193</v>
      </c>
      <c r="B106" s="133"/>
      <c r="C106" s="54" t="s">
        <v>39</v>
      </c>
      <c r="D106" s="134">
        <v>37916</v>
      </c>
      <c r="E106" s="134"/>
      <c r="F106" s="134"/>
      <c r="G106" s="126" t="s">
        <v>37</v>
      </c>
      <c r="H106" s="126"/>
      <c r="I106" s="126"/>
      <c r="K106" s="2">
        <v>0</v>
      </c>
      <c r="L106" s="9">
        <v>73125</v>
      </c>
      <c r="M106" s="2">
        <v>100</v>
      </c>
      <c r="N106" s="7"/>
      <c r="O106" s="7"/>
      <c r="P106" s="7">
        <v>0</v>
      </c>
      <c r="Q106" s="14"/>
      <c r="R106" s="14">
        <f t="shared" si="13"/>
        <v>0</v>
      </c>
      <c r="U106" s="12">
        <f t="shared" si="10"/>
        <v>73125</v>
      </c>
      <c r="V106" s="98">
        <v>0</v>
      </c>
      <c r="W106" s="102" t="s">
        <v>334</v>
      </c>
      <c r="X106" s="94"/>
      <c r="Y106" s="12">
        <v>73125</v>
      </c>
    </row>
    <row r="107" spans="1:26" ht="12.75" customHeight="1">
      <c r="A107" s="133">
        <v>196</v>
      </c>
      <c r="B107" s="133"/>
      <c r="C107" s="54" t="s">
        <v>40</v>
      </c>
      <c r="D107" s="134">
        <v>38874</v>
      </c>
      <c r="E107" s="134"/>
      <c r="F107" s="134"/>
      <c r="G107" s="126" t="s">
        <v>37</v>
      </c>
      <c r="H107" s="126"/>
      <c r="I107" s="126"/>
      <c r="K107" s="2">
        <v>0</v>
      </c>
      <c r="L107" s="9">
        <v>1100</v>
      </c>
      <c r="M107" s="2">
        <v>100</v>
      </c>
      <c r="N107" s="7"/>
      <c r="O107" s="7"/>
      <c r="P107" s="7">
        <v>0</v>
      </c>
      <c r="Q107" s="14"/>
      <c r="R107" s="14">
        <f t="shared" si="13"/>
        <v>0</v>
      </c>
      <c r="U107" s="12">
        <f t="shared" si="10"/>
        <v>1100</v>
      </c>
      <c r="V107" s="98">
        <v>0</v>
      </c>
      <c r="W107" s="102" t="s">
        <v>334</v>
      </c>
      <c r="X107" s="94"/>
      <c r="Y107" s="12">
        <v>1100</v>
      </c>
    </row>
    <row r="108" spans="1:26" ht="12.75" customHeight="1">
      <c r="A108" s="133">
        <v>290</v>
      </c>
      <c r="B108" s="133"/>
      <c r="C108" s="54" t="s">
        <v>42</v>
      </c>
      <c r="D108" s="134">
        <v>40725</v>
      </c>
      <c r="E108" s="134"/>
      <c r="F108" s="134"/>
      <c r="G108" s="126" t="s">
        <v>37</v>
      </c>
      <c r="H108" s="126"/>
      <c r="I108" s="126"/>
      <c r="K108" s="2">
        <v>0</v>
      </c>
      <c r="L108" s="9">
        <v>873</v>
      </c>
      <c r="M108" s="2">
        <v>100</v>
      </c>
      <c r="N108" s="7"/>
      <c r="O108" s="7"/>
      <c r="P108" s="7">
        <v>0</v>
      </c>
      <c r="Q108" s="14"/>
      <c r="R108" s="14">
        <f t="shared" si="13"/>
        <v>0</v>
      </c>
      <c r="U108" s="12">
        <f t="shared" si="10"/>
        <v>873</v>
      </c>
      <c r="V108" s="98">
        <v>0</v>
      </c>
      <c r="W108" s="102" t="s">
        <v>334</v>
      </c>
      <c r="X108" s="94"/>
      <c r="Y108" s="12">
        <v>873</v>
      </c>
    </row>
    <row r="109" spans="1:26">
      <c r="A109" s="133">
        <v>319</v>
      </c>
      <c r="B109" s="133"/>
      <c r="C109" s="54" t="s">
        <v>43</v>
      </c>
      <c r="D109" s="134">
        <v>42369</v>
      </c>
      <c r="E109" s="134"/>
      <c r="F109" s="134"/>
      <c r="G109" s="8" t="s">
        <v>273</v>
      </c>
      <c r="H109" s="8"/>
      <c r="I109" s="8"/>
      <c r="K109" s="2">
        <v>40</v>
      </c>
      <c r="L109" s="9">
        <v>14794</v>
      </c>
      <c r="M109" s="2">
        <v>100</v>
      </c>
      <c r="N109" s="7"/>
      <c r="O109" s="7"/>
      <c r="P109" s="7">
        <v>2383</v>
      </c>
      <c r="Q109" s="14">
        <f t="shared" ref="Q109:Q113" si="14">Y109/X109</f>
        <v>365.02941176470586</v>
      </c>
      <c r="R109" s="14">
        <f t="shared" si="13"/>
        <v>2748.0294117647059</v>
      </c>
      <c r="U109" s="12">
        <f t="shared" si="10"/>
        <v>12045.970588235294</v>
      </c>
      <c r="V109" s="98">
        <v>30</v>
      </c>
      <c r="W109" s="90">
        <f>2021-2015</f>
        <v>6</v>
      </c>
      <c r="X109" s="94">
        <f t="shared" ref="X109:X113" si="15">K109-W109</f>
        <v>34</v>
      </c>
      <c r="Y109" s="12">
        <v>12411</v>
      </c>
    </row>
    <row r="110" spans="1:26" ht="12.75" customHeight="1">
      <c r="A110" s="133">
        <v>336</v>
      </c>
      <c r="B110" s="133"/>
      <c r="C110" s="54" t="s">
        <v>44</v>
      </c>
      <c r="D110" s="134">
        <v>43252</v>
      </c>
      <c r="E110" s="134"/>
      <c r="F110" s="134"/>
      <c r="G110" s="126" t="s">
        <v>16</v>
      </c>
      <c r="H110" s="126"/>
      <c r="I110" s="126"/>
      <c r="K110" s="2">
        <v>40</v>
      </c>
      <c r="L110" s="9">
        <v>572584</v>
      </c>
      <c r="M110" s="2">
        <v>100</v>
      </c>
      <c r="N110" s="7"/>
      <c r="O110" s="7"/>
      <c r="P110" s="7">
        <v>37927</v>
      </c>
      <c r="Q110" s="14">
        <f t="shared" si="14"/>
        <v>14450.18918918919</v>
      </c>
      <c r="R110" s="14">
        <f t="shared" si="13"/>
        <v>52377.189189189186</v>
      </c>
      <c r="U110" s="12">
        <f t="shared" si="10"/>
        <v>520206.81081081083</v>
      </c>
      <c r="V110" s="98">
        <v>39</v>
      </c>
      <c r="W110" s="90">
        <f>2021-2018</f>
        <v>3</v>
      </c>
      <c r="X110" s="94">
        <f t="shared" si="15"/>
        <v>37</v>
      </c>
      <c r="Y110" s="12">
        <v>534657</v>
      </c>
    </row>
    <row r="111" spans="1:26" ht="12.75" customHeight="1">
      <c r="A111" s="133">
        <v>337</v>
      </c>
      <c r="B111" s="133"/>
      <c r="C111" s="54" t="s">
        <v>45</v>
      </c>
      <c r="D111" s="134">
        <v>43434</v>
      </c>
      <c r="E111" s="134"/>
      <c r="F111" s="134"/>
      <c r="G111" s="126" t="s">
        <v>16</v>
      </c>
      <c r="H111" s="126"/>
      <c r="I111" s="126"/>
      <c r="K111" s="2">
        <v>40</v>
      </c>
      <c r="L111" s="9">
        <v>195815</v>
      </c>
      <c r="M111" s="2">
        <v>100</v>
      </c>
      <c r="N111" s="7"/>
      <c r="O111" s="7"/>
      <c r="P111" s="7">
        <v>10460</v>
      </c>
      <c r="Q111" s="14">
        <f t="shared" si="14"/>
        <v>5009.594594594595</v>
      </c>
      <c r="R111" s="14">
        <f t="shared" si="13"/>
        <v>15469.594594594595</v>
      </c>
      <c r="U111" s="12">
        <f t="shared" si="10"/>
        <v>180345.40540540541</v>
      </c>
      <c r="V111" s="98">
        <v>39</v>
      </c>
      <c r="W111" s="90">
        <v>3</v>
      </c>
      <c r="X111" s="94">
        <f t="shared" si="15"/>
        <v>37</v>
      </c>
      <c r="Y111" s="12">
        <v>185355</v>
      </c>
    </row>
    <row r="112" spans="1:26" s="10" customFormat="1" ht="12.75" customHeight="1">
      <c r="A112" s="66">
        <v>2</v>
      </c>
      <c r="B112" s="66"/>
      <c r="C112" s="60" t="s">
        <v>276</v>
      </c>
      <c r="D112" s="121">
        <v>43496</v>
      </c>
      <c r="E112" s="121"/>
      <c r="F112" s="121"/>
      <c r="G112" s="120" t="s">
        <v>16</v>
      </c>
      <c r="H112" s="120"/>
      <c r="I112" s="120"/>
      <c r="K112" s="62">
        <v>40</v>
      </c>
      <c r="L112" s="9">
        <f>37778+3750+3700+800+4094</f>
        <v>50122</v>
      </c>
      <c r="M112" s="62">
        <v>100</v>
      </c>
      <c r="N112" s="63"/>
      <c r="O112" s="63"/>
      <c r="P112" s="63">
        <v>1810</v>
      </c>
      <c r="Q112" s="14">
        <f t="shared" si="14"/>
        <v>1271.3684210526317</v>
      </c>
      <c r="R112" s="65">
        <f t="shared" si="13"/>
        <v>3081.3684210526317</v>
      </c>
      <c r="U112" s="12">
        <f t="shared" si="10"/>
        <v>47040.631578947367</v>
      </c>
      <c r="V112" s="100">
        <v>30</v>
      </c>
      <c r="W112" s="92">
        <v>2</v>
      </c>
      <c r="X112" s="94">
        <f t="shared" si="15"/>
        <v>38</v>
      </c>
      <c r="Y112" s="12">
        <v>48312</v>
      </c>
      <c r="Z112" s="91"/>
    </row>
    <row r="113" spans="1:26" s="10" customFormat="1" ht="12.75" customHeight="1">
      <c r="A113" s="66">
        <v>3</v>
      </c>
      <c r="B113" s="66"/>
      <c r="C113" s="60" t="s">
        <v>277</v>
      </c>
      <c r="D113" s="121">
        <v>43617</v>
      </c>
      <c r="E113" s="121"/>
      <c r="F113" s="121"/>
      <c r="G113" s="120" t="s">
        <v>16</v>
      </c>
      <c r="H113" s="120"/>
      <c r="I113" s="120"/>
      <c r="K113" s="62">
        <v>40</v>
      </c>
      <c r="L113" s="9">
        <v>5218</v>
      </c>
      <c r="M113" s="62">
        <v>100</v>
      </c>
      <c r="N113" s="63"/>
      <c r="O113" s="63"/>
      <c r="P113" s="63">
        <v>261</v>
      </c>
      <c r="Q113" s="14">
        <f t="shared" si="14"/>
        <v>130.44736842105263</v>
      </c>
      <c r="R113" s="65">
        <f t="shared" si="13"/>
        <v>391.4473684210526</v>
      </c>
      <c r="U113" s="12">
        <f t="shared" si="10"/>
        <v>4826.5526315789475</v>
      </c>
      <c r="V113" s="100">
        <v>30</v>
      </c>
      <c r="W113" s="92">
        <v>2</v>
      </c>
      <c r="X113" s="94">
        <f t="shared" si="15"/>
        <v>38</v>
      </c>
      <c r="Y113" s="12">
        <v>4957</v>
      </c>
      <c r="Z113" s="91"/>
    </row>
    <row r="114" spans="1:26" s="10" customFormat="1" ht="12.75" customHeight="1">
      <c r="A114" s="151" t="s">
        <v>46</v>
      </c>
      <c r="B114" s="151"/>
      <c r="C114" s="151"/>
      <c r="D114" s="151"/>
      <c r="E114" s="151"/>
      <c r="F114" s="151"/>
      <c r="G114" s="151"/>
      <c r="H114" s="151"/>
      <c r="L114" s="19">
        <f>SUM(L104:L113)</f>
        <v>953069</v>
      </c>
      <c r="N114" s="67"/>
      <c r="O114" s="67"/>
      <c r="P114" s="67">
        <f>SUM(P104:P113)</f>
        <v>56451</v>
      </c>
      <c r="Q114" s="68">
        <f>SUM(Q104:Q113)</f>
        <v>22688.44148502218</v>
      </c>
      <c r="R114" s="68">
        <f>SUM(R104:R113)</f>
        <v>79139.441485022166</v>
      </c>
      <c r="U114" s="12">
        <f t="shared" si="10"/>
        <v>873929.55851497781</v>
      </c>
      <c r="V114" s="91"/>
      <c r="W114" s="92"/>
      <c r="X114" s="91"/>
      <c r="Y114" s="96"/>
      <c r="Z114" s="91"/>
    </row>
    <row r="115" spans="1:26" ht="12.75" customHeight="1">
      <c r="B115" s="131" t="s">
        <v>12</v>
      </c>
      <c r="C115" s="131"/>
      <c r="D115" s="131"/>
      <c r="E115" s="131"/>
      <c r="F115" s="131"/>
      <c r="G115" s="131"/>
      <c r="H115" s="131"/>
      <c r="I115" s="131"/>
      <c r="L115" s="57"/>
      <c r="N115" s="11"/>
      <c r="O115" s="11"/>
      <c r="P115" s="11"/>
      <c r="Q115" s="15"/>
      <c r="R115" s="15"/>
      <c r="U115" s="12">
        <f t="shared" si="10"/>
        <v>0</v>
      </c>
      <c r="Y115" s="95"/>
    </row>
    <row r="116" spans="1:26" ht="12.75" customHeight="1">
      <c r="A116" s="131" t="s">
        <v>47</v>
      </c>
      <c r="B116" s="131"/>
      <c r="C116" s="131"/>
      <c r="D116" s="131"/>
      <c r="E116" s="131"/>
      <c r="F116" s="131"/>
      <c r="G116" s="131"/>
      <c r="H116" s="131"/>
      <c r="L116" s="56">
        <f>L114-L115</f>
        <v>953069</v>
      </c>
      <c r="N116" s="6"/>
      <c r="O116" s="6"/>
      <c r="P116" s="56">
        <f>P114-P115</f>
        <v>56451</v>
      </c>
      <c r="Q116" s="56">
        <f>Q114-Q115</f>
        <v>22688.44148502218</v>
      </c>
      <c r="R116" s="56">
        <f>R114-R115</f>
        <v>79139.441485022166</v>
      </c>
      <c r="U116" s="12">
        <f t="shared" si="10"/>
        <v>873929.55851497781</v>
      </c>
      <c r="Y116" s="95"/>
    </row>
    <row r="117" spans="1:26">
      <c r="U117" s="12">
        <f t="shared" si="10"/>
        <v>0</v>
      </c>
      <c r="Y117" s="95"/>
    </row>
    <row r="118" spans="1:26" s="1" customFormat="1" ht="12.75" customHeight="1">
      <c r="A118" s="135" t="s">
        <v>48</v>
      </c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2">
        <f t="shared" si="10"/>
        <v>0</v>
      </c>
      <c r="W118" s="88"/>
      <c r="Y118" s="87"/>
    </row>
    <row r="119" spans="1:26" s="1" customFormat="1" ht="13.15">
      <c r="C119" s="84" t="s">
        <v>335</v>
      </c>
      <c r="P119" s="13"/>
      <c r="Q119" s="13"/>
      <c r="R119" s="13"/>
      <c r="U119" s="12">
        <f t="shared" si="10"/>
        <v>0</v>
      </c>
      <c r="W119" s="88"/>
      <c r="Y119" s="87"/>
    </row>
    <row r="120" spans="1:26">
      <c r="U120" s="12">
        <f t="shared" si="10"/>
        <v>0</v>
      </c>
      <c r="Y120" s="95"/>
    </row>
    <row r="121" spans="1:26" ht="12.75" customHeight="1">
      <c r="A121" s="133">
        <v>1</v>
      </c>
      <c r="B121" s="133"/>
      <c r="C121" s="54" t="s">
        <v>49</v>
      </c>
      <c r="D121" s="134">
        <v>29221</v>
      </c>
      <c r="E121" s="134"/>
      <c r="F121" s="134"/>
      <c r="G121" s="126" t="s">
        <v>37</v>
      </c>
      <c r="H121" s="126"/>
      <c r="I121" s="126"/>
      <c r="K121" s="2">
        <v>0</v>
      </c>
      <c r="L121" s="55">
        <v>50</v>
      </c>
      <c r="M121" s="2">
        <v>100</v>
      </c>
      <c r="N121" s="153">
        <v>0</v>
      </c>
      <c r="O121" s="153"/>
      <c r="P121" s="153"/>
      <c r="Q121" s="14">
        <v>0</v>
      </c>
      <c r="R121" s="14">
        <v>0</v>
      </c>
      <c r="U121" s="12">
        <f t="shared" si="10"/>
        <v>50</v>
      </c>
      <c r="V121" s="102" t="s">
        <v>334</v>
      </c>
      <c r="W121" s="102" t="s">
        <v>334</v>
      </c>
      <c r="X121" s="102" t="s">
        <v>334</v>
      </c>
      <c r="Y121" s="102" t="s">
        <v>334</v>
      </c>
    </row>
    <row r="122" spans="1:26" ht="12.75" customHeight="1">
      <c r="A122" s="133">
        <v>3</v>
      </c>
      <c r="B122" s="133"/>
      <c r="C122" s="54" t="s">
        <v>50</v>
      </c>
      <c r="D122" s="134">
        <v>37389</v>
      </c>
      <c r="E122" s="134"/>
      <c r="F122" s="134"/>
      <c r="G122" s="126" t="s">
        <v>37</v>
      </c>
      <c r="H122" s="126"/>
      <c r="I122" s="126"/>
      <c r="K122" s="2">
        <v>0</v>
      </c>
      <c r="L122" s="55">
        <v>350</v>
      </c>
      <c r="M122" s="2">
        <v>100</v>
      </c>
      <c r="N122" s="153">
        <v>0</v>
      </c>
      <c r="O122" s="153"/>
      <c r="P122" s="153"/>
      <c r="Q122" s="14">
        <v>0</v>
      </c>
      <c r="R122" s="14">
        <v>0</v>
      </c>
      <c r="U122" s="12">
        <f t="shared" si="10"/>
        <v>350</v>
      </c>
      <c r="V122" s="102" t="s">
        <v>334</v>
      </c>
      <c r="W122" s="102" t="s">
        <v>334</v>
      </c>
      <c r="X122" s="102" t="s">
        <v>334</v>
      </c>
      <c r="Y122" s="102" t="s">
        <v>334</v>
      </c>
    </row>
    <row r="123" spans="1:26" ht="12.75" customHeight="1">
      <c r="A123" s="133">
        <v>4</v>
      </c>
      <c r="B123" s="133"/>
      <c r="C123" s="54" t="s">
        <v>51</v>
      </c>
      <c r="D123" s="134">
        <v>37495</v>
      </c>
      <c r="E123" s="134"/>
      <c r="F123" s="134"/>
      <c r="G123" s="126" t="s">
        <v>37</v>
      </c>
      <c r="H123" s="126"/>
      <c r="I123" s="126"/>
      <c r="K123" s="2">
        <v>0</v>
      </c>
      <c r="L123" s="55">
        <v>3900</v>
      </c>
      <c r="M123" s="2">
        <v>100</v>
      </c>
      <c r="N123" s="153">
        <v>0</v>
      </c>
      <c r="O123" s="153"/>
      <c r="P123" s="153"/>
      <c r="Q123" s="14">
        <v>0</v>
      </c>
      <c r="R123" s="14">
        <v>0</v>
      </c>
      <c r="U123" s="12">
        <f t="shared" si="10"/>
        <v>3900</v>
      </c>
      <c r="V123" s="102" t="s">
        <v>334</v>
      </c>
      <c r="W123" s="102" t="s">
        <v>334</v>
      </c>
      <c r="X123" s="102" t="s">
        <v>334</v>
      </c>
      <c r="Y123" s="102" t="s">
        <v>334</v>
      </c>
    </row>
    <row r="124" spans="1:26" ht="12.75" customHeight="1">
      <c r="A124" s="133">
        <v>5</v>
      </c>
      <c r="B124" s="133"/>
      <c r="C124" s="54" t="s">
        <v>52</v>
      </c>
      <c r="D124" s="134">
        <v>37546</v>
      </c>
      <c r="E124" s="134"/>
      <c r="F124" s="134"/>
      <c r="G124" s="126" t="s">
        <v>37</v>
      </c>
      <c r="H124" s="126"/>
      <c r="I124" s="126"/>
      <c r="K124" s="2">
        <v>0</v>
      </c>
      <c r="L124" s="55">
        <v>57900</v>
      </c>
      <c r="M124" s="2">
        <v>100</v>
      </c>
      <c r="N124" s="153">
        <v>0</v>
      </c>
      <c r="O124" s="153"/>
      <c r="P124" s="153"/>
      <c r="Q124" s="14">
        <v>0</v>
      </c>
      <c r="R124" s="14">
        <v>0</v>
      </c>
      <c r="U124" s="12">
        <f t="shared" si="10"/>
        <v>57900</v>
      </c>
      <c r="V124" s="102" t="s">
        <v>334</v>
      </c>
      <c r="W124" s="102" t="s">
        <v>334</v>
      </c>
      <c r="X124" s="102" t="s">
        <v>334</v>
      </c>
      <c r="Y124" s="102" t="s">
        <v>334</v>
      </c>
    </row>
    <row r="125" spans="1:26" ht="12.75" customHeight="1">
      <c r="A125" s="133">
        <v>6</v>
      </c>
      <c r="B125" s="133"/>
      <c r="C125" s="54" t="s">
        <v>53</v>
      </c>
      <c r="D125" s="134">
        <v>39691</v>
      </c>
      <c r="E125" s="134"/>
      <c r="F125" s="134"/>
      <c r="G125" s="126" t="s">
        <v>37</v>
      </c>
      <c r="H125" s="126"/>
      <c r="I125" s="126"/>
      <c r="K125" s="2">
        <v>0</v>
      </c>
      <c r="L125" s="55">
        <v>40048</v>
      </c>
      <c r="M125" s="2">
        <v>100</v>
      </c>
      <c r="N125" s="153">
        <v>0</v>
      </c>
      <c r="O125" s="153"/>
      <c r="P125" s="153"/>
      <c r="Q125" s="14">
        <v>0</v>
      </c>
      <c r="R125" s="14">
        <v>0</v>
      </c>
      <c r="U125" s="12">
        <f t="shared" si="10"/>
        <v>40048</v>
      </c>
      <c r="V125" s="102" t="s">
        <v>334</v>
      </c>
      <c r="W125" s="102" t="s">
        <v>334</v>
      </c>
      <c r="X125" s="102" t="s">
        <v>334</v>
      </c>
      <c r="Y125" s="102" t="s">
        <v>334</v>
      </c>
    </row>
    <row r="126" spans="1:26" ht="12.75" customHeight="1">
      <c r="A126" s="133">
        <v>335</v>
      </c>
      <c r="B126" s="133"/>
      <c r="C126" s="54" t="s">
        <v>54</v>
      </c>
      <c r="D126" s="134">
        <v>43181</v>
      </c>
      <c r="E126" s="134"/>
      <c r="F126" s="134"/>
      <c r="G126" s="126" t="s">
        <v>37</v>
      </c>
      <c r="H126" s="126"/>
      <c r="I126" s="126"/>
      <c r="K126" s="2">
        <v>0</v>
      </c>
      <c r="L126" s="55">
        <v>125000</v>
      </c>
      <c r="M126" s="2">
        <v>100</v>
      </c>
      <c r="N126" s="153">
        <v>0</v>
      </c>
      <c r="O126" s="153"/>
      <c r="P126" s="153"/>
      <c r="Q126" s="14">
        <v>0</v>
      </c>
      <c r="R126" s="14">
        <v>0</v>
      </c>
      <c r="U126" s="12">
        <f t="shared" si="10"/>
        <v>125000</v>
      </c>
      <c r="V126" s="102" t="s">
        <v>334</v>
      </c>
      <c r="W126" s="102" t="s">
        <v>334</v>
      </c>
      <c r="X126" s="102" t="s">
        <v>334</v>
      </c>
      <c r="Y126" s="102" t="s">
        <v>334</v>
      </c>
    </row>
    <row r="127" spans="1:26">
      <c r="U127" s="12">
        <f t="shared" si="10"/>
        <v>0</v>
      </c>
      <c r="Y127" s="95"/>
    </row>
    <row r="128" spans="1:26" ht="12.75" customHeight="1">
      <c r="A128" s="131" t="s">
        <v>55</v>
      </c>
      <c r="B128" s="131"/>
      <c r="C128" s="131"/>
      <c r="D128" s="131"/>
      <c r="E128" s="131"/>
      <c r="F128" s="131"/>
      <c r="G128" s="131"/>
      <c r="H128" s="131"/>
      <c r="L128" s="56">
        <f>SUM(L121:L127)</f>
        <v>227248</v>
      </c>
      <c r="N128" s="152">
        <v>0</v>
      </c>
      <c r="O128" s="152"/>
      <c r="P128" s="152"/>
      <c r="Q128" s="58">
        <v>0</v>
      </c>
      <c r="R128" s="58">
        <v>0</v>
      </c>
      <c r="U128" s="12">
        <f t="shared" si="10"/>
        <v>227248</v>
      </c>
      <c r="Y128" s="95"/>
    </row>
    <row r="129" spans="1:25" ht="12.75" customHeight="1">
      <c r="B129" s="131" t="s">
        <v>12</v>
      </c>
      <c r="C129" s="131"/>
      <c r="D129" s="131"/>
      <c r="E129" s="131"/>
      <c r="F129" s="131"/>
      <c r="G129" s="131"/>
      <c r="H129" s="131"/>
      <c r="I129" s="131"/>
      <c r="L129" s="57">
        <v>0</v>
      </c>
      <c r="N129" s="132">
        <v>0</v>
      </c>
      <c r="O129" s="132"/>
      <c r="P129" s="132"/>
      <c r="Q129" s="15">
        <v>0</v>
      </c>
      <c r="R129" s="15">
        <v>0</v>
      </c>
      <c r="U129" s="12">
        <f t="shared" si="10"/>
        <v>0</v>
      </c>
      <c r="Y129" s="95"/>
    </row>
    <row r="130" spans="1:25" ht="12.75" customHeight="1">
      <c r="A130" s="131" t="s">
        <v>56</v>
      </c>
      <c r="B130" s="131"/>
      <c r="C130" s="131"/>
      <c r="D130" s="131"/>
      <c r="E130" s="131"/>
      <c r="F130" s="131"/>
      <c r="G130" s="131"/>
      <c r="H130" s="131"/>
      <c r="L130" s="56">
        <f>L128-L129</f>
        <v>227248</v>
      </c>
      <c r="N130" s="152">
        <v>0</v>
      </c>
      <c r="O130" s="152"/>
      <c r="P130" s="152"/>
      <c r="Q130" s="58">
        <v>0</v>
      </c>
      <c r="R130" s="58">
        <v>0</v>
      </c>
      <c r="U130" s="12">
        <f t="shared" si="10"/>
        <v>227248</v>
      </c>
      <c r="Y130" s="95"/>
    </row>
    <row r="131" spans="1:25">
      <c r="U131" s="12">
        <f t="shared" si="10"/>
        <v>0</v>
      </c>
      <c r="Y131" s="95"/>
    </row>
    <row r="132" spans="1:25" s="1" customFormat="1" ht="12.75" customHeight="1">
      <c r="A132" s="135" t="s">
        <v>57</v>
      </c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2">
        <f t="shared" si="10"/>
        <v>0</v>
      </c>
      <c r="W132" s="88"/>
      <c r="Y132" s="87"/>
    </row>
    <row r="133" spans="1:25" s="1" customFormat="1" ht="13.15">
      <c r="C133" s="84" t="s">
        <v>336</v>
      </c>
      <c r="P133" s="13"/>
      <c r="Q133" s="13"/>
      <c r="R133" s="13"/>
      <c r="U133" s="12">
        <f t="shared" si="10"/>
        <v>0</v>
      </c>
      <c r="W133" s="88"/>
      <c r="Y133" s="87"/>
    </row>
    <row r="134" spans="1:25">
      <c r="U134" s="12">
        <f t="shared" si="10"/>
        <v>0</v>
      </c>
      <c r="Y134" s="95"/>
    </row>
    <row r="135" spans="1:25" ht="12.75" customHeight="1">
      <c r="A135" s="133">
        <v>105</v>
      </c>
      <c r="B135" s="133"/>
      <c r="C135" s="54" t="s">
        <v>58</v>
      </c>
      <c r="D135" s="134">
        <v>38169</v>
      </c>
      <c r="E135" s="134"/>
      <c r="F135" s="134"/>
      <c r="G135" s="126" t="s">
        <v>16</v>
      </c>
      <c r="H135" s="126"/>
      <c r="I135" s="126"/>
      <c r="K135" s="2">
        <v>50</v>
      </c>
      <c r="L135" s="55">
        <v>66743</v>
      </c>
      <c r="M135" s="2">
        <v>100</v>
      </c>
      <c r="N135" s="7"/>
      <c r="O135" s="7"/>
      <c r="P135" s="14">
        <v>36713</v>
      </c>
      <c r="Q135" s="14">
        <f>Y135/X135</f>
        <v>910</v>
      </c>
      <c r="R135" s="14">
        <f>P135+Q135</f>
        <v>37623</v>
      </c>
      <c r="U135" s="12">
        <f>L135-R135</f>
        <v>29120</v>
      </c>
      <c r="V135" s="98">
        <v>30</v>
      </c>
      <c r="W135" s="90">
        <f>2021-2004</f>
        <v>17</v>
      </c>
      <c r="X135" s="94">
        <f>K135-W135</f>
        <v>33</v>
      </c>
      <c r="Y135" s="95">
        <v>30030</v>
      </c>
    </row>
    <row r="136" spans="1:25" ht="12.75" customHeight="1">
      <c r="A136" s="133">
        <v>106</v>
      </c>
      <c r="B136" s="133"/>
      <c r="C136" s="54" t="s">
        <v>58</v>
      </c>
      <c r="D136" s="134">
        <v>38534</v>
      </c>
      <c r="E136" s="134"/>
      <c r="F136" s="134"/>
      <c r="G136" s="126" t="s">
        <v>16</v>
      </c>
      <c r="H136" s="126"/>
      <c r="I136" s="126"/>
      <c r="K136" s="2">
        <v>50</v>
      </c>
      <c r="L136" s="55">
        <v>46594</v>
      </c>
      <c r="M136" s="2">
        <v>100</v>
      </c>
      <c r="N136" s="7"/>
      <c r="O136" s="7"/>
      <c r="P136" s="14">
        <v>24072</v>
      </c>
      <c r="Q136" s="14">
        <f t="shared" ref="Q136:Q151" si="16">Y136/X136</f>
        <v>662.41176470588232</v>
      </c>
      <c r="R136" s="14">
        <f t="shared" ref="R136:R150" si="17">P136+Q136</f>
        <v>24734.411764705881</v>
      </c>
      <c r="U136" s="12">
        <f t="shared" si="10"/>
        <v>21859.588235294119</v>
      </c>
      <c r="V136" s="98">
        <v>30</v>
      </c>
      <c r="W136" s="90">
        <v>16</v>
      </c>
      <c r="X136" s="94">
        <f t="shared" ref="X136:X152" si="18">K136-W136</f>
        <v>34</v>
      </c>
      <c r="Y136" s="95">
        <v>22522</v>
      </c>
    </row>
    <row r="137" spans="1:25" ht="12.75" customHeight="1">
      <c r="A137" s="133">
        <v>107</v>
      </c>
      <c r="B137" s="133"/>
      <c r="C137" s="54" t="s">
        <v>58</v>
      </c>
      <c r="D137" s="134">
        <v>38899</v>
      </c>
      <c r="E137" s="134"/>
      <c r="F137" s="134"/>
      <c r="G137" s="126" t="s">
        <v>16</v>
      </c>
      <c r="H137" s="126"/>
      <c r="I137" s="126"/>
      <c r="K137" s="2">
        <v>50</v>
      </c>
      <c r="L137" s="55">
        <v>67133</v>
      </c>
      <c r="M137" s="2">
        <v>100</v>
      </c>
      <c r="N137" s="7"/>
      <c r="O137" s="7"/>
      <c r="P137" s="14">
        <v>32451</v>
      </c>
      <c r="Q137" s="14">
        <f t="shared" si="16"/>
        <v>990.91428571428571</v>
      </c>
      <c r="R137" s="14">
        <f t="shared" si="17"/>
        <v>33441.914285714287</v>
      </c>
      <c r="U137" s="12">
        <f t="shared" si="10"/>
        <v>33691.085714285713</v>
      </c>
      <c r="V137" s="98">
        <v>30</v>
      </c>
      <c r="W137" s="90">
        <v>15</v>
      </c>
      <c r="X137" s="94">
        <f t="shared" si="18"/>
        <v>35</v>
      </c>
      <c r="Y137" s="95">
        <v>34682</v>
      </c>
    </row>
    <row r="138" spans="1:25" ht="12.75" customHeight="1">
      <c r="A138" s="133">
        <v>108</v>
      </c>
      <c r="B138" s="133"/>
      <c r="C138" s="54" t="s">
        <v>58</v>
      </c>
      <c r="D138" s="134">
        <v>39264</v>
      </c>
      <c r="E138" s="134"/>
      <c r="F138" s="134"/>
      <c r="G138" s="126" t="s">
        <v>16</v>
      </c>
      <c r="H138" s="126"/>
      <c r="I138" s="126"/>
      <c r="K138" s="2">
        <v>50</v>
      </c>
      <c r="L138" s="55">
        <v>48446</v>
      </c>
      <c r="M138" s="2">
        <v>100</v>
      </c>
      <c r="N138" s="7"/>
      <c r="O138" s="7"/>
      <c r="P138" s="14">
        <v>21803</v>
      </c>
      <c r="Q138" s="14">
        <f t="shared" si="16"/>
        <v>740.08333333333337</v>
      </c>
      <c r="R138" s="14">
        <f t="shared" si="17"/>
        <v>22543.083333333332</v>
      </c>
      <c r="U138" s="12">
        <f t="shared" si="10"/>
        <v>25902.916666666668</v>
      </c>
      <c r="V138" s="98">
        <v>30</v>
      </c>
      <c r="W138" s="90">
        <v>14</v>
      </c>
      <c r="X138" s="94">
        <f t="shared" si="18"/>
        <v>36</v>
      </c>
      <c r="Y138" s="95">
        <v>26643</v>
      </c>
    </row>
    <row r="139" spans="1:25" ht="12.75" customHeight="1">
      <c r="A139" s="133">
        <v>109</v>
      </c>
      <c r="B139" s="133"/>
      <c r="C139" s="54" t="s">
        <v>58</v>
      </c>
      <c r="D139" s="134">
        <v>39630</v>
      </c>
      <c r="E139" s="134"/>
      <c r="F139" s="134"/>
      <c r="G139" s="126" t="s">
        <v>16</v>
      </c>
      <c r="H139" s="126"/>
      <c r="I139" s="126"/>
      <c r="K139" s="2">
        <v>50</v>
      </c>
      <c r="L139" s="55">
        <v>37253</v>
      </c>
      <c r="M139" s="2">
        <v>100</v>
      </c>
      <c r="N139" s="7"/>
      <c r="O139" s="7"/>
      <c r="P139" s="14">
        <v>15525</v>
      </c>
      <c r="Q139" s="14">
        <f t="shared" si="16"/>
        <v>587.24324324324323</v>
      </c>
      <c r="R139" s="14">
        <f t="shared" si="17"/>
        <v>16112.243243243243</v>
      </c>
      <c r="U139" s="12">
        <f t="shared" si="10"/>
        <v>21140.756756756757</v>
      </c>
      <c r="V139" s="98">
        <v>30</v>
      </c>
      <c r="W139" s="90">
        <v>13</v>
      </c>
      <c r="X139" s="94">
        <f t="shared" si="18"/>
        <v>37</v>
      </c>
      <c r="Y139" s="95">
        <v>21728</v>
      </c>
    </row>
    <row r="140" spans="1:25" ht="12.75" customHeight="1">
      <c r="A140" s="133">
        <v>110</v>
      </c>
      <c r="B140" s="133"/>
      <c r="C140" s="54" t="s">
        <v>58</v>
      </c>
      <c r="D140" s="134">
        <v>39995</v>
      </c>
      <c r="E140" s="134"/>
      <c r="F140" s="134"/>
      <c r="G140" s="126" t="s">
        <v>16</v>
      </c>
      <c r="H140" s="126"/>
      <c r="I140" s="126"/>
      <c r="K140" s="2">
        <v>50</v>
      </c>
      <c r="L140" s="55">
        <v>18053</v>
      </c>
      <c r="M140" s="2">
        <v>100</v>
      </c>
      <c r="N140" s="7"/>
      <c r="O140" s="7"/>
      <c r="P140" s="14">
        <v>6923</v>
      </c>
      <c r="Q140" s="14">
        <f t="shared" si="16"/>
        <v>292.89473684210526</v>
      </c>
      <c r="R140" s="14">
        <f t="shared" si="17"/>
        <v>7215.894736842105</v>
      </c>
      <c r="U140" s="12">
        <f t="shared" si="10"/>
        <v>10837.105263157895</v>
      </c>
      <c r="V140" s="98">
        <v>30</v>
      </c>
      <c r="W140" s="90">
        <v>12</v>
      </c>
      <c r="X140" s="94">
        <f t="shared" si="18"/>
        <v>38</v>
      </c>
      <c r="Y140" s="95">
        <v>11130</v>
      </c>
    </row>
    <row r="141" spans="1:25" ht="12.75" customHeight="1">
      <c r="A141" s="133">
        <v>111</v>
      </c>
      <c r="B141" s="133"/>
      <c r="C141" s="54" t="s">
        <v>58</v>
      </c>
      <c r="D141" s="134">
        <v>40360</v>
      </c>
      <c r="E141" s="134"/>
      <c r="F141" s="134"/>
      <c r="G141" s="126" t="s">
        <v>16</v>
      </c>
      <c r="H141" s="126"/>
      <c r="I141" s="126"/>
      <c r="K141" s="2">
        <v>50</v>
      </c>
      <c r="L141" s="55">
        <v>19981</v>
      </c>
      <c r="M141" s="2">
        <v>100</v>
      </c>
      <c r="N141" s="7"/>
      <c r="O141" s="7"/>
      <c r="P141" s="14">
        <v>6993</v>
      </c>
      <c r="Q141" s="14">
        <f t="shared" si="16"/>
        <v>333.02564102564105</v>
      </c>
      <c r="R141" s="14">
        <f t="shared" si="17"/>
        <v>7326.0256410256407</v>
      </c>
      <c r="U141" s="12">
        <f t="shared" si="10"/>
        <v>12654.974358974359</v>
      </c>
      <c r="V141" s="98">
        <v>30</v>
      </c>
      <c r="W141" s="90">
        <v>11</v>
      </c>
      <c r="X141" s="94">
        <f t="shared" si="18"/>
        <v>39</v>
      </c>
      <c r="Y141" s="95">
        <v>12988</v>
      </c>
    </row>
    <row r="142" spans="1:25" ht="12.75" customHeight="1">
      <c r="A142" s="133">
        <v>112</v>
      </c>
      <c r="B142" s="133"/>
      <c r="C142" s="54" t="s">
        <v>58</v>
      </c>
      <c r="D142" s="134">
        <v>40725</v>
      </c>
      <c r="E142" s="134"/>
      <c r="F142" s="134"/>
      <c r="G142" s="126" t="s">
        <v>16</v>
      </c>
      <c r="H142" s="126"/>
      <c r="I142" s="126"/>
      <c r="K142" s="2">
        <v>50</v>
      </c>
      <c r="L142" s="55">
        <v>25679</v>
      </c>
      <c r="M142" s="2">
        <v>100</v>
      </c>
      <c r="N142" s="7"/>
      <c r="O142" s="7"/>
      <c r="P142" s="14">
        <v>8132</v>
      </c>
      <c r="Q142" s="14">
        <f t="shared" si="16"/>
        <v>438.67500000000001</v>
      </c>
      <c r="R142" s="14">
        <f t="shared" si="17"/>
        <v>8570.6749999999993</v>
      </c>
      <c r="U142" s="12">
        <f t="shared" si="10"/>
        <v>17108.325000000001</v>
      </c>
      <c r="V142" s="98">
        <v>30</v>
      </c>
      <c r="W142" s="90">
        <v>10</v>
      </c>
      <c r="X142" s="94">
        <f t="shared" si="18"/>
        <v>40</v>
      </c>
      <c r="Y142" s="95">
        <v>17547</v>
      </c>
    </row>
    <row r="143" spans="1:25" ht="12.75" customHeight="1">
      <c r="A143" s="133">
        <v>297</v>
      </c>
      <c r="B143" s="133"/>
      <c r="C143" s="54" t="s">
        <v>58</v>
      </c>
      <c r="D143" s="134">
        <v>41090</v>
      </c>
      <c r="E143" s="134"/>
      <c r="F143" s="134"/>
      <c r="G143" s="126" t="s">
        <v>16</v>
      </c>
      <c r="H143" s="126"/>
      <c r="I143" s="126"/>
      <c r="K143" s="2">
        <v>50</v>
      </c>
      <c r="L143" s="55">
        <v>17671</v>
      </c>
      <c r="M143" s="2">
        <v>100</v>
      </c>
      <c r="N143" s="7"/>
      <c r="O143" s="7"/>
      <c r="P143" s="14">
        <v>5007</v>
      </c>
      <c r="Q143" s="14">
        <f t="shared" si="16"/>
        <v>308.8780487804878</v>
      </c>
      <c r="R143" s="14">
        <f t="shared" si="17"/>
        <v>5315.8780487804879</v>
      </c>
      <c r="U143" s="12">
        <f t="shared" si="10"/>
        <v>12355.121951219513</v>
      </c>
      <c r="V143" s="98">
        <v>30</v>
      </c>
      <c r="W143" s="90">
        <v>9</v>
      </c>
      <c r="X143" s="94">
        <f t="shared" si="18"/>
        <v>41</v>
      </c>
      <c r="Y143" s="95">
        <v>12664</v>
      </c>
    </row>
    <row r="144" spans="1:25" ht="12.75" customHeight="1">
      <c r="A144" s="133">
        <v>303</v>
      </c>
      <c r="B144" s="133"/>
      <c r="C144" s="54" t="s">
        <v>58</v>
      </c>
      <c r="D144" s="134">
        <v>41638</v>
      </c>
      <c r="E144" s="134"/>
      <c r="F144" s="134"/>
      <c r="G144" s="126" t="s">
        <v>16</v>
      </c>
      <c r="H144" s="126"/>
      <c r="I144" s="126"/>
      <c r="K144" s="2">
        <v>50</v>
      </c>
      <c r="L144" s="55">
        <v>17499</v>
      </c>
      <c r="M144" s="2">
        <v>100</v>
      </c>
      <c r="N144" s="7"/>
      <c r="O144" s="7"/>
      <c r="P144" s="14">
        <v>4081</v>
      </c>
      <c r="Q144" s="14">
        <f t="shared" si="16"/>
        <v>319.47619047619048</v>
      </c>
      <c r="R144" s="14">
        <f t="shared" si="17"/>
        <v>4400.4761904761908</v>
      </c>
      <c r="U144" s="12">
        <f t="shared" si="10"/>
        <v>13098.523809523809</v>
      </c>
      <c r="V144" s="98">
        <v>30</v>
      </c>
      <c r="W144" s="90">
        <v>8</v>
      </c>
      <c r="X144" s="94">
        <f t="shared" si="18"/>
        <v>42</v>
      </c>
      <c r="Y144" s="95">
        <v>13418</v>
      </c>
    </row>
    <row r="145" spans="1:26" ht="12.75" customHeight="1">
      <c r="A145" s="133">
        <v>310</v>
      </c>
      <c r="B145" s="133"/>
      <c r="C145" s="54" t="s">
        <v>58</v>
      </c>
      <c r="D145" s="134">
        <v>42004</v>
      </c>
      <c r="E145" s="134"/>
      <c r="F145" s="134"/>
      <c r="G145" s="126" t="s">
        <v>16</v>
      </c>
      <c r="H145" s="126"/>
      <c r="I145" s="126"/>
      <c r="K145" s="2">
        <v>50</v>
      </c>
      <c r="L145" s="55">
        <v>53025</v>
      </c>
      <c r="M145" s="2">
        <v>100</v>
      </c>
      <c r="N145" s="7"/>
      <c r="O145" s="7"/>
      <c r="P145" s="14">
        <v>10608</v>
      </c>
      <c r="Q145" s="14">
        <f t="shared" si="16"/>
        <v>986.44186046511629</v>
      </c>
      <c r="R145" s="14">
        <f t="shared" si="17"/>
        <v>11594.441860465116</v>
      </c>
      <c r="U145" s="12">
        <f t="shared" si="10"/>
        <v>41430.558139534885</v>
      </c>
      <c r="V145" s="98">
        <v>30</v>
      </c>
      <c r="W145" s="90">
        <v>7</v>
      </c>
      <c r="X145" s="94">
        <f t="shared" si="18"/>
        <v>43</v>
      </c>
      <c r="Y145" s="95">
        <v>42417</v>
      </c>
    </row>
    <row r="146" spans="1:26" ht="12.75" customHeight="1">
      <c r="A146" s="133">
        <v>317</v>
      </c>
      <c r="B146" s="133"/>
      <c r="C146" s="54" t="s">
        <v>58</v>
      </c>
      <c r="D146" s="134">
        <v>42369</v>
      </c>
      <c r="E146" s="134"/>
      <c r="F146" s="134"/>
      <c r="G146" s="126" t="s">
        <v>16</v>
      </c>
      <c r="H146" s="126"/>
      <c r="I146" s="126"/>
      <c r="K146" s="2">
        <v>50</v>
      </c>
      <c r="L146" s="55">
        <v>43562</v>
      </c>
      <c r="M146" s="2">
        <v>100</v>
      </c>
      <c r="N146" s="7"/>
      <c r="O146" s="7"/>
      <c r="P146" s="14">
        <v>7260</v>
      </c>
      <c r="Q146" s="14">
        <f t="shared" si="16"/>
        <v>825.0454545454545</v>
      </c>
      <c r="R146" s="14">
        <f t="shared" si="17"/>
        <v>8085.045454545454</v>
      </c>
      <c r="U146" s="12">
        <f t="shared" si="10"/>
        <v>35476.954545454544</v>
      </c>
      <c r="V146" s="98">
        <v>30</v>
      </c>
      <c r="W146" s="90">
        <v>6</v>
      </c>
      <c r="X146" s="94">
        <f t="shared" si="18"/>
        <v>44</v>
      </c>
      <c r="Y146" s="95">
        <v>36302</v>
      </c>
    </row>
    <row r="147" spans="1:26" ht="12.75" customHeight="1">
      <c r="A147" s="133">
        <v>326</v>
      </c>
      <c r="B147" s="133"/>
      <c r="C147" s="54" t="s">
        <v>58</v>
      </c>
      <c r="D147" s="134">
        <v>42735</v>
      </c>
      <c r="E147" s="134"/>
      <c r="F147" s="134"/>
      <c r="G147" s="126" t="s">
        <v>16</v>
      </c>
      <c r="H147" s="126"/>
      <c r="I147" s="126"/>
      <c r="K147" s="2">
        <v>50</v>
      </c>
      <c r="L147" s="55">
        <v>35028</v>
      </c>
      <c r="M147" s="2">
        <v>100</v>
      </c>
      <c r="N147" s="7"/>
      <c r="O147" s="7"/>
      <c r="P147" s="14">
        <v>4672</v>
      </c>
      <c r="Q147" s="14">
        <f t="shared" si="16"/>
        <v>674.57777777777778</v>
      </c>
      <c r="R147" s="14">
        <f t="shared" si="17"/>
        <v>5346.5777777777776</v>
      </c>
      <c r="U147" s="12">
        <f t="shared" ref="U147:U210" si="19">L147-R147</f>
        <v>29681.422222222223</v>
      </c>
      <c r="V147" s="98">
        <v>30</v>
      </c>
      <c r="W147" s="90">
        <v>5</v>
      </c>
      <c r="X147" s="94">
        <f t="shared" si="18"/>
        <v>45</v>
      </c>
      <c r="Y147" s="95">
        <v>30356</v>
      </c>
    </row>
    <row r="148" spans="1:26" ht="12.75" customHeight="1">
      <c r="A148" s="133">
        <v>328</v>
      </c>
      <c r="B148" s="133"/>
      <c r="C148" s="54" t="s">
        <v>58</v>
      </c>
      <c r="D148" s="134">
        <v>42735</v>
      </c>
      <c r="E148" s="134"/>
      <c r="F148" s="134"/>
      <c r="G148" s="126" t="s">
        <v>16</v>
      </c>
      <c r="H148" s="126"/>
      <c r="I148" s="126"/>
      <c r="K148" s="2">
        <v>50</v>
      </c>
      <c r="L148" s="55">
        <v>4940</v>
      </c>
      <c r="M148" s="2">
        <v>100</v>
      </c>
      <c r="N148" s="7"/>
      <c r="O148" s="7"/>
      <c r="P148" s="14">
        <v>660</v>
      </c>
      <c r="Q148" s="14">
        <f t="shared" si="16"/>
        <v>95.111111111111114</v>
      </c>
      <c r="R148" s="14">
        <f t="shared" si="17"/>
        <v>755.11111111111109</v>
      </c>
      <c r="U148" s="12">
        <f t="shared" si="19"/>
        <v>4184.8888888888887</v>
      </c>
      <c r="V148" s="98">
        <v>30</v>
      </c>
      <c r="W148" s="90">
        <v>5</v>
      </c>
      <c r="X148" s="94">
        <f t="shared" si="18"/>
        <v>45</v>
      </c>
      <c r="Y148" s="95">
        <v>4280</v>
      </c>
    </row>
    <row r="149" spans="1:26" ht="12.75" customHeight="1">
      <c r="A149" s="133">
        <v>332</v>
      </c>
      <c r="B149" s="133"/>
      <c r="C149" s="54" t="s">
        <v>58</v>
      </c>
      <c r="D149" s="134">
        <v>43100</v>
      </c>
      <c r="E149" s="134"/>
      <c r="F149" s="134"/>
      <c r="G149" s="126" t="s">
        <v>16</v>
      </c>
      <c r="H149" s="126"/>
      <c r="I149" s="126"/>
      <c r="K149" s="2">
        <v>50</v>
      </c>
      <c r="L149" s="55">
        <v>63490</v>
      </c>
      <c r="M149" s="2">
        <v>100</v>
      </c>
      <c r="N149" s="7"/>
      <c r="O149" s="7"/>
      <c r="P149" s="14">
        <v>6348</v>
      </c>
      <c r="Q149" s="14">
        <f t="shared" si="16"/>
        <v>1242.2173913043478</v>
      </c>
      <c r="R149" s="14">
        <f t="shared" si="17"/>
        <v>7590.217391304348</v>
      </c>
      <c r="U149" s="12">
        <f t="shared" si="19"/>
        <v>55899.782608695648</v>
      </c>
      <c r="V149" s="98">
        <v>30</v>
      </c>
      <c r="W149" s="90">
        <v>4</v>
      </c>
      <c r="X149" s="94">
        <f t="shared" si="18"/>
        <v>46</v>
      </c>
      <c r="Y149" s="95">
        <v>57142</v>
      </c>
    </row>
    <row r="150" spans="1:26" ht="12.75" customHeight="1">
      <c r="A150" s="133">
        <v>340</v>
      </c>
      <c r="B150" s="133"/>
      <c r="C150" s="54" t="s">
        <v>58</v>
      </c>
      <c r="D150" s="134">
        <v>43465</v>
      </c>
      <c r="E150" s="134"/>
      <c r="F150" s="134"/>
      <c r="G150" s="126" t="s">
        <v>16</v>
      </c>
      <c r="H150" s="126"/>
      <c r="I150" s="126"/>
      <c r="K150" s="2">
        <v>50</v>
      </c>
      <c r="L150" s="55">
        <v>50816</v>
      </c>
      <c r="M150" s="2">
        <v>100</v>
      </c>
      <c r="N150" s="7"/>
      <c r="O150" s="7"/>
      <c r="P150" s="14">
        <v>3388</v>
      </c>
      <c r="Q150" s="14">
        <f t="shared" si="16"/>
        <v>1009.1063829787234</v>
      </c>
      <c r="R150" s="14">
        <f t="shared" si="17"/>
        <v>4397.1063829787236</v>
      </c>
      <c r="U150" s="12">
        <f t="shared" si="19"/>
        <v>46418.893617021276</v>
      </c>
      <c r="V150" s="98">
        <v>30</v>
      </c>
      <c r="W150" s="90">
        <v>3</v>
      </c>
      <c r="X150" s="94">
        <f t="shared" si="18"/>
        <v>47</v>
      </c>
      <c r="Y150" s="95">
        <v>47428</v>
      </c>
    </row>
    <row r="151" spans="1:26" s="10" customFormat="1" ht="12.75" customHeight="1">
      <c r="A151" s="66">
        <v>4</v>
      </c>
      <c r="B151" s="66"/>
      <c r="C151" s="60" t="s">
        <v>58</v>
      </c>
      <c r="D151" s="119">
        <v>43830</v>
      </c>
      <c r="E151" s="119"/>
      <c r="F151" s="119"/>
      <c r="G151" s="120" t="s">
        <v>16</v>
      </c>
      <c r="H151" s="120"/>
      <c r="I151" s="120"/>
      <c r="K151" s="62">
        <v>50</v>
      </c>
      <c r="L151" s="9">
        <v>27674</v>
      </c>
      <c r="M151" s="62">
        <v>100</v>
      </c>
      <c r="N151" s="63"/>
      <c r="O151" s="63"/>
      <c r="P151" s="65">
        <v>922</v>
      </c>
      <c r="Q151" s="14">
        <f t="shared" si="16"/>
        <v>557.33333333333337</v>
      </c>
      <c r="R151" s="65">
        <f>P151+Q151</f>
        <v>1479.3333333333335</v>
      </c>
      <c r="U151" s="12">
        <f t="shared" si="19"/>
        <v>26194.666666666668</v>
      </c>
      <c r="V151" s="100">
        <v>30</v>
      </c>
      <c r="W151" s="92">
        <v>2</v>
      </c>
      <c r="X151" s="94">
        <f t="shared" si="18"/>
        <v>48</v>
      </c>
      <c r="Y151" s="96">
        <v>26752</v>
      </c>
      <c r="Z151" s="91"/>
    </row>
    <row r="152" spans="1:26" s="10" customFormat="1" ht="12.75" customHeight="1">
      <c r="A152" s="80">
        <v>5</v>
      </c>
      <c r="B152" s="80"/>
      <c r="C152" s="81" t="s">
        <v>58</v>
      </c>
      <c r="D152" s="119">
        <v>44196</v>
      </c>
      <c r="E152" s="119"/>
      <c r="F152" s="119"/>
      <c r="G152" s="120" t="s">
        <v>16</v>
      </c>
      <c r="H152" s="120"/>
      <c r="I152" s="120"/>
      <c r="K152" s="62">
        <v>50</v>
      </c>
      <c r="L152" s="9">
        <v>94145</v>
      </c>
      <c r="M152" s="62">
        <v>100</v>
      </c>
      <c r="N152" s="63"/>
      <c r="O152" s="63"/>
      <c r="P152" s="65">
        <v>0</v>
      </c>
      <c r="Q152" s="14">
        <f>Y152/X152</f>
        <v>1882.9</v>
      </c>
      <c r="R152" s="65">
        <f>P152+Q152</f>
        <v>1882.9</v>
      </c>
      <c r="U152" s="52">
        <f t="shared" ref="U152" si="20">L152-R152</f>
        <v>92262.1</v>
      </c>
      <c r="V152" s="100">
        <v>30</v>
      </c>
      <c r="W152" s="92">
        <v>0</v>
      </c>
      <c r="X152" s="94">
        <f t="shared" si="18"/>
        <v>50</v>
      </c>
      <c r="Y152" s="96">
        <v>94145</v>
      </c>
      <c r="Z152" s="91"/>
    </row>
    <row r="153" spans="1:26">
      <c r="L153" s="55"/>
      <c r="P153" s="12">
        <v>0</v>
      </c>
      <c r="U153" s="12">
        <f t="shared" si="19"/>
        <v>0</v>
      </c>
      <c r="Y153" s="95"/>
    </row>
    <row r="154" spans="1:26" ht="12.75" customHeight="1">
      <c r="A154" s="131" t="s">
        <v>59</v>
      </c>
      <c r="B154" s="131"/>
      <c r="C154" s="131"/>
      <c r="D154" s="131"/>
      <c r="E154" s="131"/>
      <c r="F154" s="131"/>
      <c r="G154" s="131"/>
      <c r="H154" s="131"/>
      <c r="L154" s="56">
        <f>SUM(L135:L153)</f>
        <v>737732</v>
      </c>
      <c r="N154" s="56"/>
      <c r="O154" s="56">
        <f t="shared" ref="O154" si="21">SUM(O135:O153)</f>
        <v>0</v>
      </c>
      <c r="P154" s="56">
        <f>SUM(P135:P153)</f>
        <v>195558</v>
      </c>
      <c r="Q154" s="56">
        <f>SUM(Q135:Q153)</f>
        <v>12856.335555637033</v>
      </c>
      <c r="R154" s="56">
        <f>SUM(R135:R153)</f>
        <v>208414.33555563705</v>
      </c>
      <c r="U154" s="12">
        <f t="shared" si="19"/>
        <v>529317.66444436298</v>
      </c>
      <c r="Y154" s="95"/>
    </row>
    <row r="155" spans="1:26" ht="12.75" customHeight="1">
      <c r="B155" s="131" t="s">
        <v>12</v>
      </c>
      <c r="C155" s="131"/>
      <c r="D155" s="131"/>
      <c r="E155" s="131"/>
      <c r="F155" s="131"/>
      <c r="G155" s="131"/>
      <c r="H155" s="131"/>
      <c r="I155" s="131"/>
      <c r="L155" s="57">
        <v>0</v>
      </c>
      <c r="N155" s="11"/>
      <c r="O155" s="11"/>
      <c r="P155" s="11"/>
      <c r="Q155" s="15">
        <v>0</v>
      </c>
      <c r="R155" s="15">
        <v>0</v>
      </c>
      <c r="U155" s="12">
        <f t="shared" si="19"/>
        <v>0</v>
      </c>
      <c r="Y155" s="95"/>
    </row>
    <row r="156" spans="1:26" ht="12.75" customHeight="1">
      <c r="A156" s="131" t="s">
        <v>60</v>
      </c>
      <c r="B156" s="131"/>
      <c r="C156" s="131"/>
      <c r="D156" s="131"/>
      <c r="E156" s="131"/>
      <c r="F156" s="131"/>
      <c r="G156" s="131"/>
      <c r="H156" s="131"/>
      <c r="L156" s="56">
        <f>L154</f>
        <v>737732</v>
      </c>
      <c r="N156" s="6"/>
      <c r="O156" s="6"/>
      <c r="P156" s="6">
        <f>P154-P155</f>
        <v>195558</v>
      </c>
      <c r="Q156" s="6">
        <f>Q154-Q155</f>
        <v>12856.335555637033</v>
      </c>
      <c r="R156" s="6">
        <f t="shared" ref="R156" si="22">R154-R155</f>
        <v>208414.33555563705</v>
      </c>
      <c r="U156" s="12">
        <f t="shared" si="19"/>
        <v>529317.66444436298</v>
      </c>
      <c r="Y156" s="95"/>
    </row>
    <row r="157" spans="1:26">
      <c r="U157" s="12">
        <f t="shared" si="19"/>
        <v>0</v>
      </c>
      <c r="Y157" s="95"/>
    </row>
    <row r="158" spans="1:26" s="1" customFormat="1" ht="12.75" customHeight="1">
      <c r="A158" s="135" t="s">
        <v>61</v>
      </c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2">
        <f t="shared" si="19"/>
        <v>0</v>
      </c>
      <c r="W158" s="88"/>
      <c r="Y158" s="87"/>
    </row>
    <row r="159" spans="1:26" s="1" customFormat="1" ht="13.15">
      <c r="C159" s="84" t="s">
        <v>327</v>
      </c>
      <c r="H159" s="84" t="s">
        <v>337</v>
      </c>
      <c r="P159" s="13"/>
      <c r="Q159" s="13"/>
      <c r="R159" s="13"/>
      <c r="U159" s="12">
        <f t="shared" si="19"/>
        <v>0</v>
      </c>
      <c r="W159" s="88"/>
      <c r="Y159" s="87"/>
    </row>
    <row r="160" spans="1:26">
      <c r="U160" s="12">
        <f t="shared" si="19"/>
        <v>0</v>
      </c>
      <c r="Y160" s="95"/>
    </row>
    <row r="161" spans="1:25" ht="12.75" customHeight="1">
      <c r="A161" s="133">
        <v>203</v>
      </c>
      <c r="B161" s="133"/>
      <c r="C161" s="54" t="s">
        <v>62</v>
      </c>
      <c r="D161" s="134">
        <v>35399</v>
      </c>
      <c r="E161" s="134"/>
      <c r="F161" s="134"/>
      <c r="G161" s="126" t="s">
        <v>32</v>
      </c>
      <c r="H161" s="126"/>
      <c r="I161" s="126"/>
      <c r="K161" s="2">
        <v>5</v>
      </c>
      <c r="L161" s="55">
        <v>477</v>
      </c>
      <c r="M161" s="2">
        <v>100</v>
      </c>
      <c r="N161" s="14"/>
      <c r="O161" s="14">
        <v>477</v>
      </c>
      <c r="P161" s="14">
        <v>477</v>
      </c>
      <c r="Q161" s="14">
        <v>0</v>
      </c>
      <c r="R161" s="14">
        <f>P161+Q161</f>
        <v>477</v>
      </c>
      <c r="U161" s="12">
        <f t="shared" si="19"/>
        <v>0</v>
      </c>
      <c r="Y161" s="95"/>
    </row>
    <row r="162" spans="1:25" ht="12.75" customHeight="1">
      <c r="A162" s="133">
        <v>204</v>
      </c>
      <c r="B162" s="133"/>
      <c r="C162" s="54" t="s">
        <v>63</v>
      </c>
      <c r="D162" s="134">
        <v>34599</v>
      </c>
      <c r="E162" s="134"/>
      <c r="F162" s="134"/>
      <c r="G162" s="126" t="s">
        <v>32</v>
      </c>
      <c r="H162" s="126"/>
      <c r="I162" s="126"/>
      <c r="K162" s="2">
        <v>7</v>
      </c>
      <c r="L162" s="55">
        <v>344</v>
      </c>
      <c r="M162" s="2">
        <v>100</v>
      </c>
      <c r="N162" s="14"/>
      <c r="O162" s="14">
        <v>344</v>
      </c>
      <c r="P162" s="14">
        <v>344</v>
      </c>
      <c r="Q162" s="14">
        <v>0</v>
      </c>
      <c r="R162" s="14">
        <f t="shared" ref="R162:R213" si="23">P162+Q162</f>
        <v>344</v>
      </c>
      <c r="U162" s="12">
        <f t="shared" si="19"/>
        <v>0</v>
      </c>
      <c r="Y162" s="95"/>
    </row>
    <row r="163" spans="1:25">
      <c r="A163" s="133">
        <v>205</v>
      </c>
      <c r="B163" s="133"/>
      <c r="C163" s="54" t="s">
        <v>64</v>
      </c>
      <c r="D163" s="134">
        <v>34699</v>
      </c>
      <c r="E163" s="134"/>
      <c r="F163" s="134"/>
      <c r="G163" s="126" t="s">
        <v>32</v>
      </c>
      <c r="H163" s="126"/>
      <c r="I163" s="126"/>
      <c r="K163" s="2">
        <v>5</v>
      </c>
      <c r="L163" s="55">
        <v>495</v>
      </c>
      <c r="M163" s="2">
        <v>100</v>
      </c>
      <c r="N163" s="14"/>
      <c r="O163" s="14">
        <v>495</v>
      </c>
      <c r="P163" s="14">
        <v>495</v>
      </c>
      <c r="Q163" s="14">
        <v>0</v>
      </c>
      <c r="R163" s="14">
        <f t="shared" si="23"/>
        <v>495</v>
      </c>
      <c r="U163" s="12">
        <f t="shared" si="19"/>
        <v>0</v>
      </c>
      <c r="Y163" s="95"/>
    </row>
    <row r="164" spans="1:25">
      <c r="A164" s="133">
        <v>206</v>
      </c>
      <c r="B164" s="133"/>
      <c r="C164" s="54" t="s">
        <v>65</v>
      </c>
      <c r="D164" s="134">
        <v>34911</v>
      </c>
      <c r="E164" s="134"/>
      <c r="F164" s="134"/>
      <c r="G164" s="126" t="s">
        <v>32</v>
      </c>
      <c r="H164" s="126"/>
      <c r="I164" s="126"/>
      <c r="K164" s="2">
        <v>5</v>
      </c>
      <c r="L164" s="55">
        <v>829</v>
      </c>
      <c r="M164" s="2">
        <v>100</v>
      </c>
      <c r="N164" s="14"/>
      <c r="O164" s="14">
        <v>829</v>
      </c>
      <c r="P164" s="14">
        <v>829</v>
      </c>
      <c r="Q164" s="14">
        <v>0</v>
      </c>
      <c r="R164" s="14">
        <f t="shared" si="23"/>
        <v>829</v>
      </c>
      <c r="U164" s="12">
        <f t="shared" si="19"/>
        <v>0</v>
      </c>
      <c r="Y164" s="95"/>
    </row>
    <row r="165" spans="1:25" ht="12.75" customHeight="1">
      <c r="A165" s="133">
        <v>207</v>
      </c>
      <c r="B165" s="133"/>
      <c r="C165" s="54" t="s">
        <v>66</v>
      </c>
      <c r="D165" s="134">
        <v>35061</v>
      </c>
      <c r="E165" s="134"/>
      <c r="F165" s="134"/>
      <c r="G165" s="126" t="s">
        <v>16</v>
      </c>
      <c r="H165" s="126"/>
      <c r="I165" s="126"/>
      <c r="K165" s="2">
        <v>7</v>
      </c>
      <c r="L165" s="55">
        <v>2099</v>
      </c>
      <c r="M165" s="2">
        <v>100</v>
      </c>
      <c r="N165" s="14"/>
      <c r="O165" s="14">
        <v>2099</v>
      </c>
      <c r="P165" s="14">
        <v>2099</v>
      </c>
      <c r="Q165" s="14">
        <v>0</v>
      </c>
      <c r="R165" s="14">
        <f t="shared" si="23"/>
        <v>2099</v>
      </c>
      <c r="U165" s="12">
        <f t="shared" si="19"/>
        <v>0</v>
      </c>
      <c r="Y165" s="95"/>
    </row>
    <row r="166" spans="1:25" ht="12.75" customHeight="1">
      <c r="A166" s="133">
        <v>208</v>
      </c>
      <c r="B166" s="133"/>
      <c r="C166" s="54" t="s">
        <v>67</v>
      </c>
      <c r="D166" s="134">
        <v>35061</v>
      </c>
      <c r="E166" s="134"/>
      <c r="F166" s="134"/>
      <c r="G166" s="126" t="s">
        <v>32</v>
      </c>
      <c r="H166" s="126"/>
      <c r="I166" s="126"/>
      <c r="K166" s="2">
        <v>5</v>
      </c>
      <c r="L166" s="55">
        <v>156</v>
      </c>
      <c r="M166" s="2">
        <v>100</v>
      </c>
      <c r="N166" s="14"/>
      <c r="O166" s="14">
        <v>156</v>
      </c>
      <c r="P166" s="14">
        <v>156</v>
      </c>
      <c r="Q166" s="14">
        <v>0</v>
      </c>
      <c r="R166" s="14">
        <f t="shared" si="23"/>
        <v>156</v>
      </c>
      <c r="U166" s="12">
        <f t="shared" si="19"/>
        <v>0</v>
      </c>
      <c r="Y166" s="95"/>
    </row>
    <row r="167" spans="1:25" ht="12.75" customHeight="1">
      <c r="A167" s="133">
        <v>209</v>
      </c>
      <c r="B167" s="133"/>
      <c r="C167" s="54" t="s">
        <v>68</v>
      </c>
      <c r="D167" s="134">
        <v>35399</v>
      </c>
      <c r="E167" s="134"/>
      <c r="F167" s="134"/>
      <c r="G167" s="126" t="s">
        <v>32</v>
      </c>
      <c r="H167" s="126"/>
      <c r="I167" s="126"/>
      <c r="K167" s="2">
        <v>5</v>
      </c>
      <c r="L167" s="55">
        <v>150</v>
      </c>
      <c r="M167" s="2">
        <v>100</v>
      </c>
      <c r="N167" s="14"/>
      <c r="O167" s="14">
        <v>150</v>
      </c>
      <c r="P167" s="14">
        <v>150</v>
      </c>
      <c r="Q167" s="14">
        <v>0</v>
      </c>
      <c r="R167" s="14">
        <f t="shared" si="23"/>
        <v>150</v>
      </c>
      <c r="U167" s="12">
        <f t="shared" si="19"/>
        <v>0</v>
      </c>
      <c r="Y167" s="95"/>
    </row>
    <row r="168" spans="1:25" ht="12.75" customHeight="1">
      <c r="A168" s="133">
        <v>210</v>
      </c>
      <c r="B168" s="133"/>
      <c r="C168" s="54" t="s">
        <v>69</v>
      </c>
      <c r="D168" s="134">
        <v>35581</v>
      </c>
      <c r="E168" s="134"/>
      <c r="F168" s="134"/>
      <c r="G168" s="126" t="s">
        <v>32</v>
      </c>
      <c r="H168" s="126"/>
      <c r="I168" s="126"/>
      <c r="K168" s="2">
        <v>5</v>
      </c>
      <c r="L168" s="55">
        <v>190</v>
      </c>
      <c r="M168" s="2">
        <v>100</v>
      </c>
      <c r="N168" s="14"/>
      <c r="O168" s="14">
        <v>190</v>
      </c>
      <c r="P168" s="14">
        <v>190</v>
      </c>
      <c r="Q168" s="14">
        <v>0</v>
      </c>
      <c r="R168" s="14">
        <f t="shared" si="23"/>
        <v>190</v>
      </c>
      <c r="U168" s="12">
        <f t="shared" si="19"/>
        <v>0</v>
      </c>
      <c r="Y168" s="95"/>
    </row>
    <row r="169" spans="1:25" ht="12.75" customHeight="1">
      <c r="A169" s="133">
        <v>211</v>
      </c>
      <c r="B169" s="133"/>
      <c r="C169" s="54" t="s">
        <v>70</v>
      </c>
      <c r="D169" s="134">
        <v>36135</v>
      </c>
      <c r="E169" s="134"/>
      <c r="F169" s="134"/>
      <c r="G169" s="126" t="s">
        <v>32</v>
      </c>
      <c r="H169" s="126"/>
      <c r="I169" s="126"/>
      <c r="K169" s="2">
        <v>5</v>
      </c>
      <c r="L169" s="55">
        <v>1019</v>
      </c>
      <c r="M169" s="2">
        <v>100</v>
      </c>
      <c r="N169" s="14"/>
      <c r="O169" s="14">
        <v>1019</v>
      </c>
      <c r="P169" s="14">
        <v>1019</v>
      </c>
      <c r="Q169" s="14">
        <v>0</v>
      </c>
      <c r="R169" s="14">
        <f t="shared" si="23"/>
        <v>1019</v>
      </c>
      <c r="U169" s="12">
        <f t="shared" si="19"/>
        <v>0</v>
      </c>
      <c r="Y169" s="95"/>
    </row>
    <row r="170" spans="1:25" ht="12.75" customHeight="1">
      <c r="A170" s="133">
        <v>212</v>
      </c>
      <c r="B170" s="133"/>
      <c r="C170" s="54" t="s">
        <v>71</v>
      </c>
      <c r="D170" s="134">
        <v>35821</v>
      </c>
      <c r="E170" s="134"/>
      <c r="F170" s="134"/>
      <c r="G170" s="126" t="s">
        <v>32</v>
      </c>
      <c r="H170" s="126"/>
      <c r="I170" s="126"/>
      <c r="K170" s="2">
        <v>5</v>
      </c>
      <c r="L170" s="55">
        <v>198</v>
      </c>
      <c r="M170" s="2">
        <v>100</v>
      </c>
      <c r="N170" s="14"/>
      <c r="O170" s="14">
        <v>198</v>
      </c>
      <c r="P170" s="14">
        <v>198</v>
      </c>
      <c r="Q170" s="14">
        <v>0</v>
      </c>
      <c r="R170" s="14">
        <f t="shared" si="23"/>
        <v>198</v>
      </c>
      <c r="U170" s="12">
        <f t="shared" si="19"/>
        <v>0</v>
      </c>
      <c r="Y170" s="95"/>
    </row>
    <row r="171" spans="1:25" ht="12.75" customHeight="1">
      <c r="A171" s="133">
        <v>213</v>
      </c>
      <c r="B171" s="133"/>
      <c r="C171" s="54" t="s">
        <v>72</v>
      </c>
      <c r="D171" s="134">
        <v>35909</v>
      </c>
      <c r="E171" s="134"/>
      <c r="F171" s="134"/>
      <c r="G171" s="126" t="s">
        <v>32</v>
      </c>
      <c r="H171" s="126"/>
      <c r="I171" s="126"/>
      <c r="K171" s="2">
        <v>5</v>
      </c>
      <c r="L171" s="55">
        <v>163</v>
      </c>
      <c r="M171" s="2">
        <v>100</v>
      </c>
      <c r="N171" s="14"/>
      <c r="O171" s="14">
        <v>163</v>
      </c>
      <c r="P171" s="14">
        <v>163</v>
      </c>
      <c r="Q171" s="14">
        <v>0</v>
      </c>
      <c r="R171" s="14">
        <f t="shared" si="23"/>
        <v>163</v>
      </c>
      <c r="U171" s="12">
        <f t="shared" si="19"/>
        <v>0</v>
      </c>
      <c r="Y171" s="95"/>
    </row>
    <row r="172" spans="1:25" ht="12.75" customHeight="1">
      <c r="A172" s="133">
        <v>216</v>
      </c>
      <c r="B172" s="133"/>
      <c r="C172" s="54" t="s">
        <v>73</v>
      </c>
      <c r="D172" s="134">
        <v>36861</v>
      </c>
      <c r="E172" s="134"/>
      <c r="F172" s="134"/>
      <c r="G172" s="126" t="s">
        <v>32</v>
      </c>
      <c r="H172" s="126"/>
      <c r="I172" s="126"/>
      <c r="K172" s="2">
        <v>5</v>
      </c>
      <c r="L172" s="55">
        <v>127</v>
      </c>
      <c r="M172" s="2">
        <v>100</v>
      </c>
      <c r="N172" s="14"/>
      <c r="O172" s="14">
        <v>127</v>
      </c>
      <c r="P172" s="14">
        <v>127</v>
      </c>
      <c r="Q172" s="14">
        <v>0</v>
      </c>
      <c r="R172" s="14">
        <f t="shared" si="23"/>
        <v>127</v>
      </c>
      <c r="U172" s="12">
        <f t="shared" si="19"/>
        <v>0</v>
      </c>
      <c r="Y172" s="95"/>
    </row>
    <row r="173" spans="1:25" ht="12.75" customHeight="1">
      <c r="A173" s="133">
        <v>217</v>
      </c>
      <c r="B173" s="133"/>
      <c r="C173" s="54" t="s">
        <v>74</v>
      </c>
      <c r="D173" s="134">
        <v>36868</v>
      </c>
      <c r="E173" s="134"/>
      <c r="F173" s="134"/>
      <c r="G173" s="126" t="s">
        <v>32</v>
      </c>
      <c r="H173" s="126"/>
      <c r="I173" s="126"/>
      <c r="K173" s="2">
        <v>5</v>
      </c>
      <c r="L173" s="55">
        <v>1155</v>
      </c>
      <c r="M173" s="2">
        <v>100</v>
      </c>
      <c r="N173" s="14"/>
      <c r="O173" s="14">
        <v>1155</v>
      </c>
      <c r="P173" s="14">
        <v>1155</v>
      </c>
      <c r="Q173" s="14">
        <v>0</v>
      </c>
      <c r="R173" s="14">
        <f t="shared" si="23"/>
        <v>1155</v>
      </c>
      <c r="U173" s="12">
        <f t="shared" si="19"/>
        <v>0</v>
      </c>
      <c r="Y173" s="95"/>
    </row>
    <row r="174" spans="1:25" ht="12.75" customHeight="1">
      <c r="A174" s="133">
        <v>218</v>
      </c>
      <c r="B174" s="133"/>
      <c r="C174" s="54" t="s">
        <v>75</v>
      </c>
      <c r="D174" s="134">
        <v>37073</v>
      </c>
      <c r="E174" s="134"/>
      <c r="F174" s="134"/>
      <c r="G174" s="126" t="s">
        <v>16</v>
      </c>
      <c r="H174" s="126"/>
      <c r="I174" s="126"/>
      <c r="K174" s="2">
        <v>10</v>
      </c>
      <c r="L174" s="55">
        <v>7683</v>
      </c>
      <c r="M174" s="2">
        <v>100</v>
      </c>
      <c r="N174" s="14"/>
      <c r="O174" s="14">
        <v>7683</v>
      </c>
      <c r="P174" s="14">
        <v>7683</v>
      </c>
      <c r="Q174" s="14">
        <v>0</v>
      </c>
      <c r="R174" s="14">
        <f t="shared" si="23"/>
        <v>7683</v>
      </c>
      <c r="U174" s="12">
        <f t="shared" si="19"/>
        <v>0</v>
      </c>
      <c r="Y174" s="95"/>
    </row>
    <row r="175" spans="1:25" ht="12.75" customHeight="1">
      <c r="A175" s="133">
        <v>220</v>
      </c>
      <c r="B175" s="133"/>
      <c r="C175" s="54" t="s">
        <v>76</v>
      </c>
      <c r="D175" s="134">
        <v>37295</v>
      </c>
      <c r="E175" s="134"/>
      <c r="F175" s="134"/>
      <c r="G175" s="126" t="s">
        <v>32</v>
      </c>
      <c r="H175" s="126"/>
      <c r="I175" s="126"/>
      <c r="K175" s="2">
        <v>5</v>
      </c>
      <c r="L175" s="55">
        <v>570</v>
      </c>
      <c r="M175" s="2">
        <v>100</v>
      </c>
      <c r="N175" s="14"/>
      <c r="O175" s="14">
        <v>570</v>
      </c>
      <c r="P175" s="14">
        <v>570</v>
      </c>
      <c r="Q175" s="14">
        <v>0</v>
      </c>
      <c r="R175" s="14">
        <f t="shared" si="23"/>
        <v>570</v>
      </c>
      <c r="U175" s="12">
        <f t="shared" si="19"/>
        <v>0</v>
      </c>
      <c r="Y175" s="95"/>
    </row>
    <row r="176" spans="1:25" ht="12.75" customHeight="1">
      <c r="A176" s="133">
        <v>221</v>
      </c>
      <c r="B176" s="133"/>
      <c r="C176" s="54" t="s">
        <v>77</v>
      </c>
      <c r="D176" s="134">
        <v>37370</v>
      </c>
      <c r="E176" s="134"/>
      <c r="F176" s="134"/>
      <c r="G176" s="126" t="s">
        <v>16</v>
      </c>
      <c r="H176" s="126"/>
      <c r="I176" s="126"/>
      <c r="K176" s="2">
        <v>10</v>
      </c>
      <c r="L176" s="55">
        <v>550</v>
      </c>
      <c r="M176" s="2">
        <v>100</v>
      </c>
      <c r="N176" s="14"/>
      <c r="O176" s="14">
        <v>541</v>
      </c>
      <c r="P176" s="14">
        <v>550</v>
      </c>
      <c r="Q176" s="14">
        <v>0</v>
      </c>
      <c r="R176" s="14">
        <f t="shared" si="23"/>
        <v>550</v>
      </c>
      <c r="U176" s="12">
        <f t="shared" si="19"/>
        <v>0</v>
      </c>
      <c r="Y176" s="95"/>
    </row>
    <row r="177" spans="1:25" ht="12.75" customHeight="1">
      <c r="A177" s="133">
        <v>222</v>
      </c>
      <c r="B177" s="133"/>
      <c r="C177" s="54" t="s">
        <v>78</v>
      </c>
      <c r="D177" s="134">
        <v>37371</v>
      </c>
      <c r="E177" s="134"/>
      <c r="F177" s="134"/>
      <c r="G177" s="126" t="s">
        <v>32</v>
      </c>
      <c r="H177" s="126"/>
      <c r="I177" s="126"/>
      <c r="K177" s="2">
        <v>5</v>
      </c>
      <c r="L177" s="55">
        <v>3495</v>
      </c>
      <c r="M177" s="2">
        <v>100</v>
      </c>
      <c r="N177" s="14"/>
      <c r="O177" s="14">
        <v>3495</v>
      </c>
      <c r="P177" s="14">
        <v>3495</v>
      </c>
      <c r="Q177" s="14">
        <v>0</v>
      </c>
      <c r="R177" s="14">
        <f t="shared" si="23"/>
        <v>3495</v>
      </c>
      <c r="U177" s="12">
        <f t="shared" si="19"/>
        <v>0</v>
      </c>
      <c r="Y177" s="95"/>
    </row>
    <row r="178" spans="1:25" ht="12.75" customHeight="1">
      <c r="A178" s="133">
        <v>223</v>
      </c>
      <c r="B178" s="133"/>
      <c r="C178" s="54" t="s">
        <v>79</v>
      </c>
      <c r="D178" s="134">
        <v>37385</v>
      </c>
      <c r="E178" s="134"/>
      <c r="F178" s="134"/>
      <c r="G178" s="126" t="s">
        <v>32</v>
      </c>
      <c r="H178" s="126"/>
      <c r="I178" s="126"/>
      <c r="K178" s="2">
        <v>5</v>
      </c>
      <c r="L178" s="55">
        <v>2790</v>
      </c>
      <c r="M178" s="2">
        <v>100</v>
      </c>
      <c r="N178" s="14"/>
      <c r="O178" s="14">
        <v>2790</v>
      </c>
      <c r="P178" s="14">
        <v>2790</v>
      </c>
      <c r="Q178" s="14">
        <v>0</v>
      </c>
      <c r="R178" s="14">
        <f t="shared" si="23"/>
        <v>2790</v>
      </c>
      <c r="U178" s="12">
        <f t="shared" si="19"/>
        <v>0</v>
      </c>
      <c r="Y178" s="95"/>
    </row>
    <row r="179" spans="1:25" ht="12.75" customHeight="1">
      <c r="A179" s="133">
        <v>224</v>
      </c>
      <c r="B179" s="133"/>
      <c r="C179" s="54" t="s">
        <v>80</v>
      </c>
      <c r="D179" s="134">
        <v>37526</v>
      </c>
      <c r="E179" s="134"/>
      <c r="F179" s="134"/>
      <c r="G179" s="126" t="s">
        <v>32</v>
      </c>
      <c r="H179" s="126"/>
      <c r="I179" s="126"/>
      <c r="K179" s="2">
        <v>5</v>
      </c>
      <c r="L179" s="55">
        <v>1870</v>
      </c>
      <c r="M179" s="2">
        <v>100</v>
      </c>
      <c r="N179" s="14"/>
      <c r="O179" s="14">
        <v>1870</v>
      </c>
      <c r="P179" s="14">
        <v>1870</v>
      </c>
      <c r="Q179" s="14">
        <v>0</v>
      </c>
      <c r="R179" s="14">
        <f t="shared" si="23"/>
        <v>1870</v>
      </c>
      <c r="U179" s="12">
        <f t="shared" si="19"/>
        <v>0</v>
      </c>
      <c r="Y179" s="95"/>
    </row>
    <row r="180" spans="1:25" ht="12.75" customHeight="1">
      <c r="A180" s="133">
        <v>225</v>
      </c>
      <c r="B180" s="133"/>
      <c r="C180" s="54" t="s">
        <v>81</v>
      </c>
      <c r="D180" s="134">
        <v>37554</v>
      </c>
      <c r="E180" s="134"/>
      <c r="F180" s="134"/>
      <c r="G180" s="126" t="s">
        <v>32</v>
      </c>
      <c r="H180" s="126"/>
      <c r="I180" s="126"/>
      <c r="K180" s="2">
        <v>5</v>
      </c>
      <c r="L180" s="55">
        <v>998</v>
      </c>
      <c r="M180" s="2">
        <v>100</v>
      </c>
      <c r="N180" s="14"/>
      <c r="O180" s="14">
        <v>998</v>
      </c>
      <c r="P180" s="14">
        <v>998</v>
      </c>
      <c r="Q180" s="14">
        <v>0</v>
      </c>
      <c r="R180" s="14">
        <f t="shared" si="23"/>
        <v>998</v>
      </c>
      <c r="U180" s="12">
        <f t="shared" si="19"/>
        <v>0</v>
      </c>
      <c r="Y180" s="95"/>
    </row>
    <row r="181" spans="1:25" ht="12.75" customHeight="1">
      <c r="A181" s="133">
        <v>226</v>
      </c>
      <c r="B181" s="133"/>
      <c r="C181" s="54" t="s">
        <v>74</v>
      </c>
      <c r="D181" s="134">
        <v>37554</v>
      </c>
      <c r="E181" s="134"/>
      <c r="F181" s="134"/>
      <c r="G181" s="126" t="s">
        <v>32</v>
      </c>
      <c r="H181" s="126"/>
      <c r="I181" s="126"/>
      <c r="K181" s="2">
        <v>5</v>
      </c>
      <c r="L181" s="55">
        <v>420</v>
      </c>
      <c r="M181" s="2">
        <v>100</v>
      </c>
      <c r="N181" s="14"/>
      <c r="O181" s="14">
        <v>420</v>
      </c>
      <c r="P181" s="14">
        <v>420</v>
      </c>
      <c r="Q181" s="14">
        <v>0</v>
      </c>
      <c r="R181" s="14">
        <f t="shared" si="23"/>
        <v>420</v>
      </c>
      <c r="U181" s="12">
        <f t="shared" si="19"/>
        <v>0</v>
      </c>
      <c r="Y181" s="95"/>
    </row>
    <row r="182" spans="1:25" ht="12.75" customHeight="1">
      <c r="A182" s="133">
        <v>227</v>
      </c>
      <c r="B182" s="133"/>
      <c r="C182" s="54" t="s">
        <v>82</v>
      </c>
      <c r="D182" s="134">
        <v>37680</v>
      </c>
      <c r="E182" s="134"/>
      <c r="F182" s="134"/>
      <c r="G182" s="126" t="s">
        <v>32</v>
      </c>
      <c r="H182" s="126"/>
      <c r="I182" s="126"/>
      <c r="K182" s="2">
        <v>5</v>
      </c>
      <c r="L182" s="55">
        <v>714</v>
      </c>
      <c r="M182" s="2">
        <v>100</v>
      </c>
      <c r="N182" s="14"/>
      <c r="O182" s="14">
        <v>714</v>
      </c>
      <c r="P182" s="14">
        <v>714</v>
      </c>
      <c r="Q182" s="14">
        <v>0</v>
      </c>
      <c r="R182" s="14">
        <f t="shared" si="23"/>
        <v>714</v>
      </c>
      <c r="U182" s="12">
        <f t="shared" si="19"/>
        <v>0</v>
      </c>
      <c r="Y182" s="95"/>
    </row>
    <row r="183" spans="1:25" ht="12.75" customHeight="1">
      <c r="A183" s="133">
        <v>228</v>
      </c>
      <c r="B183" s="133"/>
      <c r="C183" s="54" t="s">
        <v>83</v>
      </c>
      <c r="D183" s="134">
        <v>37833</v>
      </c>
      <c r="E183" s="134"/>
      <c r="F183" s="134"/>
      <c r="G183" s="126" t="s">
        <v>32</v>
      </c>
      <c r="H183" s="126"/>
      <c r="I183" s="126"/>
      <c r="K183" s="2">
        <v>5</v>
      </c>
      <c r="L183" s="55">
        <v>500</v>
      </c>
      <c r="M183" s="2">
        <v>100</v>
      </c>
      <c r="N183" s="14"/>
      <c r="O183" s="14">
        <v>500</v>
      </c>
      <c r="P183" s="14">
        <v>500</v>
      </c>
      <c r="Q183" s="14">
        <v>0</v>
      </c>
      <c r="R183" s="14">
        <f t="shared" si="23"/>
        <v>500</v>
      </c>
      <c r="U183" s="12">
        <f t="shared" si="19"/>
        <v>0</v>
      </c>
      <c r="Y183" s="95"/>
    </row>
    <row r="184" spans="1:25" ht="12.75" customHeight="1">
      <c r="A184" s="133">
        <v>229</v>
      </c>
      <c r="B184" s="133"/>
      <c r="C184" s="54" t="s">
        <v>74</v>
      </c>
      <c r="D184" s="134">
        <v>38097</v>
      </c>
      <c r="E184" s="134"/>
      <c r="F184" s="134"/>
      <c r="G184" s="126" t="s">
        <v>16</v>
      </c>
      <c r="H184" s="126"/>
      <c r="I184" s="126"/>
      <c r="K184" s="2">
        <v>7</v>
      </c>
      <c r="L184" s="55">
        <v>1395</v>
      </c>
      <c r="M184" s="2">
        <v>100</v>
      </c>
      <c r="N184" s="14"/>
      <c r="O184" s="14">
        <v>1361</v>
      </c>
      <c r="P184" s="14">
        <v>1395</v>
      </c>
      <c r="Q184" s="14">
        <v>0</v>
      </c>
      <c r="R184" s="14">
        <f t="shared" si="23"/>
        <v>1395</v>
      </c>
      <c r="U184" s="12">
        <f t="shared" si="19"/>
        <v>0</v>
      </c>
      <c r="Y184" s="95"/>
    </row>
    <row r="185" spans="1:25" ht="12.75" customHeight="1">
      <c r="A185" s="133">
        <v>230</v>
      </c>
      <c r="B185" s="133"/>
      <c r="C185" s="54" t="s">
        <v>274</v>
      </c>
      <c r="D185" s="134">
        <v>38352</v>
      </c>
      <c r="E185" s="134"/>
      <c r="F185" s="134"/>
      <c r="G185" s="126" t="s">
        <v>16</v>
      </c>
      <c r="H185" s="126"/>
      <c r="I185" s="126"/>
      <c r="K185" s="2">
        <v>7</v>
      </c>
      <c r="L185" s="55">
        <v>20050</v>
      </c>
      <c r="M185" s="2">
        <v>100</v>
      </c>
      <c r="N185" s="14"/>
      <c r="O185" s="14">
        <v>20050</v>
      </c>
      <c r="P185" s="14">
        <v>20050</v>
      </c>
      <c r="Q185" s="14">
        <v>0</v>
      </c>
      <c r="R185" s="14">
        <f t="shared" si="23"/>
        <v>20050</v>
      </c>
      <c r="U185" s="12">
        <f t="shared" si="19"/>
        <v>0</v>
      </c>
      <c r="Y185" s="95"/>
    </row>
    <row r="186" spans="1:25" ht="12.75" customHeight="1">
      <c r="A186" s="133">
        <v>231</v>
      </c>
      <c r="B186" s="133"/>
      <c r="C186" s="54" t="s">
        <v>84</v>
      </c>
      <c r="D186" s="134">
        <v>38411</v>
      </c>
      <c r="E186" s="134"/>
      <c r="F186" s="134"/>
      <c r="G186" s="126" t="s">
        <v>24</v>
      </c>
      <c r="H186" s="126"/>
      <c r="I186" s="126"/>
      <c r="K186" s="2">
        <v>7</v>
      </c>
      <c r="L186" s="55">
        <v>346</v>
      </c>
      <c r="M186" s="2">
        <v>100</v>
      </c>
      <c r="N186" s="14"/>
      <c r="O186" s="14">
        <v>325</v>
      </c>
      <c r="P186" s="14">
        <v>346</v>
      </c>
      <c r="Q186" s="14">
        <v>0</v>
      </c>
      <c r="R186" s="14">
        <f t="shared" si="23"/>
        <v>346</v>
      </c>
      <c r="U186" s="12">
        <f t="shared" si="19"/>
        <v>0</v>
      </c>
      <c r="Y186" s="95"/>
    </row>
    <row r="187" spans="1:25" ht="12.75" customHeight="1">
      <c r="A187" s="133">
        <v>232</v>
      </c>
      <c r="B187" s="133"/>
      <c r="C187" s="54" t="s">
        <v>85</v>
      </c>
      <c r="D187" s="134">
        <v>38464</v>
      </c>
      <c r="E187" s="134"/>
      <c r="F187" s="134"/>
      <c r="G187" s="126" t="s">
        <v>16</v>
      </c>
      <c r="H187" s="126"/>
      <c r="I187" s="126"/>
      <c r="K187" s="2">
        <v>7</v>
      </c>
      <c r="L187" s="55">
        <v>134</v>
      </c>
      <c r="M187" s="2">
        <v>100</v>
      </c>
      <c r="N187" s="14"/>
      <c r="O187" s="14">
        <v>130</v>
      </c>
      <c r="P187" s="14">
        <v>134</v>
      </c>
      <c r="Q187" s="14">
        <v>0</v>
      </c>
      <c r="R187" s="14">
        <f t="shared" si="23"/>
        <v>134</v>
      </c>
      <c r="U187" s="12">
        <f t="shared" si="19"/>
        <v>0</v>
      </c>
      <c r="Y187" s="95"/>
    </row>
    <row r="188" spans="1:25" ht="12.75" customHeight="1">
      <c r="A188" s="133">
        <v>233</v>
      </c>
      <c r="B188" s="133"/>
      <c r="C188" s="54" t="s">
        <v>86</v>
      </c>
      <c r="D188" s="134">
        <v>38595</v>
      </c>
      <c r="E188" s="134"/>
      <c r="F188" s="134"/>
      <c r="G188" s="126" t="s">
        <v>32</v>
      </c>
      <c r="H188" s="126"/>
      <c r="I188" s="126"/>
      <c r="K188" s="2">
        <v>5</v>
      </c>
      <c r="L188" s="55">
        <v>1757</v>
      </c>
      <c r="M188" s="2">
        <v>100</v>
      </c>
      <c r="N188" s="14"/>
      <c r="O188" s="14">
        <v>1757</v>
      </c>
      <c r="P188" s="14">
        <v>1757</v>
      </c>
      <c r="Q188" s="14">
        <v>0</v>
      </c>
      <c r="R188" s="14">
        <f t="shared" si="23"/>
        <v>1757</v>
      </c>
      <c r="U188" s="12">
        <f t="shared" si="19"/>
        <v>0</v>
      </c>
      <c r="Y188" s="95"/>
    </row>
    <row r="189" spans="1:25" ht="12.75" customHeight="1">
      <c r="A189" s="133">
        <v>234</v>
      </c>
      <c r="B189" s="133"/>
      <c r="C189" s="54" t="s">
        <v>87</v>
      </c>
      <c r="D189" s="134">
        <v>38747</v>
      </c>
      <c r="E189" s="134"/>
      <c r="F189" s="134"/>
      <c r="G189" s="126" t="s">
        <v>16</v>
      </c>
      <c r="H189" s="126"/>
      <c r="I189" s="126"/>
      <c r="K189" s="2">
        <v>5</v>
      </c>
      <c r="L189" s="55">
        <v>967</v>
      </c>
      <c r="M189" s="2">
        <v>100</v>
      </c>
      <c r="N189" s="14"/>
      <c r="O189" s="14">
        <v>967</v>
      </c>
      <c r="P189" s="14">
        <v>967</v>
      </c>
      <c r="Q189" s="14">
        <v>0</v>
      </c>
      <c r="R189" s="14">
        <f t="shared" si="23"/>
        <v>967</v>
      </c>
      <c r="U189" s="12">
        <f t="shared" si="19"/>
        <v>0</v>
      </c>
      <c r="Y189" s="95"/>
    </row>
    <row r="190" spans="1:25" ht="12.75" customHeight="1">
      <c r="A190" s="133">
        <v>235</v>
      </c>
      <c r="B190" s="133"/>
      <c r="C190" s="54" t="s">
        <v>88</v>
      </c>
      <c r="D190" s="134">
        <v>38747</v>
      </c>
      <c r="E190" s="134"/>
      <c r="F190" s="134"/>
      <c r="G190" s="126" t="s">
        <v>16</v>
      </c>
      <c r="H190" s="126"/>
      <c r="I190" s="126"/>
      <c r="K190" s="2">
        <v>5</v>
      </c>
      <c r="L190" s="55">
        <v>199</v>
      </c>
      <c r="M190" s="2">
        <v>100</v>
      </c>
      <c r="N190" s="14"/>
      <c r="O190" s="14">
        <v>199</v>
      </c>
      <c r="P190" s="14">
        <v>199</v>
      </c>
      <c r="Q190" s="14">
        <v>0</v>
      </c>
      <c r="R190" s="14">
        <f t="shared" si="23"/>
        <v>199</v>
      </c>
      <c r="U190" s="12">
        <f t="shared" si="19"/>
        <v>0</v>
      </c>
      <c r="Y190" s="95"/>
    </row>
    <row r="191" spans="1:25" ht="12.75" customHeight="1">
      <c r="A191" s="133">
        <v>236</v>
      </c>
      <c r="B191" s="133"/>
      <c r="C191" s="54" t="s">
        <v>89</v>
      </c>
      <c r="D191" s="134">
        <v>38782</v>
      </c>
      <c r="E191" s="134"/>
      <c r="F191" s="134"/>
      <c r="G191" s="126" t="s">
        <v>16</v>
      </c>
      <c r="H191" s="126"/>
      <c r="I191" s="126"/>
      <c r="K191" s="2">
        <v>5</v>
      </c>
      <c r="L191" s="55">
        <v>620</v>
      </c>
      <c r="M191" s="2">
        <v>100</v>
      </c>
      <c r="N191" s="14"/>
      <c r="O191" s="14">
        <v>620</v>
      </c>
      <c r="P191" s="14">
        <v>620</v>
      </c>
      <c r="Q191" s="14">
        <v>0</v>
      </c>
      <c r="R191" s="14">
        <f t="shared" si="23"/>
        <v>620</v>
      </c>
      <c r="U191" s="12">
        <f t="shared" si="19"/>
        <v>0</v>
      </c>
      <c r="Y191" s="95"/>
    </row>
    <row r="192" spans="1:25" ht="12.75" customHeight="1">
      <c r="A192" s="133">
        <v>237</v>
      </c>
      <c r="B192" s="133"/>
      <c r="C192" s="54" t="s">
        <v>63</v>
      </c>
      <c r="D192" s="134">
        <v>38863</v>
      </c>
      <c r="E192" s="134"/>
      <c r="F192" s="134"/>
      <c r="G192" s="126" t="s">
        <v>16</v>
      </c>
      <c r="H192" s="126"/>
      <c r="I192" s="126"/>
      <c r="K192" s="2">
        <v>7</v>
      </c>
      <c r="L192" s="55">
        <v>729</v>
      </c>
      <c r="M192" s="2">
        <v>100</v>
      </c>
      <c r="N192" s="14"/>
      <c r="O192" s="14">
        <v>720</v>
      </c>
      <c r="P192" s="14">
        <v>729</v>
      </c>
      <c r="Q192" s="14">
        <v>0</v>
      </c>
      <c r="R192" s="14">
        <f t="shared" si="23"/>
        <v>729</v>
      </c>
      <c r="U192" s="12">
        <f t="shared" si="19"/>
        <v>0</v>
      </c>
      <c r="Y192" s="95"/>
    </row>
    <row r="193" spans="1:25" ht="12.75" customHeight="1">
      <c r="A193" s="133">
        <v>238</v>
      </c>
      <c r="B193" s="133"/>
      <c r="C193" s="54" t="s">
        <v>90</v>
      </c>
      <c r="D193" s="134">
        <v>38877</v>
      </c>
      <c r="E193" s="134"/>
      <c r="F193" s="134"/>
      <c r="G193" s="126" t="s">
        <v>24</v>
      </c>
      <c r="H193" s="126"/>
      <c r="I193" s="126"/>
      <c r="K193" s="2">
        <v>7</v>
      </c>
      <c r="L193" s="55">
        <v>3754</v>
      </c>
      <c r="M193" s="2">
        <v>100</v>
      </c>
      <c r="N193" s="14"/>
      <c r="O193" s="14">
        <v>3708</v>
      </c>
      <c r="P193" s="14">
        <v>3754</v>
      </c>
      <c r="Q193" s="14">
        <v>0</v>
      </c>
      <c r="R193" s="14">
        <f t="shared" si="23"/>
        <v>3754</v>
      </c>
      <c r="U193" s="12">
        <f t="shared" si="19"/>
        <v>0</v>
      </c>
      <c r="Y193" s="95"/>
    </row>
    <row r="194" spans="1:25" ht="12.75" customHeight="1">
      <c r="A194" s="133">
        <v>239</v>
      </c>
      <c r="B194" s="133"/>
      <c r="C194" s="54" t="s">
        <v>91</v>
      </c>
      <c r="D194" s="134">
        <v>38959</v>
      </c>
      <c r="E194" s="134"/>
      <c r="F194" s="134"/>
      <c r="G194" s="126" t="s">
        <v>24</v>
      </c>
      <c r="H194" s="126"/>
      <c r="I194" s="126"/>
      <c r="K194" s="2">
        <v>7</v>
      </c>
      <c r="L194" s="55">
        <v>1122</v>
      </c>
      <c r="M194" s="2">
        <v>100</v>
      </c>
      <c r="N194" s="14"/>
      <c r="O194" s="14">
        <v>1122</v>
      </c>
      <c r="P194" s="14">
        <v>1122</v>
      </c>
      <c r="Q194" s="14">
        <v>0</v>
      </c>
      <c r="R194" s="14">
        <f t="shared" si="23"/>
        <v>1122</v>
      </c>
      <c r="U194" s="12">
        <f t="shared" si="19"/>
        <v>0</v>
      </c>
      <c r="Y194" s="95"/>
    </row>
    <row r="195" spans="1:25" ht="12.75" customHeight="1">
      <c r="A195" s="133">
        <v>240</v>
      </c>
      <c r="B195" s="133"/>
      <c r="C195" s="54" t="s">
        <v>92</v>
      </c>
      <c r="D195" s="134">
        <v>39114</v>
      </c>
      <c r="E195" s="134"/>
      <c r="F195" s="134"/>
      <c r="G195" s="126" t="s">
        <v>16</v>
      </c>
      <c r="H195" s="126"/>
      <c r="I195" s="126"/>
      <c r="K195" s="2">
        <v>7</v>
      </c>
      <c r="L195" s="55">
        <v>552</v>
      </c>
      <c r="M195" s="2">
        <v>100</v>
      </c>
      <c r="N195" s="14"/>
      <c r="O195" s="14">
        <v>520</v>
      </c>
      <c r="P195" s="14">
        <v>552</v>
      </c>
      <c r="Q195" s="14">
        <v>0</v>
      </c>
      <c r="R195" s="14">
        <f t="shared" si="23"/>
        <v>552</v>
      </c>
      <c r="U195" s="12">
        <f t="shared" si="19"/>
        <v>0</v>
      </c>
      <c r="Y195" s="95"/>
    </row>
    <row r="196" spans="1:25" ht="12.75" customHeight="1">
      <c r="A196" s="133">
        <v>241</v>
      </c>
      <c r="B196" s="133"/>
      <c r="C196" s="54" t="s">
        <v>93</v>
      </c>
      <c r="D196" s="134">
        <v>39142</v>
      </c>
      <c r="E196" s="134"/>
      <c r="F196" s="134"/>
      <c r="G196" s="126" t="s">
        <v>24</v>
      </c>
      <c r="H196" s="126"/>
      <c r="I196" s="126"/>
      <c r="K196" s="2">
        <v>7</v>
      </c>
      <c r="L196" s="55">
        <v>420</v>
      </c>
      <c r="M196" s="2">
        <v>100</v>
      </c>
      <c r="N196" s="14"/>
      <c r="O196" s="14">
        <v>400</v>
      </c>
      <c r="P196" s="14">
        <v>420</v>
      </c>
      <c r="Q196" s="14">
        <v>0</v>
      </c>
      <c r="R196" s="14">
        <f t="shared" si="23"/>
        <v>420</v>
      </c>
      <c r="U196" s="12">
        <f t="shared" si="19"/>
        <v>0</v>
      </c>
      <c r="Y196" s="95"/>
    </row>
    <row r="197" spans="1:25" ht="12.75" customHeight="1">
      <c r="A197" s="133">
        <v>242</v>
      </c>
      <c r="B197" s="133"/>
      <c r="C197" s="54" t="s">
        <v>94</v>
      </c>
      <c r="D197" s="134">
        <v>39203</v>
      </c>
      <c r="E197" s="134"/>
      <c r="F197" s="134"/>
      <c r="G197" s="126" t="s">
        <v>16</v>
      </c>
      <c r="H197" s="126"/>
      <c r="I197" s="126"/>
      <c r="K197" s="2">
        <v>7</v>
      </c>
      <c r="L197" s="55">
        <v>2412</v>
      </c>
      <c r="M197" s="2">
        <v>100</v>
      </c>
      <c r="N197" s="14"/>
      <c r="O197" s="14">
        <v>2356</v>
      </c>
      <c r="P197" s="14">
        <v>2412</v>
      </c>
      <c r="Q197" s="14">
        <v>0</v>
      </c>
      <c r="R197" s="14">
        <f t="shared" si="23"/>
        <v>2412</v>
      </c>
      <c r="U197" s="12">
        <f t="shared" si="19"/>
        <v>0</v>
      </c>
      <c r="Y197" s="95"/>
    </row>
    <row r="198" spans="1:25" ht="12.75" customHeight="1">
      <c r="A198" s="133">
        <v>243</v>
      </c>
      <c r="B198" s="133"/>
      <c r="C198" s="54" t="s">
        <v>95</v>
      </c>
      <c r="D198" s="134">
        <v>39234</v>
      </c>
      <c r="E198" s="134"/>
      <c r="F198" s="134"/>
      <c r="G198" s="126" t="s">
        <v>16</v>
      </c>
      <c r="H198" s="126"/>
      <c r="I198" s="126"/>
      <c r="K198" s="2">
        <v>7</v>
      </c>
      <c r="L198" s="55">
        <v>172</v>
      </c>
      <c r="M198" s="2">
        <v>100</v>
      </c>
      <c r="N198" s="14"/>
      <c r="O198" s="14">
        <v>171</v>
      </c>
      <c r="P198" s="14">
        <v>172</v>
      </c>
      <c r="Q198" s="14">
        <v>0</v>
      </c>
      <c r="R198" s="14">
        <f t="shared" si="23"/>
        <v>172</v>
      </c>
      <c r="U198" s="12">
        <f t="shared" si="19"/>
        <v>0</v>
      </c>
      <c r="Y198" s="95"/>
    </row>
    <row r="199" spans="1:25" ht="12.75" customHeight="1">
      <c r="A199" s="133">
        <v>244</v>
      </c>
      <c r="B199" s="133"/>
      <c r="C199" s="54" t="s">
        <v>93</v>
      </c>
      <c r="D199" s="134">
        <v>39295</v>
      </c>
      <c r="E199" s="134"/>
      <c r="F199" s="134"/>
      <c r="G199" s="126" t="s">
        <v>16</v>
      </c>
      <c r="H199" s="126"/>
      <c r="I199" s="126"/>
      <c r="K199" s="2">
        <v>7</v>
      </c>
      <c r="L199" s="55">
        <v>650</v>
      </c>
      <c r="M199" s="2">
        <v>100</v>
      </c>
      <c r="N199" s="14"/>
      <c r="O199" s="14">
        <v>650</v>
      </c>
      <c r="P199" s="14">
        <v>650</v>
      </c>
      <c r="Q199" s="14">
        <v>0</v>
      </c>
      <c r="R199" s="14">
        <f t="shared" si="23"/>
        <v>650</v>
      </c>
      <c r="U199" s="12">
        <f t="shared" si="19"/>
        <v>0</v>
      </c>
      <c r="Y199" s="95"/>
    </row>
    <row r="200" spans="1:25" ht="12.75" customHeight="1">
      <c r="A200" s="133">
        <v>245</v>
      </c>
      <c r="B200" s="133"/>
      <c r="C200" s="54" t="s">
        <v>96</v>
      </c>
      <c r="D200" s="134">
        <v>39417</v>
      </c>
      <c r="E200" s="134"/>
      <c r="F200" s="134"/>
      <c r="G200" s="126" t="s">
        <v>16</v>
      </c>
      <c r="H200" s="126"/>
      <c r="I200" s="126"/>
      <c r="K200" s="2">
        <v>7</v>
      </c>
      <c r="L200" s="55">
        <v>305</v>
      </c>
      <c r="M200" s="2">
        <v>100</v>
      </c>
      <c r="N200" s="14"/>
      <c r="O200" s="14">
        <v>305</v>
      </c>
      <c r="P200" s="14">
        <v>305</v>
      </c>
      <c r="Q200" s="14">
        <v>0</v>
      </c>
      <c r="R200" s="14">
        <f t="shared" si="23"/>
        <v>305</v>
      </c>
      <c r="U200" s="12">
        <f t="shared" si="19"/>
        <v>0</v>
      </c>
      <c r="Y200" s="95"/>
    </row>
    <row r="201" spans="1:25" ht="12.75" customHeight="1">
      <c r="A201" s="133">
        <v>246</v>
      </c>
      <c r="B201" s="133"/>
      <c r="C201" s="54" t="s">
        <v>89</v>
      </c>
      <c r="D201" s="134">
        <v>39465</v>
      </c>
      <c r="E201" s="134"/>
      <c r="F201" s="134"/>
      <c r="G201" s="126" t="s">
        <v>16</v>
      </c>
      <c r="H201" s="126"/>
      <c r="I201" s="126"/>
      <c r="K201" s="2">
        <v>7</v>
      </c>
      <c r="L201" s="55">
        <v>2393</v>
      </c>
      <c r="M201" s="2">
        <v>100</v>
      </c>
      <c r="N201" s="14"/>
      <c r="O201" s="14">
        <v>2393</v>
      </c>
      <c r="P201" s="14">
        <v>2393</v>
      </c>
      <c r="Q201" s="14">
        <v>0</v>
      </c>
      <c r="R201" s="14">
        <f t="shared" si="23"/>
        <v>2393</v>
      </c>
      <c r="U201" s="12">
        <f t="shared" si="19"/>
        <v>0</v>
      </c>
      <c r="Y201" s="95"/>
    </row>
    <row r="202" spans="1:25" ht="12.75" customHeight="1">
      <c r="A202" s="133">
        <v>247</v>
      </c>
      <c r="B202" s="133"/>
      <c r="C202" s="54" t="s">
        <v>97</v>
      </c>
      <c r="D202" s="134">
        <v>40297</v>
      </c>
      <c r="E202" s="134"/>
      <c r="F202" s="134"/>
      <c r="G202" s="126" t="s">
        <v>16</v>
      </c>
      <c r="H202" s="126"/>
      <c r="I202" s="126"/>
      <c r="K202" s="2">
        <v>7</v>
      </c>
      <c r="L202" s="55">
        <v>7900</v>
      </c>
      <c r="M202" s="2">
        <v>100</v>
      </c>
      <c r="N202" s="14"/>
      <c r="O202" s="14">
        <v>7714</v>
      </c>
      <c r="P202" s="14">
        <v>7900</v>
      </c>
      <c r="Q202" s="14">
        <v>0</v>
      </c>
      <c r="R202" s="14">
        <f t="shared" si="23"/>
        <v>7900</v>
      </c>
      <c r="U202" s="12">
        <f t="shared" si="19"/>
        <v>0</v>
      </c>
      <c r="Y202" s="95"/>
    </row>
    <row r="203" spans="1:25" ht="20.25">
      <c r="A203" s="133">
        <v>249</v>
      </c>
      <c r="B203" s="133"/>
      <c r="C203" s="54" t="s">
        <v>98</v>
      </c>
      <c r="D203" s="134">
        <v>40676</v>
      </c>
      <c r="E203" s="134"/>
      <c r="F203" s="134"/>
      <c r="G203" s="126" t="s">
        <v>24</v>
      </c>
      <c r="H203" s="126"/>
      <c r="I203" s="126"/>
      <c r="K203" s="2">
        <v>7</v>
      </c>
      <c r="L203" s="55">
        <v>6735</v>
      </c>
      <c r="M203" s="2">
        <v>100</v>
      </c>
      <c r="N203" s="14"/>
      <c r="O203" s="14">
        <v>6735</v>
      </c>
      <c r="P203" s="14">
        <v>6735</v>
      </c>
      <c r="Q203" s="14">
        <v>0</v>
      </c>
      <c r="R203" s="14">
        <f t="shared" si="23"/>
        <v>6735</v>
      </c>
      <c r="U203" s="12">
        <f t="shared" si="19"/>
        <v>0</v>
      </c>
      <c r="Y203" s="95"/>
    </row>
    <row r="204" spans="1:25" ht="12.75" customHeight="1">
      <c r="A204" s="133">
        <v>250</v>
      </c>
      <c r="B204" s="133"/>
      <c r="C204" s="54" t="s">
        <v>99</v>
      </c>
      <c r="D204" s="134">
        <v>40701</v>
      </c>
      <c r="E204" s="134"/>
      <c r="F204" s="134"/>
      <c r="G204" s="126" t="s">
        <v>16</v>
      </c>
      <c r="H204" s="126"/>
      <c r="I204" s="126"/>
      <c r="K204" s="2">
        <v>7</v>
      </c>
      <c r="L204" s="55">
        <v>3500</v>
      </c>
      <c r="M204" s="2">
        <v>100</v>
      </c>
      <c r="N204" s="14"/>
      <c r="O204" s="14">
        <v>3500</v>
      </c>
      <c r="P204" s="14">
        <v>3500</v>
      </c>
      <c r="Q204" s="14">
        <v>0</v>
      </c>
      <c r="R204" s="14">
        <f t="shared" si="23"/>
        <v>3500</v>
      </c>
      <c r="U204" s="12">
        <f t="shared" si="19"/>
        <v>0</v>
      </c>
      <c r="Y204" s="95"/>
    </row>
    <row r="205" spans="1:25" ht="12.75" customHeight="1">
      <c r="A205" s="133">
        <v>251</v>
      </c>
      <c r="B205" s="133"/>
      <c r="C205" s="54" t="s">
        <v>100</v>
      </c>
      <c r="D205" s="134">
        <v>40695</v>
      </c>
      <c r="E205" s="134"/>
      <c r="F205" s="134"/>
      <c r="G205" s="126" t="s">
        <v>16</v>
      </c>
      <c r="H205" s="126"/>
      <c r="I205" s="126"/>
      <c r="K205" s="2">
        <v>7</v>
      </c>
      <c r="L205" s="55">
        <v>1836</v>
      </c>
      <c r="M205" s="2">
        <v>100</v>
      </c>
      <c r="N205" s="14"/>
      <c r="O205" s="14">
        <v>1836</v>
      </c>
      <c r="P205" s="14">
        <v>1836</v>
      </c>
      <c r="Q205" s="14">
        <v>0</v>
      </c>
      <c r="R205" s="14">
        <f t="shared" si="23"/>
        <v>1836</v>
      </c>
      <c r="U205" s="12">
        <f t="shared" si="19"/>
        <v>0</v>
      </c>
      <c r="Y205" s="95"/>
    </row>
    <row r="206" spans="1:25" ht="12.75" customHeight="1">
      <c r="A206" s="133">
        <v>252</v>
      </c>
      <c r="B206" s="133"/>
      <c r="C206" s="54" t="s">
        <v>101</v>
      </c>
      <c r="D206" s="134">
        <v>40731</v>
      </c>
      <c r="E206" s="134"/>
      <c r="F206" s="134"/>
      <c r="G206" s="126" t="s">
        <v>16</v>
      </c>
      <c r="H206" s="126"/>
      <c r="I206" s="126"/>
      <c r="K206" s="2">
        <v>7</v>
      </c>
      <c r="L206" s="55">
        <v>7200</v>
      </c>
      <c r="M206" s="2">
        <v>100</v>
      </c>
      <c r="N206" s="14"/>
      <c r="O206" s="14">
        <v>7200</v>
      </c>
      <c r="P206" s="14">
        <v>7200</v>
      </c>
      <c r="Q206" s="14">
        <v>0</v>
      </c>
      <c r="R206" s="14">
        <f t="shared" si="23"/>
        <v>7200</v>
      </c>
      <c r="U206" s="12">
        <f t="shared" si="19"/>
        <v>0</v>
      </c>
      <c r="Y206" s="95"/>
    </row>
    <row r="207" spans="1:25" ht="12.75" customHeight="1">
      <c r="A207" s="133">
        <v>253</v>
      </c>
      <c r="B207" s="133"/>
      <c r="C207" s="54" t="s">
        <v>102</v>
      </c>
      <c r="D207" s="134">
        <v>40771</v>
      </c>
      <c r="E207" s="134"/>
      <c r="F207" s="134"/>
      <c r="G207" s="126" t="s">
        <v>16</v>
      </c>
      <c r="H207" s="126"/>
      <c r="I207" s="126"/>
      <c r="K207" s="2">
        <v>7</v>
      </c>
      <c r="L207" s="55">
        <v>157</v>
      </c>
      <c r="M207" s="2">
        <v>100</v>
      </c>
      <c r="N207" s="14"/>
      <c r="O207" s="14">
        <v>157</v>
      </c>
      <c r="P207" s="14">
        <v>157</v>
      </c>
      <c r="Q207" s="14">
        <v>0</v>
      </c>
      <c r="R207" s="14">
        <f t="shared" si="23"/>
        <v>157</v>
      </c>
      <c r="U207" s="12">
        <f t="shared" si="19"/>
        <v>0</v>
      </c>
      <c r="Y207" s="95"/>
    </row>
    <row r="208" spans="1:25" ht="20.25">
      <c r="A208" s="133">
        <v>299</v>
      </c>
      <c r="B208" s="133"/>
      <c r="C208" s="54" t="s">
        <v>103</v>
      </c>
      <c r="D208" s="134">
        <v>42004</v>
      </c>
      <c r="E208" s="134"/>
      <c r="F208" s="134"/>
      <c r="G208" s="126" t="s">
        <v>32</v>
      </c>
      <c r="H208" s="126"/>
      <c r="I208" s="126"/>
      <c r="K208" s="2">
        <v>5</v>
      </c>
      <c r="L208" s="55">
        <f>1416+1901</f>
        <v>3317</v>
      </c>
      <c r="M208" s="2">
        <v>100</v>
      </c>
      <c r="N208" s="14"/>
      <c r="O208" s="14">
        <v>1334</v>
      </c>
      <c r="P208" s="14">
        <v>3317</v>
      </c>
      <c r="Q208" s="14">
        <v>0</v>
      </c>
      <c r="R208" s="14">
        <f t="shared" si="23"/>
        <v>3317</v>
      </c>
      <c r="U208" s="12">
        <f t="shared" si="19"/>
        <v>0</v>
      </c>
      <c r="Y208" s="95"/>
    </row>
    <row r="209" spans="1:26">
      <c r="A209" s="133">
        <v>304</v>
      </c>
      <c r="B209" s="133"/>
      <c r="C209" s="54" t="s">
        <v>104</v>
      </c>
      <c r="D209" s="134">
        <v>41394</v>
      </c>
      <c r="E209" s="134"/>
      <c r="F209" s="134"/>
      <c r="G209" s="126" t="s">
        <v>16</v>
      </c>
      <c r="H209" s="126"/>
      <c r="I209" s="126"/>
      <c r="K209" s="2">
        <v>5</v>
      </c>
      <c r="L209" s="55">
        <v>4116</v>
      </c>
      <c r="M209" s="2">
        <v>100</v>
      </c>
      <c r="N209" s="14"/>
      <c r="O209" s="14">
        <v>4116</v>
      </c>
      <c r="P209" s="14">
        <v>4116</v>
      </c>
      <c r="Q209" s="14">
        <v>0</v>
      </c>
      <c r="R209" s="14">
        <f t="shared" si="23"/>
        <v>4116</v>
      </c>
      <c r="U209" s="12">
        <f t="shared" si="19"/>
        <v>0</v>
      </c>
      <c r="Y209" s="95"/>
    </row>
    <row r="210" spans="1:26" ht="12.75" customHeight="1">
      <c r="A210" s="133">
        <v>305</v>
      </c>
      <c r="B210" s="133"/>
      <c r="C210" s="54" t="s">
        <v>105</v>
      </c>
      <c r="D210" s="134">
        <v>41589</v>
      </c>
      <c r="E210" s="134"/>
      <c r="F210" s="134"/>
      <c r="G210" s="126" t="s">
        <v>16</v>
      </c>
      <c r="H210" s="126"/>
      <c r="I210" s="126"/>
      <c r="K210" s="2">
        <v>5</v>
      </c>
      <c r="L210" s="55">
        <v>3595</v>
      </c>
      <c r="M210" s="2">
        <v>100</v>
      </c>
      <c r="N210" s="14"/>
      <c r="O210" s="14">
        <v>3595</v>
      </c>
      <c r="P210" s="14">
        <v>3595</v>
      </c>
      <c r="Q210" s="14">
        <v>0</v>
      </c>
      <c r="R210" s="14">
        <f t="shared" si="23"/>
        <v>3595</v>
      </c>
      <c r="U210" s="12">
        <f t="shared" si="19"/>
        <v>0</v>
      </c>
      <c r="Y210" s="95"/>
    </row>
    <row r="211" spans="1:26" ht="12.75" customHeight="1">
      <c r="A211" s="133">
        <v>306</v>
      </c>
      <c r="B211" s="133"/>
      <c r="C211" s="54" t="s">
        <v>106</v>
      </c>
      <c r="D211" s="134">
        <v>41589</v>
      </c>
      <c r="E211" s="134"/>
      <c r="F211" s="134"/>
      <c r="G211" s="126" t="s">
        <v>16</v>
      </c>
      <c r="H211" s="126"/>
      <c r="I211" s="126"/>
      <c r="K211" s="2">
        <v>5</v>
      </c>
      <c r="L211" s="55">
        <v>1520</v>
      </c>
      <c r="M211" s="2">
        <v>100</v>
      </c>
      <c r="N211" s="14"/>
      <c r="O211" s="14">
        <v>1520</v>
      </c>
      <c r="P211" s="14">
        <v>1520</v>
      </c>
      <c r="Q211" s="14">
        <v>0</v>
      </c>
      <c r="R211" s="14">
        <f t="shared" si="23"/>
        <v>1520</v>
      </c>
      <c r="U211" s="12">
        <f t="shared" ref="U211:U276" si="24">L211-R211</f>
        <v>0</v>
      </c>
      <c r="Y211" s="95"/>
    </row>
    <row r="212" spans="1:26" ht="12.75" customHeight="1">
      <c r="A212" s="133">
        <v>320</v>
      </c>
      <c r="B212" s="133"/>
      <c r="C212" s="54" t="s">
        <v>107</v>
      </c>
      <c r="D212" s="134">
        <v>42369</v>
      </c>
      <c r="E212" s="134"/>
      <c r="F212" s="134"/>
      <c r="G212" s="126" t="s">
        <v>32</v>
      </c>
      <c r="H212" s="126"/>
      <c r="I212" s="126"/>
      <c r="K212" s="2">
        <v>5</v>
      </c>
      <c r="L212" s="55">
        <v>4650</v>
      </c>
      <c r="M212" s="2">
        <v>100</v>
      </c>
      <c r="N212" s="14"/>
      <c r="O212" s="14">
        <v>3847</v>
      </c>
      <c r="P212" s="14">
        <v>4650</v>
      </c>
      <c r="Q212" s="14">
        <v>0</v>
      </c>
      <c r="R212" s="14">
        <f t="shared" si="23"/>
        <v>4650</v>
      </c>
      <c r="U212" s="12">
        <f t="shared" si="24"/>
        <v>0</v>
      </c>
      <c r="Y212" s="95"/>
    </row>
    <row r="213" spans="1:26" s="10" customFormat="1" ht="12.75" customHeight="1">
      <c r="A213" s="66">
        <v>5</v>
      </c>
      <c r="B213" s="66"/>
      <c r="C213" s="60" t="s">
        <v>279</v>
      </c>
      <c r="D213" s="119">
        <v>43647</v>
      </c>
      <c r="E213" s="119"/>
      <c r="F213" s="119"/>
      <c r="G213" s="120" t="s">
        <v>16</v>
      </c>
      <c r="H213" s="120"/>
      <c r="I213" s="120"/>
      <c r="K213" s="62">
        <v>25</v>
      </c>
      <c r="L213" s="9">
        <f>4500+250+900</f>
        <v>5650</v>
      </c>
      <c r="M213" s="62">
        <v>100</v>
      </c>
      <c r="N213" s="65"/>
      <c r="O213" s="65"/>
      <c r="P213" s="65">
        <v>1605</v>
      </c>
      <c r="Q213" s="14">
        <f>Y213/X213</f>
        <v>175.86956521739131</v>
      </c>
      <c r="R213" s="65">
        <f t="shared" si="23"/>
        <v>1780.8695652173913</v>
      </c>
      <c r="U213" s="12">
        <f t="shared" si="24"/>
        <v>3869.130434782609</v>
      </c>
      <c r="V213" s="98">
        <v>5</v>
      </c>
      <c r="W213" s="92">
        <v>2</v>
      </c>
      <c r="X213" s="104">
        <f>K213-W213</f>
        <v>23</v>
      </c>
      <c r="Y213" s="103">
        <v>4045</v>
      </c>
      <c r="Z213" s="91"/>
    </row>
    <row r="214" spans="1:26" s="10" customFormat="1" ht="12.75" customHeight="1">
      <c r="A214" s="80">
        <v>6</v>
      </c>
      <c r="B214" s="80"/>
      <c r="C214" s="81" t="s">
        <v>321</v>
      </c>
      <c r="D214" s="119">
        <v>44013</v>
      </c>
      <c r="E214" s="119"/>
      <c r="F214" s="119"/>
      <c r="G214" s="120" t="s">
        <v>16</v>
      </c>
      <c r="H214" s="120"/>
      <c r="I214" s="120"/>
      <c r="K214" s="62">
        <v>25</v>
      </c>
      <c r="L214" s="9">
        <f>5569+16706</f>
        <v>22275</v>
      </c>
      <c r="M214" s="62">
        <v>100</v>
      </c>
      <c r="N214" s="65"/>
      <c r="O214" s="65"/>
      <c r="P214" s="65">
        <v>2228</v>
      </c>
      <c r="Q214" s="14">
        <f t="shared" ref="Q214:Q215" si="25">Y214/X214</f>
        <v>835.29166666666663</v>
      </c>
      <c r="R214" s="65">
        <f t="shared" ref="R214:R215" si="26">P214+Q214</f>
        <v>3063.2916666666665</v>
      </c>
      <c r="U214" s="52">
        <f t="shared" si="24"/>
        <v>19211.708333333332</v>
      </c>
      <c r="V214" s="98">
        <v>5</v>
      </c>
      <c r="W214" s="92">
        <v>1</v>
      </c>
      <c r="X214" s="104">
        <f t="shared" ref="X214:X215" si="27">K214-W214</f>
        <v>24</v>
      </c>
      <c r="Y214" s="103">
        <v>20047</v>
      </c>
      <c r="Z214" s="91"/>
    </row>
    <row r="215" spans="1:26" s="10" customFormat="1" ht="12.75" customHeight="1">
      <c r="A215" s="80">
        <v>7</v>
      </c>
      <c r="B215" s="80"/>
      <c r="C215" s="81" t="s">
        <v>322</v>
      </c>
      <c r="D215" s="119">
        <v>44187</v>
      </c>
      <c r="E215" s="119"/>
      <c r="F215" s="119"/>
      <c r="G215" s="120" t="s">
        <v>16</v>
      </c>
      <c r="H215" s="120"/>
      <c r="I215" s="120"/>
      <c r="K215" s="62">
        <v>25</v>
      </c>
      <c r="L215" s="9">
        <v>4615</v>
      </c>
      <c r="M215" s="62">
        <v>100</v>
      </c>
      <c r="N215" s="65"/>
      <c r="O215" s="65"/>
      <c r="P215" s="65">
        <v>0</v>
      </c>
      <c r="Q215" s="14">
        <f t="shared" si="25"/>
        <v>184.6</v>
      </c>
      <c r="R215" s="65">
        <f t="shared" si="26"/>
        <v>184.6</v>
      </c>
      <c r="U215" s="52">
        <f t="shared" si="24"/>
        <v>4430.3999999999996</v>
      </c>
      <c r="V215" s="98">
        <v>5</v>
      </c>
      <c r="W215" s="92">
        <v>0</v>
      </c>
      <c r="X215" s="104">
        <f t="shared" si="27"/>
        <v>25</v>
      </c>
      <c r="Y215" s="103">
        <v>4615</v>
      </c>
      <c r="Z215" s="91"/>
    </row>
    <row r="216" spans="1:26">
      <c r="U216" s="12">
        <f t="shared" si="24"/>
        <v>0</v>
      </c>
      <c r="Y216" s="95"/>
    </row>
    <row r="217" spans="1:26" ht="12.75" customHeight="1">
      <c r="A217" s="131" t="s">
        <v>108</v>
      </c>
      <c r="B217" s="131"/>
      <c r="C217" s="131"/>
      <c r="D217" s="131"/>
      <c r="E217" s="131"/>
      <c r="F217" s="131"/>
      <c r="G217" s="131"/>
      <c r="H217" s="131"/>
      <c r="L217" s="56">
        <f>SUM(L161:L215)</f>
        <v>142035</v>
      </c>
      <c r="N217" s="6"/>
      <c r="O217" s="6"/>
      <c r="P217" s="56">
        <f>SUM(P161:P215)</f>
        <v>113328</v>
      </c>
      <c r="Q217" s="59">
        <f>SUM(Q161:Q215)</f>
        <v>1195.7612318840579</v>
      </c>
      <c r="R217" s="59">
        <f t="shared" ref="R217" si="28">SUM(R161:R215)</f>
        <v>114523.76123188407</v>
      </c>
      <c r="U217" s="12">
        <f t="shared" si="24"/>
        <v>27511.238768115931</v>
      </c>
      <c r="Y217" s="95"/>
    </row>
    <row r="218" spans="1:26" ht="12.75" customHeight="1">
      <c r="B218" s="131" t="s">
        <v>12</v>
      </c>
      <c r="C218" s="131"/>
      <c r="D218" s="131"/>
      <c r="E218" s="131"/>
      <c r="F218" s="131"/>
      <c r="G218" s="131"/>
      <c r="H218" s="131"/>
      <c r="I218" s="131"/>
      <c r="L218" s="57">
        <v>0</v>
      </c>
      <c r="N218" s="11"/>
      <c r="O218" s="11"/>
      <c r="P218" s="11"/>
      <c r="Q218" s="15">
        <v>0</v>
      </c>
      <c r="R218" s="15">
        <v>0</v>
      </c>
      <c r="U218" s="12">
        <f t="shared" si="24"/>
        <v>0</v>
      </c>
      <c r="Y218" s="95"/>
    </row>
    <row r="219" spans="1:26" ht="12.75" customHeight="1">
      <c r="A219" s="131" t="s">
        <v>109</v>
      </c>
      <c r="B219" s="131"/>
      <c r="C219" s="131"/>
      <c r="D219" s="131"/>
      <c r="E219" s="131"/>
      <c r="F219" s="131"/>
      <c r="G219" s="131"/>
      <c r="H219" s="131"/>
      <c r="L219" s="19">
        <f>L217-L218</f>
        <v>142035</v>
      </c>
      <c r="N219" s="6"/>
      <c r="O219" s="6"/>
      <c r="P219" s="19">
        <f>P217-P218</f>
        <v>113328</v>
      </c>
      <c r="Q219" s="19">
        <f>Q217-Q218</f>
        <v>1195.7612318840579</v>
      </c>
      <c r="R219" s="19">
        <f>R217-R218</f>
        <v>114523.76123188407</v>
      </c>
      <c r="U219" s="12">
        <f t="shared" si="24"/>
        <v>27511.238768115931</v>
      </c>
      <c r="Y219" s="95"/>
    </row>
    <row r="220" spans="1:26">
      <c r="U220" s="12">
        <f t="shared" si="24"/>
        <v>0</v>
      </c>
      <c r="Y220" s="95"/>
    </row>
    <row r="221" spans="1:26" s="1" customFormat="1" ht="12.75" customHeight="1">
      <c r="A221" s="135" t="s">
        <v>110</v>
      </c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2">
        <f t="shared" si="24"/>
        <v>0</v>
      </c>
      <c r="W221" s="88"/>
      <c r="Y221" s="87"/>
    </row>
    <row r="222" spans="1:26" s="1" customFormat="1" ht="13.15">
      <c r="C222" s="84" t="s">
        <v>344</v>
      </c>
      <c r="G222" s="84" t="s">
        <v>337</v>
      </c>
      <c r="P222" s="13"/>
      <c r="Q222" s="13"/>
      <c r="R222" s="13"/>
      <c r="U222" s="12">
        <f t="shared" si="24"/>
        <v>0</v>
      </c>
      <c r="W222" s="88"/>
      <c r="Y222" s="87"/>
    </row>
    <row r="223" spans="1:26">
      <c r="U223" s="12">
        <f t="shared" si="24"/>
        <v>0</v>
      </c>
      <c r="Y223" s="95"/>
    </row>
    <row r="224" spans="1:26" ht="12.75" customHeight="1">
      <c r="A224" s="133">
        <v>181</v>
      </c>
      <c r="B224" s="133"/>
      <c r="C224" s="54" t="s">
        <v>111</v>
      </c>
      <c r="D224" s="134">
        <v>29402</v>
      </c>
      <c r="E224" s="134"/>
      <c r="F224" s="134"/>
      <c r="G224" s="126" t="s">
        <v>16</v>
      </c>
      <c r="H224" s="126"/>
      <c r="I224" s="126"/>
      <c r="K224" s="2">
        <v>40</v>
      </c>
      <c r="L224" s="55">
        <v>6055</v>
      </c>
      <c r="M224" s="2">
        <v>100</v>
      </c>
      <c r="N224" s="7"/>
      <c r="O224" s="7"/>
      <c r="P224" s="7">
        <v>5428</v>
      </c>
      <c r="Q224" s="14">
        <v>627</v>
      </c>
      <c r="R224" s="14">
        <f>P224+Q224</f>
        <v>6055</v>
      </c>
      <c r="U224" s="12">
        <f t="shared" si="24"/>
        <v>0</v>
      </c>
      <c r="Y224" s="95"/>
    </row>
    <row r="225" spans="1:25" ht="12.75" customHeight="1">
      <c r="A225" s="133">
        <v>182</v>
      </c>
      <c r="B225" s="133"/>
      <c r="C225" s="54" t="s">
        <v>112</v>
      </c>
      <c r="D225" s="134">
        <v>34638</v>
      </c>
      <c r="E225" s="134"/>
      <c r="F225" s="134"/>
      <c r="G225" s="126" t="s">
        <v>24</v>
      </c>
      <c r="H225" s="126"/>
      <c r="I225" s="126"/>
      <c r="K225" s="2">
        <v>20</v>
      </c>
      <c r="L225" s="55">
        <v>2400</v>
      </c>
      <c r="M225" s="2">
        <v>100</v>
      </c>
      <c r="N225" s="7"/>
      <c r="O225" s="7"/>
      <c r="P225" s="7">
        <v>2400</v>
      </c>
      <c r="Q225" s="14"/>
      <c r="R225" s="14">
        <f t="shared" ref="R225:R228" si="29">P225+Q225</f>
        <v>2400</v>
      </c>
      <c r="U225" s="12">
        <f t="shared" si="24"/>
        <v>0</v>
      </c>
      <c r="Y225" s="95"/>
    </row>
    <row r="226" spans="1:25" ht="12.75" customHeight="1">
      <c r="A226" s="133">
        <v>183</v>
      </c>
      <c r="B226" s="133"/>
      <c r="C226" s="54" t="s">
        <v>113</v>
      </c>
      <c r="D226" s="134">
        <v>35185</v>
      </c>
      <c r="E226" s="134"/>
      <c r="F226" s="134"/>
      <c r="G226" s="126" t="s">
        <v>16</v>
      </c>
      <c r="H226" s="126"/>
      <c r="I226" s="126"/>
      <c r="K226" s="2">
        <v>7</v>
      </c>
      <c r="L226" s="55">
        <v>462</v>
      </c>
      <c r="M226" s="2">
        <v>100</v>
      </c>
      <c r="N226" s="7"/>
      <c r="O226" s="7"/>
      <c r="P226" s="7">
        <v>462</v>
      </c>
      <c r="Q226" s="14"/>
      <c r="R226" s="14">
        <f t="shared" si="29"/>
        <v>462</v>
      </c>
      <c r="U226" s="12">
        <f t="shared" si="24"/>
        <v>0</v>
      </c>
      <c r="Y226" s="95"/>
    </row>
    <row r="227" spans="1:25" ht="12.75" customHeight="1">
      <c r="A227" s="133">
        <v>184</v>
      </c>
      <c r="B227" s="133"/>
      <c r="C227" s="54" t="s">
        <v>114</v>
      </c>
      <c r="D227" s="134">
        <v>35764</v>
      </c>
      <c r="E227" s="134"/>
      <c r="F227" s="134"/>
      <c r="G227" s="126" t="s">
        <v>16</v>
      </c>
      <c r="H227" s="126"/>
      <c r="I227" s="126"/>
      <c r="K227" s="2">
        <v>5</v>
      </c>
      <c r="L227" s="55">
        <v>1546</v>
      </c>
      <c r="M227" s="2">
        <v>100</v>
      </c>
      <c r="N227" s="7"/>
      <c r="O227" s="7"/>
      <c r="P227" s="7">
        <v>1546</v>
      </c>
      <c r="Q227" s="14"/>
      <c r="R227" s="14">
        <f t="shared" si="29"/>
        <v>1546</v>
      </c>
      <c r="U227" s="12">
        <f t="shared" si="24"/>
        <v>0</v>
      </c>
      <c r="Y227" s="95"/>
    </row>
    <row r="228" spans="1:25" ht="12.75" customHeight="1">
      <c r="A228" s="133">
        <v>185</v>
      </c>
      <c r="B228" s="133"/>
      <c r="C228" s="54" t="s">
        <v>41</v>
      </c>
      <c r="D228" s="134">
        <v>37072</v>
      </c>
      <c r="E228" s="134"/>
      <c r="F228" s="134"/>
      <c r="G228" s="126" t="s">
        <v>24</v>
      </c>
      <c r="H228" s="126"/>
      <c r="I228" s="126"/>
      <c r="K228" s="2">
        <v>40</v>
      </c>
      <c r="L228" s="55">
        <v>9424</v>
      </c>
      <c r="M228" s="2">
        <v>100</v>
      </c>
      <c r="N228" s="7"/>
      <c r="O228" s="7"/>
      <c r="P228" s="7">
        <v>9224</v>
      </c>
      <c r="Q228" s="14">
        <v>200</v>
      </c>
      <c r="R228" s="14">
        <f t="shared" si="29"/>
        <v>9424</v>
      </c>
      <c r="U228" s="12">
        <f t="shared" si="24"/>
        <v>0</v>
      </c>
      <c r="V228" s="2">
        <v>20</v>
      </c>
      <c r="W228" s="90">
        <f>2021-2001</f>
        <v>20</v>
      </c>
      <c r="Y228" s="95"/>
    </row>
    <row r="229" spans="1:25">
      <c r="P229"/>
      <c r="U229" s="12">
        <f t="shared" si="24"/>
        <v>0</v>
      </c>
      <c r="Y229" s="95"/>
    </row>
    <row r="230" spans="1:25" ht="12.75" customHeight="1">
      <c r="A230" s="131" t="s">
        <v>115</v>
      </c>
      <c r="B230" s="131"/>
      <c r="C230" s="131"/>
      <c r="D230" s="131"/>
      <c r="E230" s="131"/>
      <c r="F230" s="131"/>
      <c r="G230" s="131"/>
      <c r="H230" s="131"/>
      <c r="L230" s="56">
        <f>SUM(L224:L229)</f>
        <v>19887</v>
      </c>
      <c r="N230" s="6"/>
      <c r="O230" s="6"/>
      <c r="P230" s="6">
        <f>SUM(P224:P229)</f>
        <v>19060</v>
      </c>
      <c r="Q230" s="6">
        <f>SUM(Q224:Q229)</f>
        <v>827</v>
      </c>
      <c r="R230" s="6">
        <f>SUM(R224:R229)</f>
        <v>19887</v>
      </c>
      <c r="U230" s="12">
        <f t="shared" si="24"/>
        <v>0</v>
      </c>
      <c r="Y230" s="95"/>
    </row>
    <row r="231" spans="1:25" ht="12.75" customHeight="1">
      <c r="B231" s="131" t="s">
        <v>12</v>
      </c>
      <c r="C231" s="131"/>
      <c r="D231" s="131"/>
      <c r="E231" s="131"/>
      <c r="F231" s="131"/>
      <c r="G231" s="131"/>
      <c r="H231" s="131"/>
      <c r="I231" s="131"/>
      <c r="L231" s="57">
        <v>0</v>
      </c>
      <c r="N231" s="11"/>
      <c r="O231" s="11"/>
      <c r="P231" s="11">
        <v>0</v>
      </c>
      <c r="Q231" s="15">
        <v>0</v>
      </c>
      <c r="R231" s="15">
        <v>0</v>
      </c>
      <c r="U231" s="12">
        <f t="shared" si="24"/>
        <v>0</v>
      </c>
      <c r="Y231" s="95"/>
    </row>
    <row r="232" spans="1:25" ht="12.75" customHeight="1">
      <c r="A232" s="149" t="s">
        <v>116</v>
      </c>
      <c r="B232" s="149"/>
      <c r="C232" s="149"/>
      <c r="D232" s="149"/>
      <c r="E232" s="149"/>
      <c r="F232" s="149"/>
      <c r="G232" s="149"/>
      <c r="H232" s="149"/>
      <c r="L232" s="56">
        <f>L230-L231</f>
        <v>19887</v>
      </c>
      <c r="N232" s="56"/>
      <c r="O232" s="56">
        <f t="shared" ref="O232:P232" si="30">O230-O231</f>
        <v>0</v>
      </c>
      <c r="P232" s="56">
        <f t="shared" si="30"/>
        <v>19060</v>
      </c>
      <c r="Q232" s="56">
        <f>Q230-Q231</f>
        <v>827</v>
      </c>
      <c r="R232" s="56">
        <f>R230-R231</f>
        <v>19887</v>
      </c>
      <c r="U232" s="12">
        <f t="shared" si="24"/>
        <v>0</v>
      </c>
      <c r="Y232" s="95"/>
    </row>
    <row r="233" spans="1:25">
      <c r="U233" s="12">
        <f t="shared" si="24"/>
        <v>0</v>
      </c>
      <c r="Y233" s="95"/>
    </row>
    <row r="234" spans="1:25" s="1" customFormat="1" ht="12.75" customHeight="1">
      <c r="A234" s="135" t="s">
        <v>117</v>
      </c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2">
        <f t="shared" si="24"/>
        <v>0</v>
      </c>
      <c r="W234" s="88"/>
      <c r="Y234" s="87"/>
    </row>
    <row r="235" spans="1:25" s="1" customFormat="1" ht="13.15">
      <c r="C235" s="84" t="s">
        <v>342</v>
      </c>
      <c r="M235" s="84" t="s">
        <v>337</v>
      </c>
      <c r="P235" s="13"/>
      <c r="Q235" s="13"/>
      <c r="R235" s="13"/>
      <c r="U235" s="12">
        <f t="shared" si="24"/>
        <v>0</v>
      </c>
      <c r="W235" s="88"/>
      <c r="Y235" s="87"/>
    </row>
    <row r="236" spans="1:25">
      <c r="U236" s="12">
        <f t="shared" si="24"/>
        <v>0</v>
      </c>
      <c r="Y236" s="95"/>
    </row>
    <row r="237" spans="1:25" ht="12.75" customHeight="1">
      <c r="A237" s="133">
        <v>166</v>
      </c>
      <c r="B237" s="133"/>
      <c r="C237" s="54" t="s">
        <v>118</v>
      </c>
      <c r="D237" s="134">
        <v>29221</v>
      </c>
      <c r="E237" s="134"/>
      <c r="F237" s="134"/>
      <c r="G237" s="126" t="s">
        <v>16</v>
      </c>
      <c r="H237" s="126"/>
      <c r="I237" s="126"/>
      <c r="K237" s="2">
        <v>20</v>
      </c>
      <c r="L237" s="55">
        <v>35948</v>
      </c>
      <c r="M237" s="2">
        <v>100</v>
      </c>
      <c r="O237" s="7"/>
      <c r="P237" s="7">
        <v>32591</v>
      </c>
      <c r="Q237" s="14">
        <v>3357</v>
      </c>
      <c r="R237" s="14">
        <f>P237+Q237</f>
        <v>35948</v>
      </c>
      <c r="T237" s="12"/>
      <c r="U237" s="12">
        <f t="shared" si="24"/>
        <v>0</v>
      </c>
      <c r="V237" s="2">
        <v>50</v>
      </c>
      <c r="W237" s="102">
        <f>2021-1980</f>
        <v>41</v>
      </c>
      <c r="X237" s="94">
        <f>K237-W237</f>
        <v>-21</v>
      </c>
      <c r="Y237" s="95">
        <v>3357</v>
      </c>
    </row>
    <row r="238" spans="1:25" ht="12.75" customHeight="1">
      <c r="A238" s="133">
        <v>167</v>
      </c>
      <c r="B238" s="133"/>
      <c r="C238" s="54" t="s">
        <v>343</v>
      </c>
      <c r="D238" s="134">
        <v>33054</v>
      </c>
      <c r="E238" s="134"/>
      <c r="F238" s="134"/>
      <c r="G238" s="126" t="s">
        <v>24</v>
      </c>
      <c r="H238" s="126"/>
      <c r="I238" s="126"/>
      <c r="K238" s="2">
        <v>30</v>
      </c>
      <c r="L238" s="55">
        <v>58952</v>
      </c>
      <c r="M238" s="2">
        <v>100</v>
      </c>
      <c r="O238" s="7"/>
      <c r="P238" s="7">
        <v>58952</v>
      </c>
      <c r="Q238" s="14">
        <v>0</v>
      </c>
      <c r="R238" s="14">
        <f t="shared" ref="R238:R258" si="31">P238+Q238</f>
        <v>58952</v>
      </c>
      <c r="T238" s="12"/>
      <c r="U238" s="12">
        <f t="shared" si="24"/>
        <v>0</v>
      </c>
      <c r="V238" s="2">
        <v>30</v>
      </c>
      <c r="W238" s="102" t="s">
        <v>334</v>
      </c>
      <c r="X238" s="94"/>
      <c r="Y238" s="95">
        <v>0</v>
      </c>
    </row>
    <row r="239" spans="1:25" ht="12.75" customHeight="1">
      <c r="A239" s="133">
        <v>168</v>
      </c>
      <c r="B239" s="133"/>
      <c r="C239" s="54" t="s">
        <v>119</v>
      </c>
      <c r="D239" s="134">
        <v>35003</v>
      </c>
      <c r="E239" s="134"/>
      <c r="F239" s="134"/>
      <c r="G239" s="126" t="s">
        <v>16</v>
      </c>
      <c r="H239" s="126"/>
      <c r="I239" s="126"/>
      <c r="K239" s="2">
        <v>7</v>
      </c>
      <c r="L239" s="55">
        <v>1546</v>
      </c>
      <c r="M239" s="2">
        <v>100</v>
      </c>
      <c r="O239" s="7"/>
      <c r="P239" s="7">
        <v>1546</v>
      </c>
      <c r="Q239" s="14">
        <v>0</v>
      </c>
      <c r="R239" s="14">
        <f t="shared" si="31"/>
        <v>1546</v>
      </c>
      <c r="T239" s="12"/>
      <c r="U239" s="12">
        <f t="shared" si="24"/>
        <v>0</v>
      </c>
      <c r="V239" s="2">
        <v>7</v>
      </c>
      <c r="W239" s="102" t="s">
        <v>334</v>
      </c>
      <c r="X239" s="94"/>
      <c r="Y239" s="95">
        <v>0</v>
      </c>
    </row>
    <row r="240" spans="1:25" ht="12.75" customHeight="1">
      <c r="A240" s="133">
        <v>169</v>
      </c>
      <c r="B240" s="133"/>
      <c r="C240" s="54" t="s">
        <v>120</v>
      </c>
      <c r="D240" s="134">
        <v>35124</v>
      </c>
      <c r="E240" s="134"/>
      <c r="F240" s="134"/>
      <c r="G240" s="126" t="s">
        <v>16</v>
      </c>
      <c r="H240" s="126"/>
      <c r="I240" s="126"/>
      <c r="K240" s="2">
        <v>7</v>
      </c>
      <c r="L240" s="55">
        <v>617</v>
      </c>
      <c r="M240" s="2">
        <v>100</v>
      </c>
      <c r="O240" s="7"/>
      <c r="P240" s="7">
        <v>617</v>
      </c>
      <c r="Q240" s="14">
        <v>0</v>
      </c>
      <c r="R240" s="14">
        <f t="shared" si="31"/>
        <v>617</v>
      </c>
      <c r="T240" s="12"/>
      <c r="U240" s="12">
        <f t="shared" si="24"/>
        <v>0</v>
      </c>
      <c r="V240" s="2">
        <v>7</v>
      </c>
      <c r="W240" s="102" t="s">
        <v>334</v>
      </c>
      <c r="X240" s="94"/>
      <c r="Y240" s="95">
        <v>0</v>
      </c>
    </row>
    <row r="241" spans="1:25" ht="12.75" customHeight="1">
      <c r="A241" s="133">
        <v>170</v>
      </c>
      <c r="B241" s="133"/>
      <c r="C241" s="54" t="s">
        <v>121</v>
      </c>
      <c r="D241" s="134">
        <v>37438</v>
      </c>
      <c r="E241" s="134"/>
      <c r="F241" s="134"/>
      <c r="G241" s="126" t="s">
        <v>16</v>
      </c>
      <c r="H241" s="126"/>
      <c r="I241" s="126"/>
      <c r="K241" s="2">
        <v>40</v>
      </c>
      <c r="L241" s="55">
        <v>140569</v>
      </c>
      <c r="M241" s="2">
        <v>100</v>
      </c>
      <c r="O241" s="7"/>
      <c r="P241" s="7">
        <v>86691</v>
      </c>
      <c r="Q241" s="14">
        <f>Y241/X241</f>
        <v>2565.6190476190477</v>
      </c>
      <c r="R241" s="14">
        <f t="shared" si="31"/>
        <v>89256.619047619053</v>
      </c>
      <c r="T241" s="12"/>
      <c r="U241" s="12">
        <f t="shared" si="24"/>
        <v>51312.380952380947</v>
      </c>
      <c r="V241" s="2">
        <v>30</v>
      </c>
      <c r="W241" s="102">
        <v>19</v>
      </c>
      <c r="X241" s="94">
        <f t="shared" ref="X241:X258" si="32">K241-W241</f>
        <v>21</v>
      </c>
      <c r="Y241" s="95">
        <v>53878</v>
      </c>
    </row>
    <row r="242" spans="1:25" ht="12.75" customHeight="1">
      <c r="A242" s="133">
        <v>171</v>
      </c>
      <c r="B242" s="133"/>
      <c r="C242" s="54" t="s">
        <v>122</v>
      </c>
      <c r="D242" s="134">
        <v>37864</v>
      </c>
      <c r="E242" s="134"/>
      <c r="F242" s="134"/>
      <c r="G242" s="126" t="s">
        <v>24</v>
      </c>
      <c r="H242" s="126"/>
      <c r="I242" s="126"/>
      <c r="K242" s="2">
        <v>20</v>
      </c>
      <c r="L242" s="55">
        <v>33391</v>
      </c>
      <c r="M242" s="2">
        <v>100</v>
      </c>
      <c r="O242" s="7"/>
      <c r="P242" s="7">
        <v>19385</v>
      </c>
      <c r="Q242" s="14">
        <f t="shared" ref="Q242:Q258" si="33">Y242/X242</f>
        <v>7003</v>
      </c>
      <c r="R242" s="14">
        <f t="shared" si="31"/>
        <v>26388</v>
      </c>
      <c r="T242" s="12"/>
      <c r="U242" s="12">
        <f t="shared" si="24"/>
        <v>7003</v>
      </c>
      <c r="V242" s="2">
        <v>30</v>
      </c>
      <c r="W242" s="102">
        <v>18</v>
      </c>
      <c r="X242" s="94">
        <f t="shared" si="32"/>
        <v>2</v>
      </c>
      <c r="Y242" s="95">
        <v>14006</v>
      </c>
    </row>
    <row r="243" spans="1:25" ht="12.75" customHeight="1">
      <c r="A243" s="133">
        <v>172</v>
      </c>
      <c r="B243" s="133"/>
      <c r="C243" s="54" t="s">
        <v>123</v>
      </c>
      <c r="D243" s="134">
        <v>38533</v>
      </c>
      <c r="E243" s="134"/>
      <c r="F243" s="134"/>
      <c r="G243" s="126" t="s">
        <v>16</v>
      </c>
      <c r="H243" s="126"/>
      <c r="I243" s="126"/>
      <c r="K243" s="2">
        <v>20</v>
      </c>
      <c r="L243" s="55">
        <v>1005</v>
      </c>
      <c r="M243" s="2">
        <v>100</v>
      </c>
      <c r="O243" s="7"/>
      <c r="P243" s="7">
        <v>1005</v>
      </c>
      <c r="Q243" s="14">
        <v>0</v>
      </c>
      <c r="R243" s="14">
        <f t="shared" si="31"/>
        <v>1005</v>
      </c>
      <c r="T243" s="12"/>
      <c r="U243" s="12">
        <f t="shared" si="24"/>
        <v>0</v>
      </c>
      <c r="V243" s="2">
        <v>7</v>
      </c>
      <c r="W243" s="102" t="s">
        <v>334</v>
      </c>
      <c r="X243" s="94"/>
      <c r="Y243" s="95">
        <v>0</v>
      </c>
    </row>
    <row r="244" spans="1:25" ht="12.75" customHeight="1">
      <c r="A244" s="133">
        <v>173</v>
      </c>
      <c r="B244" s="133"/>
      <c r="C244" s="54" t="s">
        <v>124</v>
      </c>
      <c r="D244" s="134">
        <v>38595</v>
      </c>
      <c r="E244" s="134"/>
      <c r="F244" s="134"/>
      <c r="G244" s="126" t="s">
        <v>24</v>
      </c>
      <c r="H244" s="126"/>
      <c r="I244" s="126"/>
      <c r="K244" s="2">
        <v>20</v>
      </c>
      <c r="L244" s="55">
        <v>5585</v>
      </c>
      <c r="M244" s="2">
        <v>100</v>
      </c>
      <c r="O244" s="7"/>
      <c r="P244" s="7">
        <v>2868</v>
      </c>
      <c r="Q244" s="14">
        <f t="shared" si="33"/>
        <v>679.25</v>
      </c>
      <c r="R244" s="14">
        <f t="shared" si="31"/>
        <v>3547.25</v>
      </c>
      <c r="T244" s="12"/>
      <c r="U244" s="12">
        <f t="shared" si="24"/>
        <v>2037.75</v>
      </c>
      <c r="V244" s="2">
        <v>30</v>
      </c>
      <c r="W244" s="102">
        <v>16</v>
      </c>
      <c r="X244" s="94">
        <f t="shared" si="32"/>
        <v>4</v>
      </c>
      <c r="Y244" s="95">
        <v>2717</v>
      </c>
    </row>
    <row r="245" spans="1:25" ht="12.75" customHeight="1">
      <c r="A245" s="133">
        <v>174</v>
      </c>
      <c r="B245" s="133"/>
      <c r="C245" s="54" t="s">
        <v>125</v>
      </c>
      <c r="D245" s="134">
        <v>38623</v>
      </c>
      <c r="E245" s="134"/>
      <c r="F245" s="134"/>
      <c r="G245" s="126" t="s">
        <v>24</v>
      </c>
      <c r="H245" s="126"/>
      <c r="I245" s="126"/>
      <c r="K245" s="2">
        <v>20</v>
      </c>
      <c r="L245" s="55">
        <v>32687</v>
      </c>
      <c r="M245" s="2">
        <v>100</v>
      </c>
      <c r="O245" s="7"/>
      <c r="P245" s="7">
        <v>16713</v>
      </c>
      <c r="Q245" s="14">
        <f t="shared" si="33"/>
        <v>3993.5</v>
      </c>
      <c r="R245" s="14">
        <f t="shared" si="31"/>
        <v>20706.5</v>
      </c>
      <c r="T245" s="12"/>
      <c r="U245" s="12">
        <f t="shared" si="24"/>
        <v>11980.5</v>
      </c>
      <c r="V245" s="2">
        <v>30</v>
      </c>
      <c r="W245" s="102">
        <v>16</v>
      </c>
      <c r="X245" s="94">
        <f t="shared" si="32"/>
        <v>4</v>
      </c>
      <c r="Y245" s="95">
        <v>15974</v>
      </c>
    </row>
    <row r="246" spans="1:25" ht="12.75" customHeight="1">
      <c r="A246" s="133">
        <v>175</v>
      </c>
      <c r="B246" s="133"/>
      <c r="C246" s="54" t="s">
        <v>126</v>
      </c>
      <c r="D246" s="134">
        <v>38831</v>
      </c>
      <c r="E246" s="134"/>
      <c r="F246" s="134"/>
      <c r="G246" s="126" t="s">
        <v>24</v>
      </c>
      <c r="H246" s="126"/>
      <c r="I246" s="126"/>
      <c r="K246" s="2">
        <v>20</v>
      </c>
      <c r="L246" s="55">
        <v>6400</v>
      </c>
      <c r="M246" s="2">
        <v>100</v>
      </c>
      <c r="O246" s="7"/>
      <c r="P246" s="7">
        <v>3142</v>
      </c>
      <c r="Q246" s="14">
        <f t="shared" si="33"/>
        <v>651.6</v>
      </c>
      <c r="R246" s="14">
        <f t="shared" si="31"/>
        <v>3793.6</v>
      </c>
      <c r="T246" s="12"/>
      <c r="U246" s="12">
        <f t="shared" si="24"/>
        <v>2606.4</v>
      </c>
      <c r="V246" s="2">
        <v>30</v>
      </c>
      <c r="W246" s="102">
        <v>15</v>
      </c>
      <c r="X246" s="94">
        <f t="shared" si="32"/>
        <v>5</v>
      </c>
      <c r="Y246" s="95">
        <v>3258</v>
      </c>
    </row>
    <row r="247" spans="1:25" ht="12.75" customHeight="1">
      <c r="A247" s="133">
        <v>176</v>
      </c>
      <c r="B247" s="133"/>
      <c r="C247" s="54" t="s">
        <v>127</v>
      </c>
      <c r="D247" s="134">
        <v>39295</v>
      </c>
      <c r="E247" s="134"/>
      <c r="F247" s="134"/>
      <c r="G247" s="126" t="s">
        <v>16</v>
      </c>
      <c r="H247" s="126"/>
      <c r="I247" s="126"/>
      <c r="K247" s="2">
        <v>20</v>
      </c>
      <c r="L247" s="55">
        <v>4802</v>
      </c>
      <c r="M247" s="2">
        <v>100</v>
      </c>
      <c r="O247" s="7"/>
      <c r="P247" s="7">
        <v>2147</v>
      </c>
      <c r="Q247" s="14">
        <f t="shared" si="33"/>
        <v>442.5</v>
      </c>
      <c r="R247" s="14">
        <f t="shared" si="31"/>
        <v>2589.5</v>
      </c>
      <c r="T247" s="12"/>
      <c r="U247" s="12">
        <f t="shared" si="24"/>
        <v>2212.5</v>
      </c>
      <c r="V247" s="2">
        <v>30</v>
      </c>
      <c r="W247" s="102">
        <v>14</v>
      </c>
      <c r="X247" s="94">
        <f t="shared" si="32"/>
        <v>6</v>
      </c>
      <c r="Y247" s="95">
        <v>2655</v>
      </c>
    </row>
    <row r="248" spans="1:25" ht="12.75" customHeight="1">
      <c r="A248" s="133">
        <v>177</v>
      </c>
      <c r="B248" s="133"/>
      <c r="C248" s="54" t="s">
        <v>128</v>
      </c>
      <c r="D248" s="134">
        <v>39416</v>
      </c>
      <c r="E248" s="134"/>
      <c r="F248" s="134"/>
      <c r="G248" s="126" t="s">
        <v>24</v>
      </c>
      <c r="H248" s="126"/>
      <c r="I248" s="126"/>
      <c r="K248" s="2">
        <v>20</v>
      </c>
      <c r="L248" s="55">
        <v>3352</v>
      </c>
      <c r="M248" s="2">
        <v>100</v>
      </c>
      <c r="O248" s="7"/>
      <c r="P248" s="7">
        <v>1475</v>
      </c>
      <c r="Q248" s="14">
        <f t="shared" si="33"/>
        <v>312.83333333333331</v>
      </c>
      <c r="R248" s="14">
        <f t="shared" si="31"/>
        <v>1787.8333333333333</v>
      </c>
      <c r="T248" s="12"/>
      <c r="U248" s="12">
        <f t="shared" si="24"/>
        <v>1564.1666666666667</v>
      </c>
      <c r="V248" s="2">
        <v>30</v>
      </c>
      <c r="W248" s="102">
        <v>14</v>
      </c>
      <c r="X248" s="94">
        <f t="shared" si="32"/>
        <v>6</v>
      </c>
      <c r="Y248" s="95">
        <v>1877</v>
      </c>
    </row>
    <row r="249" spans="1:25" ht="12.75" customHeight="1">
      <c r="A249" s="133">
        <v>178</v>
      </c>
      <c r="B249" s="133"/>
      <c r="C249" s="54" t="s">
        <v>129</v>
      </c>
      <c r="D249" s="134">
        <v>39630</v>
      </c>
      <c r="E249" s="134"/>
      <c r="F249" s="134"/>
      <c r="G249" s="126" t="s">
        <v>16</v>
      </c>
      <c r="H249" s="126"/>
      <c r="I249" s="126"/>
      <c r="K249" s="2">
        <v>20</v>
      </c>
      <c r="L249" s="55">
        <v>5589</v>
      </c>
      <c r="M249" s="2">
        <v>100</v>
      </c>
      <c r="O249" s="7"/>
      <c r="P249" s="7">
        <v>2325</v>
      </c>
      <c r="Q249" s="14">
        <f t="shared" si="33"/>
        <v>466.28571428571428</v>
      </c>
      <c r="R249" s="14">
        <f t="shared" si="31"/>
        <v>2791.2857142857142</v>
      </c>
      <c r="T249" s="12"/>
      <c r="U249" s="12">
        <f t="shared" si="24"/>
        <v>2797.7142857142858</v>
      </c>
      <c r="V249" s="2">
        <v>30</v>
      </c>
      <c r="W249" s="102">
        <v>13</v>
      </c>
      <c r="X249" s="94">
        <f t="shared" si="32"/>
        <v>7</v>
      </c>
      <c r="Y249" s="95">
        <v>3264</v>
      </c>
    </row>
    <row r="250" spans="1:25" ht="12.75" customHeight="1">
      <c r="A250" s="133">
        <v>179</v>
      </c>
      <c r="B250" s="133"/>
      <c r="C250" s="54" t="s">
        <v>130</v>
      </c>
      <c r="D250" s="134">
        <v>40259</v>
      </c>
      <c r="E250" s="134"/>
      <c r="F250" s="134"/>
      <c r="G250" s="126" t="s">
        <v>24</v>
      </c>
      <c r="H250" s="126"/>
      <c r="I250" s="126"/>
      <c r="K250" s="2">
        <v>40</v>
      </c>
      <c r="L250" s="55">
        <v>103484</v>
      </c>
      <c r="M250" s="2">
        <v>100</v>
      </c>
      <c r="O250" s="7"/>
      <c r="P250" s="7">
        <v>37364</v>
      </c>
      <c r="Q250" s="14">
        <f t="shared" si="33"/>
        <v>2280</v>
      </c>
      <c r="R250" s="14">
        <f t="shared" si="31"/>
        <v>39644</v>
      </c>
      <c r="T250" s="12"/>
      <c r="U250" s="12">
        <f t="shared" si="24"/>
        <v>63840</v>
      </c>
      <c r="V250" s="2">
        <v>30</v>
      </c>
      <c r="W250" s="102">
        <v>11</v>
      </c>
      <c r="X250" s="94">
        <f t="shared" si="32"/>
        <v>29</v>
      </c>
      <c r="Y250" s="95">
        <v>66120</v>
      </c>
    </row>
    <row r="251" spans="1:25" ht="12.75" customHeight="1">
      <c r="A251" s="133">
        <v>180</v>
      </c>
      <c r="B251" s="133"/>
      <c r="C251" s="54" t="s">
        <v>131</v>
      </c>
      <c r="D251" s="134">
        <v>40280</v>
      </c>
      <c r="E251" s="134"/>
      <c r="F251" s="134"/>
      <c r="G251" s="126" t="s">
        <v>16</v>
      </c>
      <c r="H251" s="126"/>
      <c r="I251" s="126"/>
      <c r="K251" s="2">
        <v>20</v>
      </c>
      <c r="L251" s="55">
        <v>6994</v>
      </c>
      <c r="M251" s="2">
        <v>100</v>
      </c>
      <c r="O251" s="7"/>
      <c r="P251" s="7">
        <v>6994</v>
      </c>
      <c r="Q251" s="14">
        <v>0</v>
      </c>
      <c r="R251" s="14">
        <f t="shared" si="31"/>
        <v>6994</v>
      </c>
      <c r="T251" s="12"/>
      <c r="U251" s="12">
        <f t="shared" si="24"/>
        <v>0</v>
      </c>
      <c r="V251" s="2">
        <v>7</v>
      </c>
      <c r="W251" s="102" t="s">
        <v>334</v>
      </c>
      <c r="X251" s="94"/>
      <c r="Y251" s="95">
        <v>0</v>
      </c>
    </row>
    <row r="252" spans="1:25" ht="20.25">
      <c r="A252" s="133">
        <v>300</v>
      </c>
      <c r="B252" s="133"/>
      <c r="C252" s="54" t="s">
        <v>132</v>
      </c>
      <c r="D252" s="134">
        <v>41243</v>
      </c>
      <c r="E252" s="134"/>
      <c r="F252" s="134"/>
      <c r="G252" s="126" t="s">
        <v>16</v>
      </c>
      <c r="H252" s="126"/>
      <c r="I252" s="126"/>
      <c r="K252" s="2">
        <v>20</v>
      </c>
      <c r="L252" s="55">
        <v>5519</v>
      </c>
      <c r="M252" s="2">
        <v>100</v>
      </c>
      <c r="O252" s="7"/>
      <c r="P252" s="7">
        <v>5519</v>
      </c>
      <c r="Q252" s="14">
        <v>0</v>
      </c>
      <c r="R252" s="14">
        <f t="shared" si="31"/>
        <v>5519</v>
      </c>
      <c r="T252" s="12"/>
      <c r="U252" s="12">
        <f t="shared" si="24"/>
        <v>0</v>
      </c>
      <c r="V252" s="2">
        <v>7</v>
      </c>
      <c r="W252" s="102" t="s">
        <v>334</v>
      </c>
      <c r="X252" s="94"/>
      <c r="Y252" s="95">
        <v>0</v>
      </c>
    </row>
    <row r="253" spans="1:25" ht="12.75" customHeight="1">
      <c r="A253" s="133">
        <v>312</v>
      </c>
      <c r="B253" s="133"/>
      <c r="C253" s="54" t="s">
        <v>133</v>
      </c>
      <c r="D253" s="134">
        <v>42004</v>
      </c>
      <c r="E253" s="134"/>
      <c r="F253" s="134"/>
      <c r="G253" s="126" t="s">
        <v>16</v>
      </c>
      <c r="H253" s="126"/>
      <c r="I253" s="126"/>
      <c r="K253" s="2">
        <v>20</v>
      </c>
      <c r="L253" s="55">
        <v>92</v>
      </c>
      <c r="M253" s="2">
        <v>100</v>
      </c>
      <c r="O253" s="7"/>
      <c r="P253" s="7">
        <v>18</v>
      </c>
      <c r="Q253" s="14">
        <f t="shared" si="33"/>
        <v>5.6923076923076925</v>
      </c>
      <c r="R253" s="14">
        <f t="shared" si="31"/>
        <v>23.692307692307693</v>
      </c>
      <c r="T253" s="12"/>
      <c r="U253" s="12">
        <f t="shared" si="24"/>
        <v>68.307692307692307</v>
      </c>
      <c r="V253" s="2">
        <v>30</v>
      </c>
      <c r="W253" s="102">
        <v>7</v>
      </c>
      <c r="X253" s="94">
        <f t="shared" si="32"/>
        <v>13</v>
      </c>
      <c r="Y253" s="95">
        <v>74</v>
      </c>
    </row>
    <row r="254" spans="1:25" ht="20.25">
      <c r="A254" s="133">
        <v>314</v>
      </c>
      <c r="B254" s="133"/>
      <c r="C254" s="54" t="s">
        <v>134</v>
      </c>
      <c r="D254" s="134">
        <v>42004</v>
      </c>
      <c r="E254" s="134"/>
      <c r="F254" s="134"/>
      <c r="G254" s="126" t="s">
        <v>16</v>
      </c>
      <c r="H254" s="126"/>
      <c r="I254" s="126"/>
      <c r="K254" s="2">
        <v>40</v>
      </c>
      <c r="L254" s="55">
        <v>990589</v>
      </c>
      <c r="M254" s="2">
        <v>100</v>
      </c>
      <c r="O254" s="7"/>
      <c r="P254" s="7">
        <v>849078</v>
      </c>
      <c r="Q254" s="14">
        <f t="shared" si="33"/>
        <v>4288.212121212121</v>
      </c>
      <c r="R254" s="14">
        <f>P254+Q254</f>
        <v>853366.21212121216</v>
      </c>
      <c r="T254" s="12"/>
      <c r="U254" s="12">
        <f t="shared" si="24"/>
        <v>137222.78787878784</v>
      </c>
      <c r="V254" s="2">
        <v>7</v>
      </c>
      <c r="W254" s="102">
        <v>7</v>
      </c>
      <c r="X254" s="94">
        <f t="shared" si="32"/>
        <v>33</v>
      </c>
      <c r="Y254" s="95">
        <v>141511</v>
      </c>
    </row>
    <row r="255" spans="1:25" ht="20.25">
      <c r="A255" s="133">
        <v>315</v>
      </c>
      <c r="B255" s="133"/>
      <c r="C255" s="54" t="s">
        <v>135</v>
      </c>
      <c r="D255" s="134">
        <v>42004</v>
      </c>
      <c r="E255" s="134"/>
      <c r="F255" s="134"/>
      <c r="G255" s="126" t="s">
        <v>16</v>
      </c>
      <c r="H255" s="126"/>
      <c r="I255" s="126"/>
      <c r="K255" s="2">
        <v>40</v>
      </c>
      <c r="L255" s="55">
        <v>64304</v>
      </c>
      <c r="M255" s="2">
        <v>100</v>
      </c>
      <c r="O255" s="7"/>
      <c r="P255" s="7">
        <v>55116</v>
      </c>
      <c r="Q255" s="14">
        <f t="shared" si="33"/>
        <v>278.42424242424244</v>
      </c>
      <c r="R255" s="14">
        <f t="shared" si="31"/>
        <v>55394.42424242424</v>
      </c>
      <c r="T255" s="12"/>
      <c r="U255" s="12">
        <f t="shared" si="24"/>
        <v>8909.5757575757598</v>
      </c>
      <c r="V255" s="2">
        <v>7</v>
      </c>
      <c r="W255" s="102">
        <v>7</v>
      </c>
      <c r="X255" s="94">
        <f t="shared" si="32"/>
        <v>33</v>
      </c>
      <c r="Y255" s="95">
        <v>9188</v>
      </c>
    </row>
    <row r="256" spans="1:25" ht="20.25">
      <c r="A256" s="133">
        <v>322</v>
      </c>
      <c r="B256" s="133"/>
      <c r="C256" s="54" t="s">
        <v>136</v>
      </c>
      <c r="D256" s="134">
        <v>42369</v>
      </c>
      <c r="E256" s="134"/>
      <c r="F256" s="134"/>
      <c r="G256" s="126" t="s">
        <v>16</v>
      </c>
      <c r="H256" s="126"/>
      <c r="I256" s="126"/>
      <c r="K256" s="2">
        <v>40</v>
      </c>
      <c r="L256" s="55">
        <v>446738</v>
      </c>
      <c r="M256" s="2">
        <v>100</v>
      </c>
      <c r="O256" s="7"/>
      <c r="P256" s="7">
        <v>319100</v>
      </c>
      <c r="Q256" s="14">
        <f t="shared" si="33"/>
        <v>3754.0588235294117</v>
      </c>
      <c r="R256" s="14">
        <f t="shared" si="31"/>
        <v>322854.0588235294</v>
      </c>
      <c r="T256" s="12"/>
      <c r="U256" s="12">
        <f t="shared" si="24"/>
        <v>123883.9411764706</v>
      </c>
      <c r="V256" s="2">
        <v>7</v>
      </c>
      <c r="W256" s="90">
        <v>6</v>
      </c>
      <c r="X256" s="94">
        <f t="shared" si="32"/>
        <v>34</v>
      </c>
      <c r="Y256" s="95">
        <v>127638</v>
      </c>
    </row>
    <row r="257" spans="1:25" ht="12.75" customHeight="1">
      <c r="A257" s="133">
        <v>327</v>
      </c>
      <c r="B257" s="133"/>
      <c r="C257" s="54" t="s">
        <v>137</v>
      </c>
      <c r="D257" s="134">
        <v>42735</v>
      </c>
      <c r="E257" s="134"/>
      <c r="F257" s="134"/>
      <c r="G257" s="126" t="s">
        <v>16</v>
      </c>
      <c r="H257" s="126"/>
      <c r="I257" s="126"/>
      <c r="K257" s="2">
        <v>40</v>
      </c>
      <c r="L257" s="55">
        <v>3271</v>
      </c>
      <c r="M257" s="2">
        <v>100</v>
      </c>
      <c r="O257" s="7"/>
      <c r="P257" s="7">
        <v>1868</v>
      </c>
      <c r="Q257" s="14">
        <f t="shared" si="33"/>
        <v>40.085714285714289</v>
      </c>
      <c r="R257" s="14">
        <f t="shared" si="31"/>
        <v>1908.0857142857144</v>
      </c>
      <c r="T257" s="12"/>
      <c r="U257" s="12">
        <f t="shared" si="24"/>
        <v>1362.9142857142856</v>
      </c>
      <c r="V257" s="2">
        <v>7</v>
      </c>
      <c r="W257" s="90">
        <v>5</v>
      </c>
      <c r="X257" s="94">
        <f t="shared" si="32"/>
        <v>35</v>
      </c>
      <c r="Y257" s="95">
        <v>1403</v>
      </c>
    </row>
    <row r="258" spans="1:25" ht="12.75" customHeight="1">
      <c r="A258" s="133">
        <v>342</v>
      </c>
      <c r="B258" s="133"/>
      <c r="C258" s="54" t="s">
        <v>138</v>
      </c>
      <c r="D258" s="134">
        <v>43328</v>
      </c>
      <c r="E258" s="134"/>
      <c r="F258" s="134"/>
      <c r="G258" s="126" t="s">
        <v>16</v>
      </c>
      <c r="H258" s="126"/>
      <c r="I258" s="126"/>
      <c r="K258" s="2">
        <v>20</v>
      </c>
      <c r="L258" s="55">
        <v>306</v>
      </c>
      <c r="M258" s="2">
        <v>100</v>
      </c>
      <c r="O258" s="7"/>
      <c r="P258" s="7">
        <v>75</v>
      </c>
      <c r="Q258" s="14">
        <f t="shared" si="33"/>
        <v>13.588235294117647</v>
      </c>
      <c r="R258" s="14">
        <f t="shared" si="31"/>
        <v>88.588235294117652</v>
      </c>
      <c r="T258" s="12"/>
      <c r="U258" s="12">
        <f t="shared" si="24"/>
        <v>217.41176470588235</v>
      </c>
      <c r="V258" s="2">
        <v>10</v>
      </c>
      <c r="W258" s="90">
        <v>3</v>
      </c>
      <c r="X258" s="94">
        <f t="shared" si="32"/>
        <v>17</v>
      </c>
      <c r="Y258" s="95">
        <v>231</v>
      </c>
    </row>
    <row r="259" spans="1:25">
      <c r="P259"/>
      <c r="T259" s="12"/>
      <c r="U259" s="12">
        <f t="shared" si="24"/>
        <v>0</v>
      </c>
      <c r="Y259" s="95">
        <v>0</v>
      </c>
    </row>
    <row r="260" spans="1:25" ht="12.75" customHeight="1">
      <c r="A260" s="131" t="s">
        <v>139</v>
      </c>
      <c r="B260" s="131"/>
      <c r="C260" s="131"/>
      <c r="D260" s="131"/>
      <c r="E260" s="131"/>
      <c r="F260" s="131"/>
      <c r="G260" s="131"/>
      <c r="H260" s="131"/>
      <c r="L260" s="56">
        <f>SUM(L237:L259)</f>
        <v>1951740</v>
      </c>
      <c r="O260" s="6"/>
      <c r="P260" s="56">
        <f t="shared" ref="P260:R260" si="34">SUM(P237:P259)</f>
        <v>1504589</v>
      </c>
      <c r="Q260" s="56">
        <f t="shared" si="34"/>
        <v>30131.649539676007</v>
      </c>
      <c r="R260" s="56">
        <f t="shared" si="34"/>
        <v>1534720.6495396763</v>
      </c>
      <c r="U260" s="12">
        <f t="shared" si="24"/>
        <v>417019.35046032374</v>
      </c>
      <c r="Y260" s="95"/>
    </row>
    <row r="261" spans="1:25" ht="12.75" customHeight="1">
      <c r="B261" s="131" t="s">
        <v>12</v>
      </c>
      <c r="C261" s="131"/>
      <c r="D261" s="131"/>
      <c r="E261" s="131"/>
      <c r="F261" s="131"/>
      <c r="G261" s="131"/>
      <c r="H261" s="131"/>
      <c r="I261" s="131"/>
      <c r="L261" s="57">
        <v>0</v>
      </c>
      <c r="O261" s="11"/>
      <c r="P261" s="57">
        <v>0</v>
      </c>
      <c r="Q261" s="57">
        <v>0</v>
      </c>
      <c r="R261" s="57">
        <v>0</v>
      </c>
      <c r="U261" s="12">
        <f t="shared" si="24"/>
        <v>0</v>
      </c>
      <c r="Y261" s="95"/>
    </row>
    <row r="262" spans="1:25" ht="12.75" customHeight="1">
      <c r="A262" s="131" t="s">
        <v>140</v>
      </c>
      <c r="B262" s="131"/>
      <c r="C262" s="131"/>
      <c r="D262" s="131"/>
      <c r="E262" s="131"/>
      <c r="F262" s="131"/>
      <c r="G262" s="131"/>
      <c r="H262" s="131"/>
      <c r="L262" s="56">
        <f>L260-L261</f>
        <v>1951740</v>
      </c>
      <c r="O262" s="6"/>
      <c r="P262" s="56">
        <f t="shared" ref="P262:R262" si="35">P260-P261</f>
        <v>1504589</v>
      </c>
      <c r="Q262" s="56">
        <f t="shared" si="35"/>
        <v>30131.649539676007</v>
      </c>
      <c r="R262" s="56">
        <f t="shared" si="35"/>
        <v>1534720.6495396763</v>
      </c>
      <c r="U262" s="12">
        <f t="shared" si="24"/>
        <v>417019.35046032374</v>
      </c>
      <c r="Y262" s="95"/>
    </row>
    <row r="263" spans="1:25">
      <c r="U263" s="12">
        <f t="shared" si="24"/>
        <v>0</v>
      </c>
      <c r="Y263" s="95"/>
    </row>
    <row r="264" spans="1:25" s="1" customFormat="1" ht="12.75" customHeight="1">
      <c r="A264" s="135" t="s">
        <v>141</v>
      </c>
      <c r="B264" s="135"/>
      <c r="C264" s="135"/>
      <c r="D264" s="135"/>
      <c r="E264" s="135"/>
      <c r="F264" s="135"/>
      <c r="G264" s="135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5"/>
      <c r="S264" s="135"/>
      <c r="T264" s="135"/>
      <c r="U264" s="12">
        <f t="shared" si="24"/>
        <v>0</v>
      </c>
      <c r="W264" s="88"/>
      <c r="Y264" s="87"/>
    </row>
    <row r="265" spans="1:25" s="1" customFormat="1" ht="13.15">
      <c r="C265" s="84" t="s">
        <v>341</v>
      </c>
      <c r="F265" s="84" t="s">
        <v>337</v>
      </c>
      <c r="P265" s="13"/>
      <c r="Q265" s="13"/>
      <c r="R265" s="13"/>
      <c r="U265" s="12">
        <f t="shared" si="24"/>
        <v>0</v>
      </c>
      <c r="W265" s="88"/>
      <c r="Y265" s="87"/>
    </row>
    <row r="266" spans="1:25">
      <c r="U266" s="12">
        <f t="shared" si="24"/>
        <v>0</v>
      </c>
      <c r="Y266" s="95"/>
    </row>
    <row r="267" spans="1:25" ht="12.75" customHeight="1">
      <c r="A267" s="133">
        <v>74</v>
      </c>
      <c r="B267" s="133"/>
      <c r="C267" s="54" t="s">
        <v>142</v>
      </c>
      <c r="D267" s="134">
        <v>29373</v>
      </c>
      <c r="E267" s="134"/>
      <c r="F267" s="134"/>
      <c r="G267" s="126" t="s">
        <v>16</v>
      </c>
      <c r="H267" s="126"/>
      <c r="I267" s="126"/>
      <c r="K267" s="2">
        <v>50</v>
      </c>
      <c r="L267" s="55">
        <v>84252</v>
      </c>
      <c r="M267" s="2">
        <v>100</v>
      </c>
      <c r="O267" s="7"/>
      <c r="P267" s="14">
        <v>75224</v>
      </c>
      <c r="Q267" s="14"/>
      <c r="R267" s="14">
        <f>P267+Q267</f>
        <v>75224</v>
      </c>
      <c r="U267" s="12">
        <f t="shared" si="24"/>
        <v>9028</v>
      </c>
      <c r="V267" s="2">
        <v>50</v>
      </c>
      <c r="W267" s="90">
        <f>2021-1980</f>
        <v>41</v>
      </c>
      <c r="X267" s="94">
        <f>K267-W267</f>
        <v>9</v>
      </c>
      <c r="Y267" s="95">
        <v>9028</v>
      </c>
    </row>
    <row r="268" spans="1:25" ht="12.75" customHeight="1">
      <c r="A268" s="133">
        <v>75</v>
      </c>
      <c r="B268" s="133"/>
      <c r="C268" s="54" t="s">
        <v>143</v>
      </c>
      <c r="D268" s="134">
        <v>33054</v>
      </c>
      <c r="E268" s="134"/>
      <c r="F268" s="134"/>
      <c r="G268" s="126" t="s">
        <v>16</v>
      </c>
      <c r="H268" s="126"/>
      <c r="I268" s="126"/>
      <c r="K268" s="2">
        <v>50</v>
      </c>
      <c r="L268" s="55">
        <v>8282</v>
      </c>
      <c r="M268" s="2">
        <v>100</v>
      </c>
      <c r="O268" s="7"/>
      <c r="P268" s="14">
        <v>8282</v>
      </c>
      <c r="Q268" s="14"/>
      <c r="R268" s="14">
        <f t="shared" ref="R268:R283" si="36">P268+Q268</f>
        <v>8282</v>
      </c>
      <c r="U268" s="12">
        <f t="shared" si="24"/>
        <v>0</v>
      </c>
      <c r="V268" s="2">
        <v>30</v>
      </c>
      <c r="W268" s="102" t="s">
        <v>334</v>
      </c>
      <c r="X268" s="94"/>
      <c r="Y268" s="95">
        <v>0</v>
      </c>
    </row>
    <row r="269" spans="1:25" ht="12.75" customHeight="1">
      <c r="A269" s="133">
        <v>76</v>
      </c>
      <c r="B269" s="133"/>
      <c r="C269" s="54" t="s">
        <v>144</v>
      </c>
      <c r="D269" s="134">
        <v>33054</v>
      </c>
      <c r="E269" s="134"/>
      <c r="F269" s="134"/>
      <c r="G269" s="126" t="s">
        <v>16</v>
      </c>
      <c r="H269" s="126"/>
      <c r="I269" s="126"/>
      <c r="K269" s="2">
        <v>50</v>
      </c>
      <c r="L269" s="55">
        <v>2155</v>
      </c>
      <c r="M269" s="2">
        <v>100</v>
      </c>
      <c r="O269" s="7"/>
      <c r="P269" s="14">
        <v>2155</v>
      </c>
      <c r="Q269" s="14"/>
      <c r="R269" s="14">
        <f t="shared" si="36"/>
        <v>2155</v>
      </c>
      <c r="U269" s="12">
        <f t="shared" si="24"/>
        <v>0</v>
      </c>
      <c r="V269" s="2">
        <v>30</v>
      </c>
      <c r="W269" s="102" t="s">
        <v>334</v>
      </c>
      <c r="X269" s="94"/>
      <c r="Y269" s="95">
        <v>0</v>
      </c>
    </row>
    <row r="270" spans="1:25" ht="12.75" customHeight="1">
      <c r="A270" s="133">
        <v>77</v>
      </c>
      <c r="B270" s="133"/>
      <c r="C270" s="54" t="s">
        <v>142</v>
      </c>
      <c r="D270" s="134">
        <v>33054</v>
      </c>
      <c r="E270" s="134"/>
      <c r="F270" s="134"/>
      <c r="G270" s="126" t="s">
        <v>16</v>
      </c>
      <c r="H270" s="126"/>
      <c r="I270" s="126"/>
      <c r="K270" s="2">
        <v>50</v>
      </c>
      <c r="L270" s="55">
        <v>2152</v>
      </c>
      <c r="M270" s="2">
        <v>100</v>
      </c>
      <c r="O270" s="7"/>
      <c r="P270" s="14">
        <v>2152</v>
      </c>
      <c r="Q270" s="14"/>
      <c r="R270" s="14">
        <f t="shared" si="36"/>
        <v>2152</v>
      </c>
      <c r="U270" s="12">
        <f t="shared" si="24"/>
        <v>0</v>
      </c>
      <c r="V270" s="2">
        <v>30</v>
      </c>
      <c r="W270" s="102" t="s">
        <v>334</v>
      </c>
      <c r="X270" s="94"/>
      <c r="Y270" s="95">
        <v>0</v>
      </c>
    </row>
    <row r="271" spans="1:25" ht="12.75" customHeight="1">
      <c r="A271" s="133">
        <v>78</v>
      </c>
      <c r="B271" s="133"/>
      <c r="C271" s="54" t="s">
        <v>142</v>
      </c>
      <c r="D271" s="134">
        <v>33635</v>
      </c>
      <c r="E271" s="134"/>
      <c r="F271" s="134"/>
      <c r="G271" s="126" t="s">
        <v>16</v>
      </c>
      <c r="H271" s="126"/>
      <c r="I271" s="126"/>
      <c r="K271" s="2">
        <v>50</v>
      </c>
      <c r="L271" s="55">
        <v>2072</v>
      </c>
      <c r="M271" s="2">
        <v>100</v>
      </c>
      <c r="O271" s="7"/>
      <c r="P271" s="14">
        <v>1995</v>
      </c>
      <c r="Q271" s="14">
        <f>Y271/X271</f>
        <v>3.6666666666666665</v>
      </c>
      <c r="R271" s="14">
        <f t="shared" si="36"/>
        <v>1998.6666666666667</v>
      </c>
      <c r="U271" s="12">
        <f t="shared" si="24"/>
        <v>73.333333333333258</v>
      </c>
      <c r="V271" s="2">
        <v>30</v>
      </c>
      <c r="W271" s="90">
        <f>2021-1992</f>
        <v>29</v>
      </c>
      <c r="X271" s="94">
        <f>K271-W271</f>
        <v>21</v>
      </c>
      <c r="Y271" s="95">
        <v>77</v>
      </c>
    </row>
    <row r="272" spans="1:25" ht="12.75" customHeight="1">
      <c r="A272" s="133">
        <v>79</v>
      </c>
      <c r="B272" s="133"/>
      <c r="C272" s="54" t="s">
        <v>142</v>
      </c>
      <c r="D272" s="134">
        <v>34101</v>
      </c>
      <c r="E272" s="134"/>
      <c r="F272" s="134"/>
      <c r="G272" s="126" t="s">
        <v>16</v>
      </c>
      <c r="H272" s="126"/>
      <c r="I272" s="126"/>
      <c r="K272" s="2">
        <v>50</v>
      </c>
      <c r="L272" s="55">
        <v>906</v>
      </c>
      <c r="M272" s="2">
        <v>100</v>
      </c>
      <c r="O272" s="7"/>
      <c r="P272" s="14">
        <v>830</v>
      </c>
      <c r="Q272" s="14">
        <f t="shared" ref="Q272:Q283" si="37">Y272/X272</f>
        <v>3.4545454545454546</v>
      </c>
      <c r="R272" s="14">
        <f t="shared" si="36"/>
        <v>833.4545454545455</v>
      </c>
      <c r="U272" s="12">
        <f t="shared" si="24"/>
        <v>72.545454545454504</v>
      </c>
      <c r="V272" s="2">
        <v>30</v>
      </c>
      <c r="W272" s="90">
        <f>2021-1993</f>
        <v>28</v>
      </c>
      <c r="X272" s="94">
        <f t="shared" ref="X272:X283" si="38">K272-W272</f>
        <v>22</v>
      </c>
      <c r="Y272" s="95">
        <v>76</v>
      </c>
    </row>
    <row r="273" spans="1:25" ht="12.75" customHeight="1">
      <c r="A273" s="133">
        <v>80</v>
      </c>
      <c r="B273" s="133"/>
      <c r="C273" s="54" t="s">
        <v>145</v>
      </c>
      <c r="D273" s="134">
        <v>35612</v>
      </c>
      <c r="E273" s="134"/>
      <c r="F273" s="134"/>
      <c r="G273" s="126" t="s">
        <v>16</v>
      </c>
      <c r="H273" s="126"/>
      <c r="I273" s="126"/>
      <c r="K273" s="2">
        <v>50</v>
      </c>
      <c r="L273" s="55">
        <v>3013</v>
      </c>
      <c r="M273" s="2">
        <v>100</v>
      </c>
      <c r="O273" s="7"/>
      <c r="P273" s="14">
        <v>2350</v>
      </c>
      <c r="Q273" s="14">
        <f t="shared" si="37"/>
        <v>25.5</v>
      </c>
      <c r="R273" s="14">
        <f t="shared" si="36"/>
        <v>2375.5</v>
      </c>
      <c r="U273" s="12">
        <f t="shared" si="24"/>
        <v>637.5</v>
      </c>
      <c r="V273" s="2">
        <v>30</v>
      </c>
      <c r="W273" s="90">
        <f>2021-1997</f>
        <v>24</v>
      </c>
      <c r="X273" s="94">
        <f t="shared" si="38"/>
        <v>26</v>
      </c>
      <c r="Y273" s="95">
        <v>663</v>
      </c>
    </row>
    <row r="274" spans="1:25" ht="12.75" customHeight="1">
      <c r="A274" s="133">
        <v>81</v>
      </c>
      <c r="B274" s="133"/>
      <c r="C274" s="54" t="s">
        <v>142</v>
      </c>
      <c r="D274" s="134">
        <v>35977</v>
      </c>
      <c r="E274" s="134"/>
      <c r="F274" s="134"/>
      <c r="G274" s="126" t="s">
        <v>16</v>
      </c>
      <c r="H274" s="126"/>
      <c r="I274" s="126"/>
      <c r="K274" s="2">
        <v>50</v>
      </c>
      <c r="L274" s="55">
        <v>3610</v>
      </c>
      <c r="M274" s="2">
        <v>100</v>
      </c>
      <c r="O274" s="7"/>
      <c r="P274" s="14">
        <v>2700</v>
      </c>
      <c r="Q274" s="14">
        <f t="shared" si="37"/>
        <v>33.703703703703702</v>
      </c>
      <c r="R274" s="14">
        <f t="shared" si="36"/>
        <v>2733.7037037037039</v>
      </c>
      <c r="U274" s="12">
        <f t="shared" si="24"/>
        <v>876.29629629629608</v>
      </c>
      <c r="V274" s="2">
        <v>30</v>
      </c>
      <c r="W274" s="90">
        <v>23</v>
      </c>
      <c r="X274" s="94">
        <f t="shared" si="38"/>
        <v>27</v>
      </c>
      <c r="Y274" s="95">
        <v>910</v>
      </c>
    </row>
    <row r="275" spans="1:25" ht="12.75" customHeight="1">
      <c r="A275" s="133">
        <v>82</v>
      </c>
      <c r="B275" s="133"/>
      <c r="C275" s="54" t="s">
        <v>142</v>
      </c>
      <c r="D275" s="134">
        <v>36342</v>
      </c>
      <c r="E275" s="134"/>
      <c r="F275" s="134"/>
      <c r="G275" s="126" t="s">
        <v>16</v>
      </c>
      <c r="H275" s="126"/>
      <c r="I275" s="126"/>
      <c r="K275" s="2">
        <v>50</v>
      </c>
      <c r="L275" s="55">
        <v>5286</v>
      </c>
      <c r="M275" s="2">
        <v>100</v>
      </c>
      <c r="O275" s="7"/>
      <c r="P275" s="14">
        <v>3784</v>
      </c>
      <c r="Q275" s="14">
        <f t="shared" si="37"/>
        <v>53.642857142857146</v>
      </c>
      <c r="R275" s="14">
        <f t="shared" si="36"/>
        <v>3837.6428571428573</v>
      </c>
      <c r="U275" s="12">
        <f t="shared" si="24"/>
        <v>1448.3571428571427</v>
      </c>
      <c r="V275" s="2">
        <v>30</v>
      </c>
      <c r="W275" s="90">
        <v>22</v>
      </c>
      <c r="X275" s="94">
        <f t="shared" si="38"/>
        <v>28</v>
      </c>
      <c r="Y275" s="95">
        <v>1502</v>
      </c>
    </row>
    <row r="276" spans="1:25" ht="12.75" customHeight="1">
      <c r="A276" s="133">
        <v>83</v>
      </c>
      <c r="B276" s="133"/>
      <c r="C276" s="54" t="s">
        <v>142</v>
      </c>
      <c r="D276" s="134">
        <v>36708</v>
      </c>
      <c r="E276" s="134"/>
      <c r="F276" s="134"/>
      <c r="G276" s="126" t="s">
        <v>16</v>
      </c>
      <c r="H276" s="126"/>
      <c r="I276" s="126"/>
      <c r="K276" s="2">
        <v>50</v>
      </c>
      <c r="L276" s="55">
        <v>8645</v>
      </c>
      <c r="M276" s="2">
        <v>100</v>
      </c>
      <c r="O276" s="7"/>
      <c r="P276" s="14">
        <v>5904</v>
      </c>
      <c r="Q276" s="14">
        <f t="shared" si="37"/>
        <v>94.517241379310349</v>
      </c>
      <c r="R276" s="14">
        <f t="shared" si="36"/>
        <v>5998.5172413793107</v>
      </c>
      <c r="U276" s="12">
        <f t="shared" si="24"/>
        <v>2646.4827586206893</v>
      </c>
      <c r="V276" s="2">
        <v>30</v>
      </c>
      <c r="W276" s="90">
        <v>21</v>
      </c>
      <c r="X276" s="94">
        <f t="shared" si="38"/>
        <v>29</v>
      </c>
      <c r="Y276" s="95">
        <v>2741</v>
      </c>
    </row>
    <row r="277" spans="1:25" ht="12.75" customHeight="1">
      <c r="A277" s="133">
        <v>84</v>
      </c>
      <c r="B277" s="133"/>
      <c r="C277" s="54" t="s">
        <v>142</v>
      </c>
      <c r="D277" s="134">
        <v>37073</v>
      </c>
      <c r="E277" s="134"/>
      <c r="F277" s="134"/>
      <c r="G277" s="126" t="s">
        <v>16</v>
      </c>
      <c r="H277" s="126"/>
      <c r="I277" s="126"/>
      <c r="K277" s="2">
        <v>50</v>
      </c>
      <c r="L277" s="55">
        <v>12925</v>
      </c>
      <c r="M277" s="2">
        <v>100</v>
      </c>
      <c r="O277" s="7"/>
      <c r="P277" s="14">
        <v>8405</v>
      </c>
      <c r="Q277" s="14">
        <f t="shared" si="37"/>
        <v>150.66666666666666</v>
      </c>
      <c r="R277" s="14">
        <f t="shared" si="36"/>
        <v>8555.6666666666661</v>
      </c>
      <c r="U277" s="12">
        <f t="shared" ref="U277:U340" si="39">L277-R277</f>
        <v>4369.3333333333339</v>
      </c>
      <c r="V277" s="2">
        <v>30</v>
      </c>
      <c r="W277" s="90">
        <v>20</v>
      </c>
      <c r="X277" s="94">
        <f t="shared" si="38"/>
        <v>30</v>
      </c>
      <c r="Y277" s="95">
        <v>4520</v>
      </c>
    </row>
    <row r="278" spans="1:25" ht="12.75" customHeight="1">
      <c r="A278" s="133">
        <v>85</v>
      </c>
      <c r="B278" s="133"/>
      <c r="C278" s="54" t="s">
        <v>142</v>
      </c>
      <c r="D278" s="134">
        <v>39264</v>
      </c>
      <c r="E278" s="134"/>
      <c r="F278" s="134"/>
      <c r="G278" s="126" t="s">
        <v>16</v>
      </c>
      <c r="H278" s="126"/>
      <c r="I278" s="126"/>
      <c r="K278" s="2">
        <v>50</v>
      </c>
      <c r="L278" s="55">
        <v>27062</v>
      </c>
      <c r="M278" s="2">
        <v>100</v>
      </c>
      <c r="O278" s="7"/>
      <c r="P278" s="14">
        <v>12177</v>
      </c>
      <c r="Q278" s="14">
        <f t="shared" si="37"/>
        <v>413.47222222222223</v>
      </c>
      <c r="R278" s="14">
        <f t="shared" si="36"/>
        <v>12590.472222222223</v>
      </c>
      <c r="U278" s="12">
        <f t="shared" si="39"/>
        <v>14471.527777777777</v>
      </c>
      <c r="V278" s="2">
        <v>30</v>
      </c>
      <c r="W278" s="90">
        <f>2021-2007</f>
        <v>14</v>
      </c>
      <c r="X278" s="94">
        <f t="shared" si="38"/>
        <v>36</v>
      </c>
      <c r="Y278" s="95">
        <v>14885</v>
      </c>
    </row>
    <row r="279" spans="1:25" ht="12.75" customHeight="1">
      <c r="A279" s="133">
        <v>86</v>
      </c>
      <c r="B279" s="133"/>
      <c r="C279" s="54" t="s">
        <v>142</v>
      </c>
      <c r="D279" s="134">
        <v>39630</v>
      </c>
      <c r="E279" s="134"/>
      <c r="F279" s="134"/>
      <c r="G279" s="126" t="s">
        <v>16</v>
      </c>
      <c r="H279" s="126"/>
      <c r="I279" s="126"/>
      <c r="K279" s="2">
        <v>50</v>
      </c>
      <c r="L279" s="55">
        <v>20810</v>
      </c>
      <c r="M279" s="2">
        <v>100</v>
      </c>
      <c r="O279" s="7"/>
      <c r="P279" s="14">
        <v>8675</v>
      </c>
      <c r="Q279" s="14">
        <f t="shared" si="37"/>
        <v>327.97297297297297</v>
      </c>
      <c r="R279" s="14">
        <f t="shared" si="36"/>
        <v>9002.9729729729734</v>
      </c>
      <c r="U279" s="12">
        <f t="shared" si="39"/>
        <v>11807.027027027027</v>
      </c>
      <c r="V279" s="2">
        <v>30</v>
      </c>
      <c r="W279" s="90">
        <v>13</v>
      </c>
      <c r="X279" s="94">
        <f t="shared" si="38"/>
        <v>37</v>
      </c>
      <c r="Y279" s="95">
        <v>12135</v>
      </c>
    </row>
    <row r="280" spans="1:25" ht="12.75" customHeight="1">
      <c r="A280" s="133">
        <v>87</v>
      </c>
      <c r="B280" s="133"/>
      <c r="C280" s="54" t="s">
        <v>142</v>
      </c>
      <c r="D280" s="134">
        <v>39995</v>
      </c>
      <c r="E280" s="134"/>
      <c r="F280" s="134"/>
      <c r="G280" s="126" t="s">
        <v>16</v>
      </c>
      <c r="H280" s="126"/>
      <c r="I280" s="126"/>
      <c r="K280" s="2">
        <v>50</v>
      </c>
      <c r="L280" s="55">
        <v>10067</v>
      </c>
      <c r="M280" s="2">
        <v>100</v>
      </c>
      <c r="O280" s="7"/>
      <c r="P280" s="14">
        <v>3864</v>
      </c>
      <c r="Q280" s="14">
        <f t="shared" si="37"/>
        <v>163.23684210526315</v>
      </c>
      <c r="R280" s="14">
        <f t="shared" si="36"/>
        <v>4027.2368421052633</v>
      </c>
      <c r="U280" s="12">
        <f t="shared" si="39"/>
        <v>6039.7631578947367</v>
      </c>
      <c r="V280" s="2">
        <v>30</v>
      </c>
      <c r="W280" s="90">
        <v>12</v>
      </c>
      <c r="X280" s="94">
        <f t="shared" si="38"/>
        <v>38</v>
      </c>
      <c r="Y280" s="95">
        <v>6203</v>
      </c>
    </row>
    <row r="281" spans="1:25" ht="12.75" customHeight="1">
      <c r="A281" s="133">
        <v>313</v>
      </c>
      <c r="B281" s="133"/>
      <c r="C281" s="54" t="s">
        <v>146</v>
      </c>
      <c r="D281" s="134">
        <v>42004</v>
      </c>
      <c r="E281" s="134"/>
      <c r="F281" s="134"/>
      <c r="G281" s="126" t="s">
        <v>16</v>
      </c>
      <c r="H281" s="126"/>
      <c r="I281" s="126"/>
      <c r="K281" s="2">
        <v>50</v>
      </c>
      <c r="L281" s="55">
        <v>8791</v>
      </c>
      <c r="M281" s="2">
        <v>100</v>
      </c>
      <c r="O281" s="7"/>
      <c r="P281" s="14">
        <v>1758</v>
      </c>
      <c r="Q281" s="14">
        <f t="shared" si="37"/>
        <v>163.55813953488371</v>
      </c>
      <c r="R281" s="14">
        <f t="shared" si="36"/>
        <v>1921.5581395348836</v>
      </c>
      <c r="U281" s="12">
        <f t="shared" si="39"/>
        <v>6869.4418604651164</v>
      </c>
      <c r="V281" s="2">
        <v>30</v>
      </c>
      <c r="W281" s="90">
        <v>7</v>
      </c>
      <c r="X281" s="94">
        <f t="shared" si="38"/>
        <v>43</v>
      </c>
      <c r="Y281" s="95">
        <v>7033</v>
      </c>
    </row>
    <row r="282" spans="1:25" ht="12.75" customHeight="1">
      <c r="A282" s="133">
        <v>316</v>
      </c>
      <c r="B282" s="133"/>
      <c r="C282" s="54" t="s">
        <v>147</v>
      </c>
      <c r="D282" s="134">
        <v>42369</v>
      </c>
      <c r="E282" s="134"/>
      <c r="F282" s="134"/>
      <c r="G282" s="126" t="s">
        <v>16</v>
      </c>
      <c r="H282" s="126"/>
      <c r="I282" s="126"/>
      <c r="K282" s="2">
        <v>50</v>
      </c>
      <c r="L282" s="55">
        <v>1643</v>
      </c>
      <c r="M282" s="2">
        <v>100</v>
      </c>
      <c r="O282" s="7"/>
      <c r="P282" s="14">
        <v>275</v>
      </c>
      <c r="Q282" s="14">
        <f t="shared" si="37"/>
        <v>31.09090909090909</v>
      </c>
      <c r="R282" s="14">
        <f t="shared" si="36"/>
        <v>306.09090909090907</v>
      </c>
      <c r="U282" s="12">
        <f t="shared" si="39"/>
        <v>1336.909090909091</v>
      </c>
      <c r="V282" s="2">
        <v>30</v>
      </c>
      <c r="W282" s="90">
        <v>6</v>
      </c>
      <c r="X282" s="94">
        <f t="shared" si="38"/>
        <v>44</v>
      </c>
      <c r="Y282" s="95">
        <v>1368</v>
      </c>
    </row>
    <row r="283" spans="1:25" ht="12.75" customHeight="1">
      <c r="A283" s="133">
        <v>325</v>
      </c>
      <c r="B283" s="133"/>
      <c r="C283" s="54" t="s">
        <v>148</v>
      </c>
      <c r="D283" s="134">
        <v>42735</v>
      </c>
      <c r="E283" s="134"/>
      <c r="F283" s="134"/>
      <c r="G283" s="126" t="s">
        <v>16</v>
      </c>
      <c r="H283" s="126"/>
      <c r="I283" s="126"/>
      <c r="K283" s="2">
        <v>50</v>
      </c>
      <c r="L283" s="55">
        <v>3051</v>
      </c>
      <c r="M283" s="2">
        <v>100</v>
      </c>
      <c r="O283" s="7"/>
      <c r="P283" s="14">
        <v>408</v>
      </c>
      <c r="Q283" s="14">
        <f t="shared" si="37"/>
        <v>58.733333333333334</v>
      </c>
      <c r="R283" s="14">
        <f t="shared" si="36"/>
        <v>466.73333333333335</v>
      </c>
      <c r="U283" s="12">
        <f t="shared" si="39"/>
        <v>2584.2666666666664</v>
      </c>
      <c r="V283" s="2">
        <v>30</v>
      </c>
      <c r="W283" s="90">
        <v>5</v>
      </c>
      <c r="X283" s="94">
        <f t="shared" si="38"/>
        <v>45</v>
      </c>
      <c r="Y283" s="95">
        <v>2643</v>
      </c>
    </row>
    <row r="284" spans="1:25">
      <c r="U284" s="12">
        <f t="shared" si="39"/>
        <v>0</v>
      </c>
      <c r="Y284" s="95"/>
    </row>
    <row r="285" spans="1:25" ht="12.75" customHeight="1">
      <c r="A285" s="131" t="s">
        <v>149</v>
      </c>
      <c r="B285" s="131"/>
      <c r="C285" s="131"/>
      <c r="D285" s="131"/>
      <c r="E285" s="131"/>
      <c r="F285" s="131"/>
      <c r="G285" s="131"/>
      <c r="H285" s="131"/>
      <c r="L285" s="56">
        <f>SUM(L267:L284)</f>
        <v>204722</v>
      </c>
      <c r="O285" s="6"/>
      <c r="P285" s="56">
        <f>SUM(P267:P284)</f>
        <v>140938</v>
      </c>
      <c r="Q285" s="56">
        <f>SUM(Q267:Q284)</f>
        <v>1523.2161002733344</v>
      </c>
      <c r="R285" s="56">
        <f>SUM(R267:R284)</f>
        <v>142461.21610027333</v>
      </c>
      <c r="U285" s="12">
        <f t="shared" si="39"/>
        <v>62260.783899726666</v>
      </c>
      <c r="Y285" s="95"/>
    </row>
    <row r="286" spans="1:25" ht="12.75" customHeight="1">
      <c r="B286" s="131" t="s">
        <v>12</v>
      </c>
      <c r="C286" s="131"/>
      <c r="D286" s="131"/>
      <c r="E286" s="131"/>
      <c r="F286" s="131"/>
      <c r="G286" s="131"/>
      <c r="H286" s="131"/>
      <c r="I286" s="131"/>
      <c r="L286" s="57">
        <v>0</v>
      </c>
      <c r="O286" s="11"/>
      <c r="P286" s="11">
        <v>0</v>
      </c>
      <c r="Q286" s="15">
        <v>0</v>
      </c>
      <c r="R286" s="15">
        <v>0</v>
      </c>
      <c r="U286" s="12">
        <f t="shared" si="39"/>
        <v>0</v>
      </c>
      <c r="Y286" s="95"/>
    </row>
    <row r="287" spans="1:25" ht="12.75" customHeight="1">
      <c r="A287" s="131" t="s">
        <v>150</v>
      </c>
      <c r="B287" s="131"/>
      <c r="C287" s="131"/>
      <c r="D287" s="131"/>
      <c r="E287" s="131"/>
      <c r="F287" s="131"/>
      <c r="G287" s="131"/>
      <c r="H287" s="131"/>
      <c r="L287" s="56">
        <f>L285-L286</f>
        <v>204722</v>
      </c>
      <c r="O287" s="6"/>
      <c r="P287" s="56">
        <f>P285-P286</f>
        <v>140938</v>
      </c>
      <c r="Q287" s="56">
        <f>Q285-Q286</f>
        <v>1523.2161002733344</v>
      </c>
      <c r="R287" s="56">
        <f>R285-R286</f>
        <v>142461.21610027333</v>
      </c>
      <c r="U287" s="12">
        <f t="shared" si="39"/>
        <v>62260.783899726666</v>
      </c>
      <c r="Y287" s="95"/>
    </row>
    <row r="288" spans="1:25">
      <c r="U288" s="12">
        <f t="shared" si="39"/>
        <v>0</v>
      </c>
      <c r="Y288" s="95"/>
    </row>
    <row r="289" spans="1:25" s="1" customFormat="1" ht="12.75" customHeight="1">
      <c r="A289" s="135" t="s">
        <v>151</v>
      </c>
      <c r="B289" s="135"/>
      <c r="C289" s="135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2">
        <f t="shared" si="39"/>
        <v>0</v>
      </c>
      <c r="W289" s="88"/>
      <c r="Y289" s="87"/>
    </row>
    <row r="290" spans="1:25" s="1" customFormat="1" ht="13.15">
      <c r="C290" s="84" t="s">
        <v>327</v>
      </c>
      <c r="D290" s="84"/>
      <c r="E290" s="84"/>
      <c r="F290" s="84"/>
      <c r="G290" s="84"/>
      <c r="H290" s="84" t="s">
        <v>337</v>
      </c>
      <c r="P290" s="13"/>
      <c r="Q290" s="13"/>
      <c r="R290" s="13"/>
      <c r="U290" s="12">
        <f t="shared" si="39"/>
        <v>0</v>
      </c>
      <c r="W290" s="88"/>
      <c r="Y290" s="87"/>
    </row>
    <row r="291" spans="1:25">
      <c r="U291" s="12">
        <f t="shared" si="39"/>
        <v>0</v>
      </c>
      <c r="Y291" s="95"/>
    </row>
    <row r="292" spans="1:25" ht="12.75" customHeight="1">
      <c r="A292" s="133">
        <v>89</v>
      </c>
      <c r="B292" s="133"/>
      <c r="C292" s="54" t="s">
        <v>152</v>
      </c>
      <c r="D292" s="134">
        <v>42004</v>
      </c>
      <c r="E292" s="134"/>
      <c r="F292" s="134"/>
      <c r="G292" s="126" t="s">
        <v>32</v>
      </c>
      <c r="H292" s="126"/>
      <c r="I292" s="126"/>
      <c r="K292" s="2">
        <v>5</v>
      </c>
      <c r="L292" s="55">
        <v>6767</v>
      </c>
      <c r="M292" s="2">
        <v>100</v>
      </c>
      <c r="O292" s="7"/>
      <c r="P292" s="14">
        <v>6767</v>
      </c>
      <c r="Q292" s="14">
        <v>0</v>
      </c>
      <c r="R292" s="14">
        <f>P292+Q292</f>
        <v>6767</v>
      </c>
      <c r="U292" s="12">
        <f t="shared" si="39"/>
        <v>0</v>
      </c>
      <c r="Y292" s="95"/>
    </row>
    <row r="293" spans="1:25" ht="12.75" customHeight="1">
      <c r="A293" s="133">
        <v>264</v>
      </c>
      <c r="B293" s="133"/>
      <c r="C293" s="54" t="s">
        <v>275</v>
      </c>
      <c r="D293" s="134">
        <v>33817</v>
      </c>
      <c r="E293" s="134"/>
      <c r="F293" s="134"/>
      <c r="G293" s="126" t="s">
        <v>32</v>
      </c>
      <c r="H293" s="126"/>
      <c r="I293" s="126"/>
      <c r="K293" s="2">
        <v>5</v>
      </c>
      <c r="L293" s="55">
        <v>778</v>
      </c>
      <c r="M293" s="2">
        <v>100</v>
      </c>
      <c r="O293" s="7"/>
      <c r="P293" s="14">
        <v>778</v>
      </c>
      <c r="Q293" s="14">
        <v>0</v>
      </c>
      <c r="R293" s="14">
        <f t="shared" ref="R293:R324" si="40">P293+Q293</f>
        <v>778</v>
      </c>
      <c r="U293" s="12">
        <f t="shared" si="39"/>
        <v>0</v>
      </c>
      <c r="Y293" s="95"/>
    </row>
    <row r="294" spans="1:25" ht="12.75" customHeight="1">
      <c r="A294" s="133">
        <v>265</v>
      </c>
      <c r="B294" s="133"/>
      <c r="C294" s="54" t="s">
        <v>153</v>
      </c>
      <c r="D294" s="134">
        <v>34911</v>
      </c>
      <c r="E294" s="134"/>
      <c r="F294" s="134"/>
      <c r="G294" s="126" t="s">
        <v>32</v>
      </c>
      <c r="H294" s="126"/>
      <c r="I294" s="126"/>
      <c r="K294" s="2">
        <v>5</v>
      </c>
      <c r="L294" s="55">
        <v>375</v>
      </c>
      <c r="M294" s="2">
        <v>100</v>
      </c>
      <c r="O294" s="7"/>
      <c r="P294" s="14">
        <v>375</v>
      </c>
      <c r="Q294" s="14">
        <v>0</v>
      </c>
      <c r="R294" s="14">
        <f t="shared" si="40"/>
        <v>375</v>
      </c>
      <c r="U294" s="12">
        <f t="shared" si="39"/>
        <v>0</v>
      </c>
      <c r="Y294" s="95"/>
    </row>
    <row r="295" spans="1:25" ht="12.75" customHeight="1">
      <c r="A295" s="133">
        <v>266</v>
      </c>
      <c r="B295" s="133"/>
      <c r="C295" s="54" t="s">
        <v>113</v>
      </c>
      <c r="D295" s="134">
        <v>36917</v>
      </c>
      <c r="E295" s="134"/>
      <c r="F295" s="134"/>
      <c r="G295" s="126" t="s">
        <v>16</v>
      </c>
      <c r="H295" s="126"/>
      <c r="I295" s="126"/>
      <c r="K295" s="2">
        <v>10</v>
      </c>
      <c r="L295" s="55">
        <v>1883</v>
      </c>
      <c r="M295" s="2">
        <v>100</v>
      </c>
      <c r="O295" s="7"/>
      <c r="P295" s="14">
        <v>1883</v>
      </c>
      <c r="Q295" s="14">
        <v>0</v>
      </c>
      <c r="R295" s="14">
        <f t="shared" si="40"/>
        <v>1883</v>
      </c>
      <c r="U295" s="12">
        <f t="shared" si="39"/>
        <v>0</v>
      </c>
      <c r="Y295" s="95"/>
    </row>
    <row r="296" spans="1:25" ht="12.75" customHeight="1">
      <c r="A296" s="133">
        <v>267</v>
      </c>
      <c r="B296" s="133"/>
      <c r="C296" s="54" t="s">
        <v>154</v>
      </c>
      <c r="D296" s="134">
        <v>37073</v>
      </c>
      <c r="E296" s="134"/>
      <c r="F296" s="134"/>
      <c r="G296" s="126" t="s">
        <v>16</v>
      </c>
      <c r="H296" s="126"/>
      <c r="I296" s="126"/>
      <c r="K296" s="2">
        <v>10</v>
      </c>
      <c r="L296" s="55">
        <v>1707</v>
      </c>
      <c r="M296" s="2">
        <v>100</v>
      </c>
      <c r="O296" s="7"/>
      <c r="P296" s="14">
        <v>1707</v>
      </c>
      <c r="Q296" s="14">
        <v>0</v>
      </c>
      <c r="R296" s="14">
        <f t="shared" si="40"/>
        <v>1707</v>
      </c>
      <c r="U296" s="12">
        <f t="shared" si="39"/>
        <v>0</v>
      </c>
      <c r="Y296" s="95"/>
    </row>
    <row r="297" spans="1:25" ht="12.75" customHeight="1">
      <c r="A297" s="133">
        <v>269</v>
      </c>
      <c r="B297" s="133"/>
      <c r="C297" s="54" t="s">
        <v>113</v>
      </c>
      <c r="D297" s="134">
        <v>37165</v>
      </c>
      <c r="E297" s="134"/>
      <c r="F297" s="134"/>
      <c r="G297" s="126" t="s">
        <v>16</v>
      </c>
      <c r="H297" s="126"/>
      <c r="I297" s="126"/>
      <c r="K297" s="2">
        <v>10</v>
      </c>
      <c r="L297" s="55">
        <v>4100</v>
      </c>
      <c r="M297" s="2">
        <v>100</v>
      </c>
      <c r="O297" s="7"/>
      <c r="P297" s="14">
        <v>4100</v>
      </c>
      <c r="Q297" s="14">
        <v>0</v>
      </c>
      <c r="R297" s="14">
        <f t="shared" si="40"/>
        <v>4100</v>
      </c>
      <c r="U297" s="12">
        <f t="shared" si="39"/>
        <v>0</v>
      </c>
      <c r="Y297" s="95"/>
    </row>
    <row r="298" spans="1:25" ht="12.75" customHeight="1">
      <c r="A298" s="133">
        <v>270</v>
      </c>
      <c r="B298" s="133"/>
      <c r="C298" s="54" t="s">
        <v>155</v>
      </c>
      <c r="D298" s="134">
        <v>37182</v>
      </c>
      <c r="E298" s="134"/>
      <c r="F298" s="134"/>
      <c r="G298" s="126" t="s">
        <v>16</v>
      </c>
      <c r="H298" s="126"/>
      <c r="I298" s="126"/>
      <c r="K298" s="2">
        <v>10</v>
      </c>
      <c r="L298" s="55">
        <v>3240</v>
      </c>
      <c r="M298" s="2">
        <v>100</v>
      </c>
      <c r="O298" s="7"/>
      <c r="P298" s="14">
        <v>3240</v>
      </c>
      <c r="Q298" s="14">
        <v>0</v>
      </c>
      <c r="R298" s="14">
        <f t="shared" si="40"/>
        <v>3240</v>
      </c>
      <c r="U298" s="12">
        <f t="shared" si="39"/>
        <v>0</v>
      </c>
      <c r="Y298" s="95"/>
    </row>
    <row r="299" spans="1:25" ht="12.75" customHeight="1">
      <c r="A299" s="133">
        <v>271</v>
      </c>
      <c r="B299" s="133"/>
      <c r="C299" s="54" t="s">
        <v>156</v>
      </c>
      <c r="D299" s="134">
        <v>37741</v>
      </c>
      <c r="E299" s="134"/>
      <c r="F299" s="134"/>
      <c r="G299" s="126" t="s">
        <v>32</v>
      </c>
      <c r="H299" s="126"/>
      <c r="I299" s="126"/>
      <c r="K299" s="2">
        <v>5</v>
      </c>
      <c r="L299" s="55">
        <v>471</v>
      </c>
      <c r="M299" s="2">
        <v>100</v>
      </c>
      <c r="O299" s="7"/>
      <c r="P299" s="14">
        <v>471</v>
      </c>
      <c r="Q299" s="14">
        <v>0</v>
      </c>
      <c r="R299" s="14">
        <f t="shared" si="40"/>
        <v>471</v>
      </c>
      <c r="U299" s="12">
        <f t="shared" si="39"/>
        <v>0</v>
      </c>
      <c r="Y299" s="95"/>
    </row>
    <row r="300" spans="1:25" ht="12.75" customHeight="1">
      <c r="A300" s="133">
        <v>272</v>
      </c>
      <c r="B300" s="133"/>
      <c r="C300" s="54" t="s">
        <v>157</v>
      </c>
      <c r="D300" s="134">
        <v>37772</v>
      </c>
      <c r="E300" s="134"/>
      <c r="F300" s="134"/>
      <c r="G300" s="126" t="s">
        <v>32</v>
      </c>
      <c r="H300" s="126"/>
      <c r="I300" s="126"/>
      <c r="K300" s="2">
        <v>5</v>
      </c>
      <c r="L300" s="55">
        <v>664</v>
      </c>
      <c r="M300" s="2">
        <v>100</v>
      </c>
      <c r="O300" s="7"/>
      <c r="P300" s="14">
        <v>664</v>
      </c>
      <c r="Q300" s="14">
        <v>0</v>
      </c>
      <c r="R300" s="14">
        <f t="shared" si="40"/>
        <v>664</v>
      </c>
      <c r="U300" s="12">
        <f t="shared" si="39"/>
        <v>0</v>
      </c>
      <c r="Y300" s="95"/>
    </row>
    <row r="301" spans="1:25" ht="12.75" customHeight="1">
      <c r="A301" s="133">
        <v>273</v>
      </c>
      <c r="B301" s="133"/>
      <c r="C301" s="54" t="s">
        <v>158</v>
      </c>
      <c r="D301" s="134">
        <v>37955</v>
      </c>
      <c r="E301" s="134"/>
      <c r="F301" s="134"/>
      <c r="G301" s="126" t="s">
        <v>32</v>
      </c>
      <c r="H301" s="126"/>
      <c r="I301" s="126"/>
      <c r="K301" s="2">
        <v>5</v>
      </c>
      <c r="L301" s="55">
        <v>16543</v>
      </c>
      <c r="M301" s="2">
        <v>100</v>
      </c>
      <c r="O301" s="7"/>
      <c r="P301" s="14">
        <v>16543</v>
      </c>
      <c r="Q301" s="14">
        <v>0</v>
      </c>
      <c r="R301" s="14">
        <f t="shared" si="40"/>
        <v>16543</v>
      </c>
      <c r="U301" s="12">
        <f t="shared" si="39"/>
        <v>0</v>
      </c>
      <c r="Y301" s="95"/>
    </row>
    <row r="302" spans="1:25" ht="12.75" customHeight="1">
      <c r="A302" s="133">
        <v>274</v>
      </c>
      <c r="B302" s="133"/>
      <c r="C302" s="54" t="s">
        <v>159</v>
      </c>
      <c r="D302" s="134">
        <v>38306</v>
      </c>
      <c r="E302" s="134"/>
      <c r="F302" s="134"/>
      <c r="G302" s="126" t="s">
        <v>32</v>
      </c>
      <c r="H302" s="126"/>
      <c r="I302" s="126"/>
      <c r="K302" s="2">
        <v>7</v>
      </c>
      <c r="L302" s="55">
        <v>490</v>
      </c>
      <c r="M302" s="2">
        <v>100</v>
      </c>
      <c r="O302" s="7"/>
      <c r="P302" s="14">
        <v>490</v>
      </c>
      <c r="Q302" s="14">
        <v>0</v>
      </c>
      <c r="R302" s="14">
        <f t="shared" si="40"/>
        <v>490</v>
      </c>
      <c r="U302" s="12">
        <f t="shared" si="39"/>
        <v>0</v>
      </c>
      <c r="Y302" s="95"/>
    </row>
    <row r="303" spans="1:25" ht="12.75" customHeight="1">
      <c r="A303" s="133">
        <v>275</v>
      </c>
      <c r="B303" s="133"/>
      <c r="C303" s="54" t="s">
        <v>160</v>
      </c>
      <c r="D303" s="134">
        <v>38411</v>
      </c>
      <c r="E303" s="134"/>
      <c r="F303" s="134"/>
      <c r="G303" s="126" t="s">
        <v>32</v>
      </c>
      <c r="H303" s="126"/>
      <c r="I303" s="126"/>
      <c r="K303" s="2">
        <v>5</v>
      </c>
      <c r="L303" s="55">
        <v>521</v>
      </c>
      <c r="M303" s="2">
        <v>100</v>
      </c>
      <c r="O303" s="7"/>
      <c r="P303" s="14">
        <v>521</v>
      </c>
      <c r="Q303" s="14">
        <v>0</v>
      </c>
      <c r="R303" s="14">
        <f t="shared" si="40"/>
        <v>521</v>
      </c>
      <c r="U303" s="12">
        <f t="shared" si="39"/>
        <v>0</v>
      </c>
      <c r="Y303" s="95"/>
    </row>
    <row r="304" spans="1:25" ht="12.75" customHeight="1">
      <c r="A304" s="133">
        <v>276</v>
      </c>
      <c r="B304" s="133"/>
      <c r="C304" s="54" t="s">
        <v>161</v>
      </c>
      <c r="D304" s="134">
        <v>38435</v>
      </c>
      <c r="E304" s="134"/>
      <c r="F304" s="134"/>
      <c r="G304" s="126" t="s">
        <v>16</v>
      </c>
      <c r="H304" s="126"/>
      <c r="I304" s="126"/>
      <c r="K304" s="2">
        <v>7</v>
      </c>
      <c r="L304" s="55">
        <v>1302</v>
      </c>
      <c r="M304" s="2">
        <v>100</v>
      </c>
      <c r="O304" s="7"/>
      <c r="P304" s="14">
        <v>1302</v>
      </c>
      <c r="Q304" s="14">
        <v>0</v>
      </c>
      <c r="R304" s="14">
        <f t="shared" si="40"/>
        <v>1302</v>
      </c>
      <c r="U304" s="12">
        <f t="shared" si="39"/>
        <v>0</v>
      </c>
      <c r="Y304" s="95"/>
    </row>
    <row r="305" spans="1:25" ht="12.75" customHeight="1">
      <c r="A305" s="133">
        <v>277</v>
      </c>
      <c r="B305" s="133"/>
      <c r="C305" s="54" t="s">
        <v>162</v>
      </c>
      <c r="D305" s="134">
        <v>38464</v>
      </c>
      <c r="E305" s="134"/>
      <c r="F305" s="134"/>
      <c r="G305" s="126" t="s">
        <v>16</v>
      </c>
      <c r="H305" s="126"/>
      <c r="I305" s="126"/>
      <c r="K305" s="2">
        <v>7</v>
      </c>
      <c r="L305" s="55">
        <v>167</v>
      </c>
      <c r="M305" s="2">
        <v>100</v>
      </c>
      <c r="O305" s="7"/>
      <c r="P305" s="14">
        <v>167</v>
      </c>
      <c r="Q305" s="14">
        <v>0</v>
      </c>
      <c r="R305" s="14">
        <f t="shared" si="40"/>
        <v>167</v>
      </c>
      <c r="U305" s="12">
        <f t="shared" si="39"/>
        <v>0</v>
      </c>
      <c r="Y305" s="95"/>
    </row>
    <row r="306" spans="1:25" ht="12.75" customHeight="1">
      <c r="A306" s="133">
        <v>278</v>
      </c>
      <c r="B306" s="133"/>
      <c r="C306" s="54" t="s">
        <v>163</v>
      </c>
      <c r="D306" s="134">
        <v>38652</v>
      </c>
      <c r="E306" s="134"/>
      <c r="F306" s="134"/>
      <c r="G306" s="126" t="s">
        <v>16</v>
      </c>
      <c r="H306" s="126"/>
      <c r="I306" s="126"/>
      <c r="K306" s="2">
        <v>7</v>
      </c>
      <c r="L306" s="55">
        <v>3365</v>
      </c>
      <c r="M306" s="2">
        <v>100</v>
      </c>
      <c r="O306" s="7"/>
      <c r="P306" s="14">
        <v>3365</v>
      </c>
      <c r="Q306" s="14">
        <v>0</v>
      </c>
      <c r="R306" s="14">
        <f t="shared" si="40"/>
        <v>3365</v>
      </c>
      <c r="U306" s="12">
        <f t="shared" si="39"/>
        <v>0</v>
      </c>
      <c r="Y306" s="95"/>
    </row>
    <row r="307" spans="1:25" ht="12.75" customHeight="1">
      <c r="A307" s="133">
        <v>279</v>
      </c>
      <c r="B307" s="133"/>
      <c r="C307" s="54" t="s">
        <v>164</v>
      </c>
      <c r="D307" s="134">
        <v>38687</v>
      </c>
      <c r="E307" s="134"/>
      <c r="F307" s="134"/>
      <c r="G307" s="126" t="s">
        <v>16</v>
      </c>
      <c r="H307" s="126"/>
      <c r="I307" s="126"/>
      <c r="K307" s="2">
        <v>7</v>
      </c>
      <c r="L307" s="55">
        <v>1567</v>
      </c>
      <c r="M307" s="2">
        <v>100</v>
      </c>
      <c r="O307" s="7"/>
      <c r="P307" s="14">
        <v>1567</v>
      </c>
      <c r="Q307" s="14">
        <v>0</v>
      </c>
      <c r="R307" s="14">
        <f t="shared" si="40"/>
        <v>1567</v>
      </c>
      <c r="U307" s="12">
        <f t="shared" si="39"/>
        <v>0</v>
      </c>
      <c r="Y307" s="95"/>
    </row>
    <row r="308" spans="1:25" ht="12.75" customHeight="1">
      <c r="A308" s="133">
        <v>280</v>
      </c>
      <c r="B308" s="133"/>
      <c r="C308" s="54" t="s">
        <v>165</v>
      </c>
      <c r="D308" s="134">
        <v>38820</v>
      </c>
      <c r="E308" s="134"/>
      <c r="F308" s="134"/>
      <c r="G308" s="126" t="s">
        <v>16</v>
      </c>
      <c r="H308" s="126"/>
      <c r="I308" s="126"/>
      <c r="K308" s="2">
        <v>7</v>
      </c>
      <c r="L308" s="55">
        <v>1006</v>
      </c>
      <c r="M308" s="2">
        <v>100</v>
      </c>
      <c r="O308" s="7"/>
      <c r="P308" s="14">
        <v>1006</v>
      </c>
      <c r="Q308" s="14">
        <v>0</v>
      </c>
      <c r="R308" s="14">
        <f t="shared" si="40"/>
        <v>1006</v>
      </c>
      <c r="U308" s="12">
        <f t="shared" si="39"/>
        <v>0</v>
      </c>
      <c r="Y308" s="95"/>
    </row>
    <row r="309" spans="1:25" ht="12.75" customHeight="1">
      <c r="A309" s="133">
        <v>282</v>
      </c>
      <c r="B309" s="133"/>
      <c r="C309" s="54" t="s">
        <v>166</v>
      </c>
      <c r="D309" s="134">
        <v>38966</v>
      </c>
      <c r="E309" s="134"/>
      <c r="F309" s="134"/>
      <c r="G309" s="126" t="s">
        <v>16</v>
      </c>
      <c r="H309" s="126"/>
      <c r="I309" s="126"/>
      <c r="K309" s="2">
        <v>7</v>
      </c>
      <c r="L309" s="55">
        <v>211</v>
      </c>
      <c r="M309" s="2">
        <v>100</v>
      </c>
      <c r="O309" s="7"/>
      <c r="P309" s="14">
        <v>211</v>
      </c>
      <c r="Q309" s="14">
        <v>0</v>
      </c>
      <c r="R309" s="14">
        <f t="shared" si="40"/>
        <v>211</v>
      </c>
      <c r="U309" s="12">
        <f t="shared" si="39"/>
        <v>0</v>
      </c>
      <c r="Y309" s="95"/>
    </row>
    <row r="310" spans="1:25" ht="12.75" customHeight="1">
      <c r="A310" s="133">
        <v>283</v>
      </c>
      <c r="B310" s="133"/>
      <c r="C310" s="54" t="s">
        <v>167</v>
      </c>
      <c r="D310" s="134">
        <v>39023</v>
      </c>
      <c r="E310" s="134"/>
      <c r="F310" s="134"/>
      <c r="G310" s="126" t="s">
        <v>16</v>
      </c>
      <c r="H310" s="126"/>
      <c r="I310" s="126"/>
      <c r="K310" s="2">
        <v>7</v>
      </c>
      <c r="L310" s="55">
        <v>2195</v>
      </c>
      <c r="M310" s="2">
        <v>100</v>
      </c>
      <c r="O310" s="7"/>
      <c r="P310" s="14">
        <v>2195</v>
      </c>
      <c r="Q310" s="14">
        <v>0</v>
      </c>
      <c r="R310" s="14">
        <f t="shared" si="40"/>
        <v>2195</v>
      </c>
      <c r="U310" s="12">
        <f t="shared" si="39"/>
        <v>0</v>
      </c>
      <c r="Y310" s="95"/>
    </row>
    <row r="311" spans="1:25" ht="12.75" customHeight="1">
      <c r="A311" s="133">
        <v>284</v>
      </c>
      <c r="B311" s="133"/>
      <c r="C311" s="54" t="s">
        <v>86</v>
      </c>
      <c r="D311" s="134">
        <v>39113</v>
      </c>
      <c r="E311" s="134"/>
      <c r="F311" s="134"/>
      <c r="G311" s="126" t="s">
        <v>16</v>
      </c>
      <c r="H311" s="126"/>
      <c r="I311" s="126"/>
      <c r="K311" s="2">
        <v>7</v>
      </c>
      <c r="L311" s="55">
        <v>802</v>
      </c>
      <c r="M311" s="2">
        <v>100</v>
      </c>
      <c r="O311" s="7"/>
      <c r="P311" s="14">
        <v>802</v>
      </c>
      <c r="Q311" s="14">
        <v>0</v>
      </c>
      <c r="R311" s="14">
        <f t="shared" si="40"/>
        <v>802</v>
      </c>
      <c r="U311" s="12">
        <f t="shared" si="39"/>
        <v>0</v>
      </c>
      <c r="Y311" s="95"/>
    </row>
    <row r="312" spans="1:25" ht="12.75" customHeight="1">
      <c r="A312" s="133">
        <v>285</v>
      </c>
      <c r="B312" s="133"/>
      <c r="C312" s="54" t="s">
        <v>168</v>
      </c>
      <c r="D312" s="134">
        <v>39295</v>
      </c>
      <c r="E312" s="134"/>
      <c r="F312" s="134"/>
      <c r="G312" s="126" t="s">
        <v>16</v>
      </c>
      <c r="H312" s="126"/>
      <c r="I312" s="126"/>
      <c r="K312" s="2">
        <v>7</v>
      </c>
      <c r="L312" s="55">
        <v>1200</v>
      </c>
      <c r="M312" s="2">
        <v>100</v>
      </c>
      <c r="O312" s="7"/>
      <c r="P312" s="14">
        <v>1200</v>
      </c>
      <c r="Q312" s="14">
        <v>0</v>
      </c>
      <c r="R312" s="14">
        <f t="shared" si="40"/>
        <v>1200</v>
      </c>
      <c r="U312" s="12">
        <f t="shared" si="39"/>
        <v>0</v>
      </c>
      <c r="Y312" s="95"/>
    </row>
    <row r="313" spans="1:25" ht="12.75" customHeight="1">
      <c r="A313" s="133">
        <v>286</v>
      </c>
      <c r="B313" s="133"/>
      <c r="C313" s="54" t="s">
        <v>169</v>
      </c>
      <c r="D313" s="134">
        <v>39387</v>
      </c>
      <c r="E313" s="134"/>
      <c r="F313" s="134"/>
      <c r="G313" s="126" t="s">
        <v>16</v>
      </c>
      <c r="H313" s="126"/>
      <c r="I313" s="126"/>
      <c r="K313" s="2">
        <v>7</v>
      </c>
      <c r="L313" s="55">
        <v>1967</v>
      </c>
      <c r="M313" s="2">
        <v>100</v>
      </c>
      <c r="O313" s="7"/>
      <c r="P313" s="14">
        <v>1967</v>
      </c>
      <c r="Q313" s="14">
        <v>0</v>
      </c>
      <c r="R313" s="14">
        <f t="shared" si="40"/>
        <v>1967</v>
      </c>
      <c r="U313" s="12">
        <f t="shared" si="39"/>
        <v>0</v>
      </c>
      <c r="Y313" s="95"/>
    </row>
    <row r="314" spans="1:25" ht="12.75" customHeight="1">
      <c r="A314" s="133">
        <v>287</v>
      </c>
      <c r="B314" s="133"/>
      <c r="C314" s="54" t="s">
        <v>170</v>
      </c>
      <c r="D314" s="134">
        <v>39462</v>
      </c>
      <c r="E314" s="134"/>
      <c r="F314" s="134"/>
      <c r="G314" s="126" t="s">
        <v>16</v>
      </c>
      <c r="H314" s="126"/>
      <c r="I314" s="126"/>
      <c r="K314" s="2">
        <v>10</v>
      </c>
      <c r="L314" s="55">
        <v>12260</v>
      </c>
      <c r="M314" s="2">
        <v>100</v>
      </c>
      <c r="O314" s="7"/>
      <c r="P314" s="14">
        <v>12260</v>
      </c>
      <c r="Q314" s="14">
        <v>0</v>
      </c>
      <c r="R314" s="14">
        <f t="shared" si="40"/>
        <v>12260</v>
      </c>
      <c r="U314" s="12">
        <f t="shared" si="39"/>
        <v>0</v>
      </c>
      <c r="Y314" s="95"/>
    </row>
    <row r="315" spans="1:25" ht="12.75" customHeight="1">
      <c r="A315" s="133">
        <v>288</v>
      </c>
      <c r="B315" s="133"/>
      <c r="C315" s="54" t="s">
        <v>171</v>
      </c>
      <c r="D315" s="134">
        <v>39485</v>
      </c>
      <c r="E315" s="134"/>
      <c r="F315" s="134"/>
      <c r="G315" s="126" t="s">
        <v>16</v>
      </c>
      <c r="H315" s="126"/>
      <c r="I315" s="126"/>
      <c r="K315" s="2">
        <v>10</v>
      </c>
      <c r="L315" s="55">
        <v>299</v>
      </c>
      <c r="M315" s="2">
        <v>100</v>
      </c>
      <c r="O315" s="7"/>
      <c r="P315" s="14">
        <v>299</v>
      </c>
      <c r="Q315" s="14">
        <v>0</v>
      </c>
      <c r="R315" s="14">
        <f t="shared" si="40"/>
        <v>299</v>
      </c>
      <c r="U315" s="12">
        <f t="shared" si="39"/>
        <v>0</v>
      </c>
      <c r="Y315" s="95"/>
    </row>
    <row r="316" spans="1:25" ht="12.75" customHeight="1">
      <c r="A316" s="133">
        <v>289</v>
      </c>
      <c r="B316" s="133"/>
      <c r="C316" s="54" t="s">
        <v>172</v>
      </c>
      <c r="D316" s="134">
        <v>39691</v>
      </c>
      <c r="E316" s="134"/>
      <c r="F316" s="134"/>
      <c r="G316" s="126" t="s">
        <v>16</v>
      </c>
      <c r="H316" s="126"/>
      <c r="I316" s="126"/>
      <c r="K316" s="2">
        <v>10</v>
      </c>
      <c r="L316" s="55">
        <v>771</v>
      </c>
      <c r="M316" s="2">
        <v>100</v>
      </c>
      <c r="O316" s="7"/>
      <c r="P316" s="14">
        <v>771</v>
      </c>
      <c r="Q316" s="14"/>
      <c r="R316" s="14">
        <f t="shared" si="40"/>
        <v>771</v>
      </c>
      <c r="U316" s="12">
        <f t="shared" si="39"/>
        <v>0</v>
      </c>
      <c r="Y316" s="95"/>
    </row>
    <row r="317" spans="1:25" ht="12.75" customHeight="1">
      <c r="A317" s="133">
        <v>291</v>
      </c>
      <c r="B317" s="133"/>
      <c r="C317" s="54" t="s">
        <v>173</v>
      </c>
      <c r="D317" s="134">
        <v>40590</v>
      </c>
      <c r="E317" s="134"/>
      <c r="F317" s="134"/>
      <c r="G317" s="126" t="s">
        <v>16</v>
      </c>
      <c r="H317" s="126"/>
      <c r="I317" s="126"/>
      <c r="K317" s="2">
        <v>7</v>
      </c>
      <c r="L317" s="55">
        <v>3901</v>
      </c>
      <c r="M317" s="2">
        <v>100</v>
      </c>
      <c r="O317" s="7"/>
      <c r="P317" s="14">
        <v>3901</v>
      </c>
      <c r="Q317" s="14"/>
      <c r="R317" s="14">
        <f t="shared" si="40"/>
        <v>3901</v>
      </c>
      <c r="U317" s="12">
        <f t="shared" si="39"/>
        <v>0</v>
      </c>
      <c r="Y317" s="95"/>
    </row>
    <row r="318" spans="1:25" ht="12.75" customHeight="1">
      <c r="A318" s="133">
        <v>292</v>
      </c>
      <c r="B318" s="133"/>
      <c r="C318" s="54" t="s">
        <v>174</v>
      </c>
      <c r="D318" s="134">
        <v>40877</v>
      </c>
      <c r="E318" s="134"/>
      <c r="F318" s="134"/>
      <c r="G318" s="126" t="s">
        <v>16</v>
      </c>
      <c r="H318" s="126"/>
      <c r="I318" s="126"/>
      <c r="K318" s="2">
        <v>7</v>
      </c>
      <c r="L318" s="55">
        <v>630</v>
      </c>
      <c r="M318" s="2">
        <v>100</v>
      </c>
      <c r="O318" s="7"/>
      <c r="P318" s="14">
        <v>630</v>
      </c>
      <c r="Q318" s="14"/>
      <c r="R318" s="14">
        <f t="shared" si="40"/>
        <v>630</v>
      </c>
      <c r="U318" s="12">
        <f t="shared" si="39"/>
        <v>0</v>
      </c>
      <c r="Y318" s="95"/>
    </row>
    <row r="319" spans="1:25" ht="12.75" customHeight="1">
      <c r="A319" s="133">
        <v>302</v>
      </c>
      <c r="B319" s="133"/>
      <c r="C319" s="54" t="s">
        <v>175</v>
      </c>
      <c r="D319" s="134">
        <v>41090</v>
      </c>
      <c r="E319" s="134"/>
      <c r="F319" s="134"/>
      <c r="G319" s="126" t="s">
        <v>176</v>
      </c>
      <c r="H319" s="126"/>
      <c r="I319" s="126"/>
      <c r="K319" s="2">
        <v>7</v>
      </c>
      <c r="L319" s="55">
        <v>4900</v>
      </c>
      <c r="M319" s="2">
        <v>100</v>
      </c>
      <c r="O319" s="7"/>
      <c r="P319" s="14">
        <v>4900</v>
      </c>
      <c r="Q319" s="14">
        <v>0</v>
      </c>
      <c r="R319" s="14">
        <f t="shared" si="40"/>
        <v>4900</v>
      </c>
      <c r="U319" s="12">
        <f t="shared" si="39"/>
        <v>0</v>
      </c>
      <c r="Y319" s="95"/>
    </row>
    <row r="320" spans="1:25" ht="12.75" customHeight="1">
      <c r="A320" s="133">
        <v>308</v>
      </c>
      <c r="B320" s="133"/>
      <c r="C320" s="54" t="s">
        <v>177</v>
      </c>
      <c r="D320" s="134">
        <v>41333</v>
      </c>
      <c r="E320" s="134"/>
      <c r="F320" s="134"/>
      <c r="G320" s="126" t="s">
        <v>178</v>
      </c>
      <c r="H320" s="126"/>
      <c r="I320" s="126"/>
      <c r="K320" s="2">
        <v>5</v>
      </c>
      <c r="L320" s="55">
        <v>4622</v>
      </c>
      <c r="M320" s="2">
        <v>100</v>
      </c>
      <c r="O320" s="7"/>
      <c r="P320" s="14">
        <v>4622</v>
      </c>
      <c r="Q320" s="14"/>
      <c r="R320" s="14">
        <f t="shared" si="40"/>
        <v>4622</v>
      </c>
      <c r="U320" s="12">
        <f t="shared" si="39"/>
        <v>0</v>
      </c>
      <c r="Y320" s="95"/>
    </row>
    <row r="321" spans="1:26" ht="12.75" customHeight="1">
      <c r="A321" s="133">
        <v>309</v>
      </c>
      <c r="B321" s="133"/>
      <c r="C321" s="54" t="s">
        <v>179</v>
      </c>
      <c r="D321" s="134">
        <v>41547</v>
      </c>
      <c r="E321" s="134"/>
      <c r="F321" s="134"/>
      <c r="G321" s="126" t="s">
        <v>32</v>
      </c>
      <c r="H321" s="126"/>
      <c r="I321" s="126"/>
      <c r="K321" s="2">
        <v>5</v>
      </c>
      <c r="L321" s="55">
        <v>540</v>
      </c>
      <c r="M321" s="2">
        <v>100</v>
      </c>
      <c r="O321" s="7"/>
      <c r="P321" s="14">
        <v>540</v>
      </c>
      <c r="Q321" s="14"/>
      <c r="R321" s="14">
        <f t="shared" si="40"/>
        <v>540</v>
      </c>
      <c r="U321" s="12">
        <f t="shared" si="39"/>
        <v>0</v>
      </c>
      <c r="Y321" s="95"/>
    </row>
    <row r="322" spans="1:26" ht="12.75" customHeight="1">
      <c r="A322" s="133">
        <v>321</v>
      </c>
      <c r="B322" s="133"/>
      <c r="C322" s="54" t="s">
        <v>180</v>
      </c>
      <c r="D322" s="134">
        <v>42369</v>
      </c>
      <c r="E322" s="134"/>
      <c r="F322" s="134"/>
      <c r="G322" s="126" t="s">
        <v>32</v>
      </c>
      <c r="H322" s="126"/>
      <c r="I322" s="126"/>
      <c r="K322" s="2">
        <v>5</v>
      </c>
      <c r="L322" s="55">
        <v>2020</v>
      </c>
      <c r="M322" s="2">
        <v>100</v>
      </c>
      <c r="O322" s="7"/>
      <c r="P322" s="14">
        <v>2020</v>
      </c>
      <c r="Q322" s="14"/>
      <c r="R322" s="14">
        <f t="shared" si="40"/>
        <v>2020</v>
      </c>
      <c r="U322" s="12">
        <f t="shared" si="39"/>
        <v>0</v>
      </c>
      <c r="Y322" s="95"/>
    </row>
    <row r="323" spans="1:26" ht="12.75" customHeight="1">
      <c r="A323" s="133">
        <v>329</v>
      </c>
      <c r="B323" s="133"/>
      <c r="C323" s="54" t="s">
        <v>181</v>
      </c>
      <c r="D323" s="134">
        <v>42585</v>
      </c>
      <c r="E323" s="134"/>
      <c r="F323" s="134"/>
      <c r="G323" s="126" t="s">
        <v>16</v>
      </c>
      <c r="H323" s="126"/>
      <c r="I323" s="126"/>
      <c r="K323" s="2">
        <v>25</v>
      </c>
      <c r="L323" s="55">
        <v>7750</v>
      </c>
      <c r="M323" s="2">
        <v>100</v>
      </c>
      <c r="O323" s="7"/>
      <c r="P323" s="14">
        <v>6846</v>
      </c>
      <c r="Q323" s="14">
        <f>Y323/X323</f>
        <v>45.2</v>
      </c>
      <c r="R323" s="14">
        <f t="shared" si="40"/>
        <v>6891.2</v>
      </c>
      <c r="U323" s="12">
        <f t="shared" si="39"/>
        <v>858.80000000000018</v>
      </c>
      <c r="V323" s="90">
        <v>5</v>
      </c>
      <c r="W323" s="90">
        <f>2021-2016</f>
        <v>5</v>
      </c>
      <c r="X323" s="94">
        <f>K323-W323</f>
        <v>20</v>
      </c>
      <c r="Y323" s="95">
        <v>904</v>
      </c>
    </row>
    <row r="324" spans="1:26" ht="12.75" customHeight="1">
      <c r="A324" s="133">
        <v>331</v>
      </c>
      <c r="B324" s="133"/>
      <c r="C324" s="54" t="s">
        <v>182</v>
      </c>
      <c r="D324" s="134">
        <v>42954</v>
      </c>
      <c r="E324" s="134"/>
      <c r="F324" s="134"/>
      <c r="G324" s="126" t="s">
        <v>16</v>
      </c>
      <c r="H324" s="126"/>
      <c r="I324" s="126"/>
      <c r="K324" s="156">
        <v>7</v>
      </c>
      <c r="L324" s="55">
        <v>11000</v>
      </c>
      <c r="M324" s="2">
        <v>100</v>
      </c>
      <c r="O324" s="7"/>
      <c r="P324" s="14">
        <v>1564</v>
      </c>
      <c r="Q324" s="14">
        <f t="shared" ref="Q324:Q326" si="41">Y324/X324</f>
        <v>3145.3333333333335</v>
      </c>
      <c r="R324" s="14">
        <f t="shared" si="40"/>
        <v>4709.3333333333339</v>
      </c>
      <c r="U324" s="12">
        <f t="shared" si="39"/>
        <v>6290.6666666666661</v>
      </c>
      <c r="V324" s="90">
        <v>30</v>
      </c>
      <c r="W324" s="90">
        <v>4</v>
      </c>
      <c r="X324" s="94">
        <f t="shared" ref="X324:X326" si="42">K324-W324</f>
        <v>3</v>
      </c>
      <c r="Y324" s="95">
        <v>9436</v>
      </c>
    </row>
    <row r="325" spans="1:26" s="10" customFormat="1" ht="12.75" customHeight="1">
      <c r="A325" s="66">
        <v>6</v>
      </c>
      <c r="B325" s="66"/>
      <c r="C325" s="61" t="s">
        <v>280</v>
      </c>
      <c r="D325" s="119">
        <v>43497</v>
      </c>
      <c r="E325" s="119"/>
      <c r="F325" s="119"/>
      <c r="G325" s="120" t="s">
        <v>16</v>
      </c>
      <c r="H325" s="120"/>
      <c r="I325" s="120"/>
      <c r="K325" s="157">
        <v>7</v>
      </c>
      <c r="L325" s="9">
        <v>2440</v>
      </c>
      <c r="M325" s="62">
        <v>100</v>
      </c>
      <c r="O325" s="63"/>
      <c r="P325" s="65">
        <v>377</v>
      </c>
      <c r="Q325" s="14">
        <f t="shared" si="41"/>
        <v>412.6</v>
      </c>
      <c r="R325" s="65">
        <f>P325+Q325</f>
        <v>789.6</v>
      </c>
      <c r="U325" s="52">
        <f t="shared" si="39"/>
        <v>1650.4</v>
      </c>
      <c r="V325" s="92">
        <v>7</v>
      </c>
      <c r="W325" s="92">
        <v>2</v>
      </c>
      <c r="X325" s="94">
        <f t="shared" si="42"/>
        <v>5</v>
      </c>
      <c r="Y325" s="96">
        <v>2063</v>
      </c>
      <c r="Z325" s="91"/>
    </row>
    <row r="326" spans="1:26" s="10" customFormat="1" ht="12.75" customHeight="1">
      <c r="A326" s="66">
        <v>7</v>
      </c>
      <c r="B326" s="66"/>
      <c r="C326" s="61" t="s">
        <v>281</v>
      </c>
      <c r="D326" s="119">
        <v>43497</v>
      </c>
      <c r="E326" s="119"/>
      <c r="F326" s="119"/>
      <c r="G326" s="120" t="s">
        <v>16</v>
      </c>
      <c r="H326" s="120"/>
      <c r="I326" s="120"/>
      <c r="K326" s="62">
        <v>25</v>
      </c>
      <c r="L326" s="9">
        <v>2000</v>
      </c>
      <c r="M326" s="62">
        <v>100</v>
      </c>
      <c r="O326" s="63"/>
      <c r="P326" s="65">
        <v>308</v>
      </c>
      <c r="Q326" s="14">
        <f t="shared" si="41"/>
        <v>73.565217391304344</v>
      </c>
      <c r="R326" s="65">
        <f t="shared" ref="R326:R327" si="43">P326+Q326</f>
        <v>381.56521739130437</v>
      </c>
      <c r="U326" s="52">
        <f t="shared" si="39"/>
        <v>1618.4347826086955</v>
      </c>
      <c r="V326" s="92">
        <v>7</v>
      </c>
      <c r="W326" s="92">
        <v>2</v>
      </c>
      <c r="X326" s="94">
        <f t="shared" si="42"/>
        <v>23</v>
      </c>
      <c r="Y326" s="96">
        <v>1692</v>
      </c>
      <c r="Z326" s="91"/>
    </row>
    <row r="327" spans="1:26" s="10" customFormat="1" ht="12.75" customHeight="1">
      <c r="A327" s="66">
        <v>8</v>
      </c>
      <c r="B327" s="66"/>
      <c r="C327" s="61" t="s">
        <v>282</v>
      </c>
      <c r="D327" s="119">
        <v>43709</v>
      </c>
      <c r="E327" s="119"/>
      <c r="F327" s="119"/>
      <c r="G327" s="120" t="s">
        <v>16</v>
      </c>
      <c r="H327" s="120"/>
      <c r="I327" s="120"/>
      <c r="K327" s="62">
        <v>7</v>
      </c>
      <c r="L327" s="9">
        <f>1575+596</f>
        <v>2171</v>
      </c>
      <c r="M327" s="62">
        <v>100</v>
      </c>
      <c r="O327" s="63"/>
      <c r="P327" s="65">
        <v>2481</v>
      </c>
      <c r="Q327" s="65">
        <v>-310</v>
      </c>
      <c r="R327" s="65">
        <f t="shared" si="43"/>
        <v>2171</v>
      </c>
      <c r="U327" s="52">
        <f t="shared" si="39"/>
        <v>0</v>
      </c>
      <c r="V327" s="91"/>
      <c r="W327" s="92"/>
      <c r="X327" s="91"/>
      <c r="Y327" s="96"/>
      <c r="Z327" s="91"/>
    </row>
    <row r="328" spans="1:26" ht="12.75" customHeight="1">
      <c r="A328" s="131" t="s">
        <v>183</v>
      </c>
      <c r="B328" s="131"/>
      <c r="C328" s="131"/>
      <c r="D328" s="131"/>
      <c r="E328" s="131"/>
      <c r="F328" s="131"/>
      <c r="G328" s="131"/>
      <c r="H328" s="131"/>
      <c r="L328" s="56">
        <f>SUM(L292:L327)</f>
        <v>106625</v>
      </c>
      <c r="O328" s="6"/>
      <c r="P328" s="56">
        <f>SUM(P292:P327)</f>
        <v>92840</v>
      </c>
      <c r="Q328" s="56">
        <f>SUM(Q292:Q327)</f>
        <v>3366.6985507246377</v>
      </c>
      <c r="R328" s="56">
        <f>SUM(R292:R327)</f>
        <v>96206.698550724643</v>
      </c>
      <c r="U328" s="12">
        <f t="shared" si="39"/>
        <v>10418.301449275357</v>
      </c>
      <c r="Y328" s="95"/>
    </row>
    <row r="329" spans="1:26" ht="12.75" customHeight="1">
      <c r="B329" s="131" t="s">
        <v>12</v>
      </c>
      <c r="C329" s="131"/>
      <c r="D329" s="131"/>
      <c r="E329" s="131"/>
      <c r="F329" s="131"/>
      <c r="G329" s="131"/>
      <c r="H329" s="131"/>
      <c r="I329" s="131"/>
      <c r="L329" s="57">
        <v>0</v>
      </c>
      <c r="O329" s="11"/>
      <c r="P329" s="57">
        <v>0</v>
      </c>
      <c r="Q329" s="57">
        <v>0</v>
      </c>
      <c r="R329" s="57">
        <v>0</v>
      </c>
      <c r="U329" s="12">
        <f t="shared" si="39"/>
        <v>0</v>
      </c>
      <c r="Y329" s="95"/>
    </row>
    <row r="330" spans="1:26" ht="12.75" customHeight="1">
      <c r="A330" s="131" t="s">
        <v>184</v>
      </c>
      <c r="B330" s="131"/>
      <c r="C330" s="131"/>
      <c r="D330" s="131"/>
      <c r="E330" s="131"/>
      <c r="F330" s="131"/>
      <c r="G330" s="131"/>
      <c r="H330" s="131"/>
      <c r="L330" s="56">
        <f>L328-L329</f>
        <v>106625</v>
      </c>
      <c r="O330" s="6"/>
      <c r="P330" s="56">
        <f t="shared" ref="P330:R330" si="44">P328-P329</f>
        <v>92840</v>
      </c>
      <c r="Q330" s="56">
        <f t="shared" si="44"/>
        <v>3366.6985507246377</v>
      </c>
      <c r="R330" s="56">
        <f t="shared" si="44"/>
        <v>96206.698550724643</v>
      </c>
      <c r="U330" s="12">
        <f t="shared" si="39"/>
        <v>10418.301449275357</v>
      </c>
      <c r="Y330" s="95"/>
    </row>
    <row r="331" spans="1:26">
      <c r="M331" s="12"/>
      <c r="U331" s="12">
        <f t="shared" si="39"/>
        <v>0</v>
      </c>
      <c r="Y331" s="95"/>
    </row>
    <row r="332" spans="1:26" s="1" customFormat="1" ht="12.75" customHeight="1">
      <c r="A332" s="135" t="s">
        <v>185</v>
      </c>
      <c r="B332" s="135"/>
      <c r="C332" s="135"/>
      <c r="D332" s="135"/>
      <c r="E332" s="135"/>
      <c r="F332" s="135"/>
      <c r="G332" s="135"/>
      <c r="H332" s="135"/>
      <c r="I332" s="135"/>
      <c r="J332" s="135"/>
      <c r="K332" s="135"/>
      <c r="L332" s="135"/>
      <c r="M332" s="135"/>
      <c r="N332" s="135"/>
      <c r="O332" s="135"/>
      <c r="P332" s="135"/>
      <c r="Q332" s="135"/>
      <c r="R332" s="135"/>
      <c r="S332" s="135"/>
      <c r="T332" s="135"/>
      <c r="U332" s="12">
        <f t="shared" si="39"/>
        <v>0</v>
      </c>
      <c r="W332" s="88"/>
      <c r="Y332" s="87"/>
    </row>
    <row r="333" spans="1:26" s="1" customFormat="1" ht="13.15">
      <c r="C333" s="84" t="s">
        <v>345</v>
      </c>
      <c r="P333" s="13"/>
      <c r="Q333" s="13"/>
      <c r="R333" s="13"/>
      <c r="U333" s="12">
        <f t="shared" si="39"/>
        <v>0</v>
      </c>
      <c r="W333" s="88"/>
      <c r="Y333" s="87"/>
    </row>
    <row r="334" spans="1:26">
      <c r="U334" s="12">
        <f t="shared" si="39"/>
        <v>0</v>
      </c>
      <c r="Y334" s="95"/>
    </row>
    <row r="335" spans="1:26" ht="12.75" customHeight="1">
      <c r="A335" s="133">
        <v>7</v>
      </c>
      <c r="B335" s="133"/>
      <c r="C335" s="54" t="s">
        <v>186</v>
      </c>
      <c r="D335" s="134">
        <v>29373</v>
      </c>
      <c r="E335" s="134"/>
      <c r="F335" s="134"/>
      <c r="G335" s="126" t="s">
        <v>16</v>
      </c>
      <c r="H335" s="126"/>
      <c r="I335" s="126"/>
      <c r="K335" s="2">
        <v>75</v>
      </c>
      <c r="L335" s="55">
        <v>802405</v>
      </c>
      <c r="M335" s="2">
        <v>100</v>
      </c>
      <c r="O335" s="7"/>
      <c r="P335" s="14">
        <v>556667</v>
      </c>
      <c r="Q335" s="14">
        <f>Y335/X335</f>
        <v>7227.588235294118</v>
      </c>
      <c r="R335" s="14">
        <f>P335+Q335</f>
        <v>563894.5882352941</v>
      </c>
      <c r="U335" s="12">
        <f t="shared" si="39"/>
        <v>238510.4117647059</v>
      </c>
      <c r="V335" s="2">
        <v>50</v>
      </c>
      <c r="W335" s="90">
        <f>2021-1980</f>
        <v>41</v>
      </c>
      <c r="X335" s="94">
        <f>K335-W335</f>
        <v>34</v>
      </c>
      <c r="Y335" s="95">
        <v>245738</v>
      </c>
    </row>
    <row r="336" spans="1:26" ht="12.75" customHeight="1">
      <c r="A336" s="133">
        <v>8</v>
      </c>
      <c r="B336" s="133"/>
      <c r="C336" s="54" t="s">
        <v>187</v>
      </c>
      <c r="D336" s="134">
        <v>34334</v>
      </c>
      <c r="E336" s="134"/>
      <c r="F336" s="134"/>
      <c r="G336" s="126" t="s">
        <v>178</v>
      </c>
      <c r="H336" s="126"/>
      <c r="I336" s="126"/>
      <c r="K336" s="2">
        <v>5</v>
      </c>
      <c r="L336" s="55">
        <v>46555</v>
      </c>
      <c r="M336" s="2">
        <v>100</v>
      </c>
      <c r="O336" s="7"/>
      <c r="P336" s="14">
        <v>46555</v>
      </c>
      <c r="Q336" s="14">
        <v>0</v>
      </c>
      <c r="R336" s="14">
        <f t="shared" ref="R336:R343" si="45">P336+Q336</f>
        <v>46555</v>
      </c>
      <c r="U336" s="12">
        <f t="shared" si="39"/>
        <v>0</v>
      </c>
      <c r="V336" s="2">
        <v>5</v>
      </c>
      <c r="W336" s="102" t="s">
        <v>334</v>
      </c>
      <c r="X336" s="94"/>
      <c r="Y336" s="95">
        <v>0</v>
      </c>
    </row>
    <row r="337" spans="1:25" ht="12.75" customHeight="1">
      <c r="A337" s="133">
        <v>9</v>
      </c>
      <c r="B337" s="133"/>
      <c r="C337" s="54" t="s">
        <v>188</v>
      </c>
      <c r="D337" s="134">
        <v>37063</v>
      </c>
      <c r="E337" s="134"/>
      <c r="F337" s="134"/>
      <c r="G337" s="126" t="s">
        <v>16</v>
      </c>
      <c r="H337" s="126"/>
      <c r="I337" s="126"/>
      <c r="K337" s="2">
        <v>75</v>
      </c>
      <c r="L337" s="55">
        <v>958803</v>
      </c>
      <c r="M337" s="2">
        <v>100</v>
      </c>
      <c r="O337" s="7"/>
      <c r="P337" s="14">
        <v>189585</v>
      </c>
      <c r="Q337" s="14">
        <f t="shared" ref="Q337:Q343" si="46">Y337/X337</f>
        <v>13985.781818181818</v>
      </c>
      <c r="R337" s="14">
        <f t="shared" si="45"/>
        <v>203570.78181818183</v>
      </c>
      <c r="U337" s="12">
        <f t="shared" si="39"/>
        <v>755232.21818181814</v>
      </c>
      <c r="V337" s="2">
        <v>99</v>
      </c>
      <c r="W337" s="90">
        <v>20</v>
      </c>
      <c r="X337" s="94">
        <f t="shared" ref="X337:X343" si="47">K337-W337</f>
        <v>55</v>
      </c>
      <c r="Y337" s="95">
        <v>769218</v>
      </c>
    </row>
    <row r="338" spans="1:25" ht="12.75" customHeight="1">
      <c r="A338" s="133">
        <v>10</v>
      </c>
      <c r="B338" s="133"/>
      <c r="C338" s="54" t="s">
        <v>41</v>
      </c>
      <c r="D338" s="134">
        <v>38233</v>
      </c>
      <c r="E338" s="134"/>
      <c r="F338" s="134"/>
      <c r="G338" s="126" t="s">
        <v>16</v>
      </c>
      <c r="H338" s="126"/>
      <c r="I338" s="126"/>
      <c r="K338" s="2">
        <v>15</v>
      </c>
      <c r="L338" s="55">
        <v>3720</v>
      </c>
      <c r="M338" s="2">
        <v>100</v>
      </c>
      <c r="O338" s="7"/>
      <c r="P338" s="14">
        <v>3720</v>
      </c>
      <c r="Q338" s="14">
        <v>0</v>
      </c>
      <c r="R338" s="14">
        <f t="shared" si="45"/>
        <v>3720</v>
      </c>
      <c r="U338" s="12">
        <f t="shared" si="39"/>
        <v>0</v>
      </c>
      <c r="V338" s="2">
        <v>15</v>
      </c>
      <c r="W338" s="102" t="s">
        <v>334</v>
      </c>
      <c r="X338" s="94"/>
      <c r="Y338" s="95">
        <v>0</v>
      </c>
    </row>
    <row r="339" spans="1:25" ht="12.75" customHeight="1">
      <c r="A339" s="133">
        <v>11</v>
      </c>
      <c r="B339" s="133"/>
      <c r="C339" s="54" t="s">
        <v>189</v>
      </c>
      <c r="D339" s="134">
        <v>39691</v>
      </c>
      <c r="E339" s="134"/>
      <c r="F339" s="134"/>
      <c r="G339" s="126" t="s">
        <v>16</v>
      </c>
      <c r="H339" s="126"/>
      <c r="I339" s="126"/>
      <c r="K339" s="2">
        <v>40</v>
      </c>
      <c r="L339" s="55">
        <v>272975</v>
      </c>
      <c r="M339" s="2">
        <v>100</v>
      </c>
      <c r="O339" s="7"/>
      <c r="P339" s="14">
        <v>225959</v>
      </c>
      <c r="Q339" s="14">
        <f t="shared" si="46"/>
        <v>1741.3333333333333</v>
      </c>
      <c r="R339" s="14">
        <f t="shared" si="45"/>
        <v>227700.33333333334</v>
      </c>
      <c r="U339" s="12">
        <f t="shared" si="39"/>
        <v>45274.666666666657</v>
      </c>
      <c r="V339" s="2">
        <v>15</v>
      </c>
      <c r="W339" s="90">
        <v>13</v>
      </c>
      <c r="X339" s="94">
        <f t="shared" si="47"/>
        <v>27</v>
      </c>
      <c r="Y339" s="95">
        <v>47016</v>
      </c>
    </row>
    <row r="340" spans="1:25" ht="20.25">
      <c r="A340" s="133">
        <v>12</v>
      </c>
      <c r="B340" s="133"/>
      <c r="C340" s="54" t="s">
        <v>190</v>
      </c>
      <c r="D340" s="134">
        <v>40351</v>
      </c>
      <c r="E340" s="134"/>
      <c r="F340" s="134"/>
      <c r="G340" s="126" t="s">
        <v>16</v>
      </c>
      <c r="H340" s="126"/>
      <c r="I340" s="126"/>
      <c r="K340" s="2">
        <v>40</v>
      </c>
      <c r="L340" s="55">
        <v>37600</v>
      </c>
      <c r="M340" s="2">
        <v>100</v>
      </c>
      <c r="O340" s="7"/>
      <c r="P340" s="14">
        <v>26532</v>
      </c>
      <c r="Q340" s="14">
        <f t="shared" si="46"/>
        <v>381.65517241379308</v>
      </c>
      <c r="R340" s="14">
        <f t="shared" si="45"/>
        <v>26913.655172413793</v>
      </c>
      <c r="U340" s="12">
        <f t="shared" si="39"/>
        <v>10686.344827586207</v>
      </c>
      <c r="V340" s="2">
        <v>15</v>
      </c>
      <c r="W340" s="90">
        <v>11</v>
      </c>
      <c r="X340" s="94">
        <f t="shared" si="47"/>
        <v>29</v>
      </c>
      <c r="Y340" s="95">
        <v>11068</v>
      </c>
    </row>
    <row r="341" spans="1:25" ht="12.75" customHeight="1">
      <c r="A341" s="133">
        <v>13</v>
      </c>
      <c r="B341" s="133"/>
      <c r="C341" s="54" t="s">
        <v>191</v>
      </c>
      <c r="D341" s="134">
        <v>40492</v>
      </c>
      <c r="E341" s="134"/>
      <c r="F341" s="134"/>
      <c r="G341" s="126" t="s">
        <v>16</v>
      </c>
      <c r="H341" s="126"/>
      <c r="I341" s="126"/>
      <c r="K341" s="2">
        <v>40</v>
      </c>
      <c r="L341" s="55">
        <v>89000</v>
      </c>
      <c r="M341" s="2">
        <v>100</v>
      </c>
      <c r="O341" s="7"/>
      <c r="P341" s="14">
        <v>60319</v>
      </c>
      <c r="Q341" s="14">
        <f t="shared" si="46"/>
        <v>989</v>
      </c>
      <c r="R341" s="14">
        <f t="shared" si="45"/>
        <v>61308</v>
      </c>
      <c r="U341" s="12">
        <f t="shared" ref="U341:U404" si="48">L341-R341</f>
        <v>27692</v>
      </c>
      <c r="V341" s="2">
        <v>15</v>
      </c>
      <c r="W341" s="90">
        <v>11</v>
      </c>
      <c r="X341" s="94">
        <f t="shared" si="47"/>
        <v>29</v>
      </c>
      <c r="Y341" s="95">
        <v>28681</v>
      </c>
    </row>
    <row r="342" spans="1:25" ht="12.75" customHeight="1">
      <c r="A342" s="133">
        <v>296</v>
      </c>
      <c r="B342" s="133"/>
      <c r="C342" s="54" t="s">
        <v>192</v>
      </c>
      <c r="D342" s="134">
        <v>41060</v>
      </c>
      <c r="E342" s="134"/>
      <c r="F342" s="134"/>
      <c r="G342" s="126" t="s">
        <v>16</v>
      </c>
      <c r="H342" s="126"/>
      <c r="I342" s="126"/>
      <c r="K342" s="2">
        <v>40</v>
      </c>
      <c r="L342" s="55">
        <v>13147</v>
      </c>
      <c r="M342" s="2">
        <v>100</v>
      </c>
      <c r="O342" s="7"/>
      <c r="P342" s="14">
        <v>7519</v>
      </c>
      <c r="Q342" s="14">
        <f t="shared" si="46"/>
        <v>181.54838709677421</v>
      </c>
      <c r="R342" s="14">
        <f t="shared" si="45"/>
        <v>7700.5483870967746</v>
      </c>
      <c r="U342" s="12">
        <f t="shared" si="48"/>
        <v>5446.4516129032254</v>
      </c>
      <c r="V342" s="2">
        <v>15</v>
      </c>
      <c r="W342" s="90">
        <v>9</v>
      </c>
      <c r="X342" s="94">
        <f t="shared" si="47"/>
        <v>31</v>
      </c>
      <c r="Y342" s="95">
        <v>5628</v>
      </c>
    </row>
    <row r="343" spans="1:25" ht="12.75" customHeight="1">
      <c r="A343" s="133">
        <v>324</v>
      </c>
      <c r="B343" s="133"/>
      <c r="C343" s="54" t="s">
        <v>193</v>
      </c>
      <c r="D343" s="134">
        <v>42735</v>
      </c>
      <c r="E343" s="134"/>
      <c r="F343" s="134"/>
      <c r="G343" s="126" t="s">
        <v>16</v>
      </c>
      <c r="H343" s="126"/>
      <c r="I343" s="126"/>
      <c r="K343" s="2">
        <v>40</v>
      </c>
      <c r="L343" s="55">
        <v>391999</v>
      </c>
      <c r="M343" s="2">
        <v>100</v>
      </c>
      <c r="O343" s="7"/>
      <c r="P343" s="14">
        <v>104532</v>
      </c>
      <c r="Q343" s="14">
        <f t="shared" si="46"/>
        <v>8213.3428571428576</v>
      </c>
      <c r="R343" s="14">
        <f t="shared" si="45"/>
        <v>112745.34285714285</v>
      </c>
      <c r="U343" s="12">
        <f t="shared" si="48"/>
        <v>279253.65714285715</v>
      </c>
      <c r="V343" s="2">
        <v>15</v>
      </c>
      <c r="W343" s="90">
        <v>5</v>
      </c>
      <c r="X343" s="94">
        <f t="shared" si="47"/>
        <v>35</v>
      </c>
      <c r="Y343" s="95">
        <v>287467</v>
      </c>
    </row>
    <row r="344" spans="1:25">
      <c r="P344"/>
      <c r="U344" s="12">
        <f t="shared" si="48"/>
        <v>0</v>
      </c>
      <c r="Y344" s="95"/>
    </row>
    <row r="345" spans="1:25" ht="12.75" customHeight="1">
      <c r="A345" s="131" t="s">
        <v>194</v>
      </c>
      <c r="B345" s="131"/>
      <c r="C345" s="131"/>
      <c r="D345" s="131"/>
      <c r="E345" s="131"/>
      <c r="F345" s="131"/>
      <c r="G345" s="131"/>
      <c r="H345" s="131"/>
      <c r="L345" s="56">
        <f>SUM(L335:L344)</f>
        <v>2616204</v>
      </c>
      <c r="O345" s="6"/>
      <c r="P345" s="56">
        <f t="shared" ref="P345:R345" si="49">SUM(P335:P344)</f>
        <v>1221388</v>
      </c>
      <c r="Q345" s="56">
        <f t="shared" si="49"/>
        <v>32720.249803462691</v>
      </c>
      <c r="R345" s="56">
        <f t="shared" si="49"/>
        <v>1254108.2498034628</v>
      </c>
      <c r="U345" s="12">
        <f t="shared" si="48"/>
        <v>1362095.7501965372</v>
      </c>
      <c r="Y345" s="95"/>
    </row>
    <row r="346" spans="1:25" ht="12.75" customHeight="1">
      <c r="B346" s="131" t="s">
        <v>12</v>
      </c>
      <c r="C346" s="131"/>
      <c r="D346" s="131"/>
      <c r="E346" s="131"/>
      <c r="F346" s="131"/>
      <c r="G346" s="131"/>
      <c r="H346" s="131"/>
      <c r="I346" s="131"/>
      <c r="L346" s="57">
        <v>0</v>
      </c>
      <c r="O346" s="11"/>
      <c r="P346" s="57">
        <v>0</v>
      </c>
      <c r="Q346" s="57">
        <v>0</v>
      </c>
      <c r="R346" s="57">
        <v>0</v>
      </c>
      <c r="U346" s="12">
        <f t="shared" si="48"/>
        <v>0</v>
      </c>
      <c r="Y346" s="95"/>
    </row>
    <row r="347" spans="1:25" ht="12.75" customHeight="1">
      <c r="A347" s="131" t="s">
        <v>195</v>
      </c>
      <c r="B347" s="131"/>
      <c r="C347" s="131"/>
      <c r="D347" s="131"/>
      <c r="E347" s="131"/>
      <c r="F347" s="131"/>
      <c r="G347" s="131"/>
      <c r="H347" s="131"/>
      <c r="L347" s="56">
        <f>L345-L346</f>
        <v>2616204</v>
      </c>
      <c r="O347" s="6"/>
      <c r="P347" s="56">
        <f t="shared" ref="P347:R347" si="50">P345-P346</f>
        <v>1221388</v>
      </c>
      <c r="Q347" s="56">
        <f t="shared" si="50"/>
        <v>32720.249803462691</v>
      </c>
      <c r="R347" s="56">
        <f t="shared" si="50"/>
        <v>1254108.2498034628</v>
      </c>
      <c r="U347" s="12">
        <f t="shared" si="48"/>
        <v>1362095.7501965372</v>
      </c>
      <c r="Y347" s="95"/>
    </row>
    <row r="348" spans="1:25">
      <c r="U348" s="12">
        <f t="shared" si="48"/>
        <v>0</v>
      </c>
      <c r="Y348" s="95"/>
    </row>
    <row r="349" spans="1:25" s="1" customFormat="1" ht="12.75" customHeight="1">
      <c r="A349" s="135" t="s">
        <v>196</v>
      </c>
      <c r="B349" s="135"/>
      <c r="C349" s="135"/>
      <c r="D349" s="135"/>
      <c r="E349" s="135"/>
      <c r="F349" s="135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  <c r="Q349" s="135"/>
      <c r="R349" s="135"/>
      <c r="S349" s="135"/>
      <c r="T349" s="135"/>
      <c r="U349" s="12">
        <f t="shared" si="48"/>
        <v>0</v>
      </c>
      <c r="W349" s="88"/>
      <c r="Y349" s="87"/>
    </row>
    <row r="350" spans="1:25" s="1" customFormat="1" ht="13.15">
      <c r="D350" s="84" t="s">
        <v>339</v>
      </c>
      <c r="P350" s="13"/>
      <c r="Q350" s="13"/>
      <c r="R350" s="13"/>
      <c r="U350" s="12">
        <f t="shared" si="48"/>
        <v>0</v>
      </c>
      <c r="W350" s="88"/>
      <c r="Y350" s="87"/>
    </row>
    <row r="351" spans="1:25">
      <c r="U351" s="12">
        <f t="shared" si="48"/>
        <v>0</v>
      </c>
      <c r="Y351" s="95"/>
    </row>
    <row r="352" spans="1:25" ht="12.75" customHeight="1">
      <c r="A352" s="133">
        <v>248</v>
      </c>
      <c r="B352" s="133"/>
      <c r="C352" s="54" t="s">
        <v>197</v>
      </c>
      <c r="D352" s="134">
        <v>31958</v>
      </c>
      <c r="E352" s="134"/>
      <c r="F352" s="134"/>
      <c r="G352" s="126" t="s">
        <v>32</v>
      </c>
      <c r="H352" s="126"/>
      <c r="I352" s="126"/>
      <c r="K352" s="2">
        <v>5</v>
      </c>
      <c r="L352" s="55">
        <v>7764</v>
      </c>
      <c r="M352" s="2">
        <v>100</v>
      </c>
      <c r="O352" s="7"/>
      <c r="P352" s="7">
        <v>7764</v>
      </c>
      <c r="Q352" s="14">
        <v>0</v>
      </c>
      <c r="R352" s="14">
        <f>P352+Q352</f>
        <v>7764</v>
      </c>
      <c r="U352" s="12">
        <f t="shared" si="48"/>
        <v>0</v>
      </c>
      <c r="Y352" s="95"/>
    </row>
    <row r="353" spans="1:25" ht="12.75" customHeight="1">
      <c r="A353" s="133">
        <v>254</v>
      </c>
      <c r="B353" s="133"/>
      <c r="C353" s="54" t="s">
        <v>198</v>
      </c>
      <c r="D353" s="134">
        <v>33798</v>
      </c>
      <c r="E353" s="134"/>
      <c r="F353" s="134"/>
      <c r="G353" s="126" t="s">
        <v>32</v>
      </c>
      <c r="H353" s="126"/>
      <c r="I353" s="126"/>
      <c r="K353" s="2">
        <v>5</v>
      </c>
      <c r="L353" s="55">
        <v>2322</v>
      </c>
      <c r="M353" s="2">
        <v>100</v>
      </c>
      <c r="O353" s="7"/>
      <c r="P353" s="7">
        <v>2322</v>
      </c>
      <c r="Q353" s="14">
        <v>0</v>
      </c>
      <c r="R353" s="14">
        <f t="shared" ref="R353:R361" si="51">P353+Q353</f>
        <v>2322</v>
      </c>
      <c r="U353" s="12">
        <f t="shared" si="48"/>
        <v>0</v>
      </c>
      <c r="Y353" s="95"/>
    </row>
    <row r="354" spans="1:25" ht="12.75" customHeight="1">
      <c r="A354" s="133">
        <v>256</v>
      </c>
      <c r="B354" s="133"/>
      <c r="C354" s="54" t="s">
        <v>199</v>
      </c>
      <c r="D354" s="134">
        <v>35993</v>
      </c>
      <c r="E354" s="134"/>
      <c r="F354" s="134"/>
      <c r="G354" s="126" t="s">
        <v>32</v>
      </c>
      <c r="H354" s="126"/>
      <c r="I354" s="126"/>
      <c r="K354" s="2">
        <v>5</v>
      </c>
      <c r="L354" s="55">
        <v>400</v>
      </c>
      <c r="M354" s="2">
        <v>100</v>
      </c>
      <c r="O354" s="7"/>
      <c r="P354" s="7">
        <v>400</v>
      </c>
      <c r="Q354" s="14">
        <v>0</v>
      </c>
      <c r="R354" s="14">
        <f t="shared" si="51"/>
        <v>400</v>
      </c>
      <c r="U354" s="12">
        <f t="shared" si="48"/>
        <v>0</v>
      </c>
      <c r="Y354" s="95"/>
    </row>
    <row r="355" spans="1:25" ht="12.75" customHeight="1">
      <c r="A355" s="133">
        <v>257</v>
      </c>
      <c r="B355" s="133"/>
      <c r="C355" s="54" t="s">
        <v>200</v>
      </c>
      <c r="D355" s="134">
        <v>36282</v>
      </c>
      <c r="E355" s="134"/>
      <c r="F355" s="134"/>
      <c r="G355" s="126" t="s">
        <v>32</v>
      </c>
      <c r="H355" s="126"/>
      <c r="I355" s="126"/>
      <c r="K355" s="2">
        <v>5</v>
      </c>
      <c r="L355" s="55">
        <v>21764</v>
      </c>
      <c r="M355" s="2">
        <v>100</v>
      </c>
      <c r="O355" s="7"/>
      <c r="P355" s="7">
        <v>21764</v>
      </c>
      <c r="Q355" s="14">
        <v>0</v>
      </c>
      <c r="R355" s="14">
        <f t="shared" si="51"/>
        <v>21764</v>
      </c>
      <c r="U355" s="12">
        <f t="shared" si="48"/>
        <v>0</v>
      </c>
      <c r="Y355" s="95"/>
    </row>
    <row r="356" spans="1:25" ht="12.75" customHeight="1">
      <c r="A356" s="133">
        <v>259</v>
      </c>
      <c r="B356" s="133"/>
      <c r="C356" s="54" t="s">
        <v>201</v>
      </c>
      <c r="D356" s="134">
        <v>38863</v>
      </c>
      <c r="E356" s="134"/>
      <c r="F356" s="134"/>
      <c r="G356" s="126" t="s">
        <v>16</v>
      </c>
      <c r="H356" s="126"/>
      <c r="I356" s="126"/>
      <c r="K356" s="2">
        <v>7</v>
      </c>
      <c r="L356" s="55">
        <v>60132</v>
      </c>
      <c r="M356" s="2">
        <v>100</v>
      </c>
      <c r="O356" s="7"/>
      <c r="P356" s="7">
        <v>60132</v>
      </c>
      <c r="Q356" s="14">
        <v>0</v>
      </c>
      <c r="R356" s="14">
        <f t="shared" si="51"/>
        <v>60132</v>
      </c>
      <c r="U356" s="12">
        <f t="shared" si="48"/>
        <v>0</v>
      </c>
      <c r="Y356" s="95"/>
    </row>
    <row r="357" spans="1:25" ht="12.75" customHeight="1">
      <c r="A357" s="133">
        <v>260</v>
      </c>
      <c r="B357" s="133"/>
      <c r="C357" s="54" t="s">
        <v>77</v>
      </c>
      <c r="D357" s="134">
        <v>39691</v>
      </c>
      <c r="E357" s="134"/>
      <c r="F357" s="134"/>
      <c r="G357" s="126" t="s">
        <v>16</v>
      </c>
      <c r="H357" s="126"/>
      <c r="I357" s="126"/>
      <c r="K357" s="2">
        <v>10</v>
      </c>
      <c r="L357" s="55">
        <v>3850</v>
      </c>
      <c r="M357" s="2">
        <v>100</v>
      </c>
      <c r="O357" s="7"/>
      <c r="P357" s="7">
        <v>3850</v>
      </c>
      <c r="Q357" s="14">
        <v>0</v>
      </c>
      <c r="R357" s="14">
        <f t="shared" si="51"/>
        <v>3850</v>
      </c>
      <c r="U357" s="12">
        <f t="shared" si="48"/>
        <v>0</v>
      </c>
      <c r="Y357" s="95"/>
    </row>
    <row r="358" spans="1:25" ht="12.75" customHeight="1">
      <c r="A358" s="133">
        <v>261</v>
      </c>
      <c r="B358" s="133"/>
      <c r="C358" s="54" t="s">
        <v>202</v>
      </c>
      <c r="D358" s="134">
        <v>40178</v>
      </c>
      <c r="E358" s="134"/>
      <c r="F358" s="134"/>
      <c r="G358" s="126" t="s">
        <v>16</v>
      </c>
      <c r="H358" s="126"/>
      <c r="I358" s="126"/>
      <c r="K358" s="2">
        <v>7</v>
      </c>
      <c r="L358" s="55">
        <v>21137</v>
      </c>
      <c r="M358" s="2">
        <v>100</v>
      </c>
      <c r="O358" s="7"/>
      <c r="P358" s="7">
        <v>21137</v>
      </c>
      <c r="Q358" s="14">
        <v>0</v>
      </c>
      <c r="R358" s="14">
        <f t="shared" si="51"/>
        <v>21137</v>
      </c>
      <c r="U358" s="12">
        <f t="shared" si="48"/>
        <v>0</v>
      </c>
      <c r="Y358" s="95"/>
    </row>
    <row r="359" spans="1:25" ht="12.75" customHeight="1">
      <c r="A359" s="133">
        <v>295</v>
      </c>
      <c r="B359" s="133"/>
      <c r="C359" s="54" t="s">
        <v>203</v>
      </c>
      <c r="D359" s="134">
        <v>41030</v>
      </c>
      <c r="E359" s="134"/>
      <c r="F359" s="134"/>
      <c r="G359" s="126" t="s">
        <v>32</v>
      </c>
      <c r="H359" s="126"/>
      <c r="I359" s="126"/>
      <c r="K359" s="2">
        <v>5</v>
      </c>
      <c r="L359" s="55">
        <v>19446</v>
      </c>
      <c r="M359" s="2">
        <v>100</v>
      </c>
      <c r="O359" s="7"/>
      <c r="P359" s="7">
        <v>19446</v>
      </c>
      <c r="Q359" s="14">
        <v>0</v>
      </c>
      <c r="R359" s="14">
        <f t="shared" si="51"/>
        <v>19446</v>
      </c>
      <c r="U359" s="12">
        <f t="shared" si="48"/>
        <v>0</v>
      </c>
      <c r="Y359" s="95"/>
    </row>
    <row r="360" spans="1:25" ht="12.75" customHeight="1">
      <c r="A360" s="133">
        <v>307</v>
      </c>
      <c r="B360" s="133"/>
      <c r="C360" s="54" t="s">
        <v>204</v>
      </c>
      <c r="D360" s="134">
        <v>41628</v>
      </c>
      <c r="E360" s="134"/>
      <c r="F360" s="134"/>
      <c r="G360" s="126" t="s">
        <v>16</v>
      </c>
      <c r="H360" s="126"/>
      <c r="I360" s="126"/>
      <c r="K360" s="2">
        <v>7</v>
      </c>
      <c r="L360" s="55">
        <v>13976</v>
      </c>
      <c r="M360" s="2">
        <v>100</v>
      </c>
      <c r="O360" s="7"/>
      <c r="P360" s="7">
        <v>13975</v>
      </c>
      <c r="Q360" s="14">
        <v>1</v>
      </c>
      <c r="R360" s="14">
        <f t="shared" si="51"/>
        <v>13976</v>
      </c>
      <c r="U360" s="12">
        <f t="shared" si="48"/>
        <v>0</v>
      </c>
      <c r="Y360" s="95"/>
    </row>
    <row r="361" spans="1:25" ht="12.75" customHeight="1">
      <c r="A361" s="133">
        <v>323</v>
      </c>
      <c r="B361" s="133"/>
      <c r="C361" s="54" t="s">
        <v>205</v>
      </c>
      <c r="D361" s="134">
        <v>42654</v>
      </c>
      <c r="E361" s="134"/>
      <c r="F361" s="134"/>
      <c r="G361" s="126" t="s">
        <v>16</v>
      </c>
      <c r="H361" s="126"/>
      <c r="I361" s="126"/>
      <c r="K361" s="2">
        <v>7</v>
      </c>
      <c r="L361" s="55">
        <v>25168</v>
      </c>
      <c r="M361" s="2">
        <v>100</v>
      </c>
      <c r="O361" s="7"/>
      <c r="P361" s="7">
        <v>15279</v>
      </c>
      <c r="Q361" s="14">
        <f>L361/7</f>
        <v>3595.4285714285716</v>
      </c>
      <c r="R361" s="14">
        <f t="shared" si="51"/>
        <v>18874.428571428572</v>
      </c>
      <c r="U361" s="12">
        <f t="shared" si="48"/>
        <v>6293.5714285714275</v>
      </c>
      <c r="Y361" s="95"/>
    </row>
    <row r="362" spans="1:25">
      <c r="P362"/>
      <c r="U362" s="12">
        <f t="shared" si="48"/>
        <v>0</v>
      </c>
      <c r="Y362" s="95"/>
    </row>
    <row r="363" spans="1:25" ht="12.75" customHeight="1">
      <c r="A363" s="131" t="s">
        <v>206</v>
      </c>
      <c r="B363" s="131"/>
      <c r="C363" s="131"/>
      <c r="D363" s="131"/>
      <c r="E363" s="131"/>
      <c r="F363" s="131"/>
      <c r="G363" s="131"/>
      <c r="H363" s="131"/>
      <c r="L363" s="56">
        <f>SUM(L352:L362)</f>
        <v>175959</v>
      </c>
      <c r="O363" s="6"/>
      <c r="P363" s="56">
        <f t="shared" ref="P363:R363" si="52">SUM(P352:P362)</f>
        <v>166069</v>
      </c>
      <c r="Q363" s="56">
        <f t="shared" si="52"/>
        <v>3596.4285714285716</v>
      </c>
      <c r="R363" s="56">
        <f t="shared" si="52"/>
        <v>169665.42857142858</v>
      </c>
      <c r="U363" s="12">
        <f t="shared" si="48"/>
        <v>6293.5714285714203</v>
      </c>
      <c r="Y363" s="95"/>
    </row>
    <row r="364" spans="1:25" ht="12.75" customHeight="1">
      <c r="B364" s="131" t="s">
        <v>12</v>
      </c>
      <c r="C364" s="131"/>
      <c r="D364" s="131"/>
      <c r="E364" s="131"/>
      <c r="F364" s="131"/>
      <c r="G364" s="131"/>
      <c r="H364" s="131"/>
      <c r="I364" s="131"/>
      <c r="L364" s="57">
        <v>0</v>
      </c>
      <c r="O364" s="11"/>
      <c r="P364" s="57">
        <v>0</v>
      </c>
      <c r="Q364" s="57">
        <v>0</v>
      </c>
      <c r="R364" s="57">
        <v>0</v>
      </c>
      <c r="U364" s="12">
        <f t="shared" si="48"/>
        <v>0</v>
      </c>
      <c r="Y364" s="95"/>
    </row>
    <row r="365" spans="1:25" ht="12.75" customHeight="1">
      <c r="A365" s="131" t="s">
        <v>207</v>
      </c>
      <c r="B365" s="131"/>
      <c r="C365" s="131"/>
      <c r="D365" s="131"/>
      <c r="E365" s="131"/>
      <c r="F365" s="131"/>
      <c r="G365" s="131"/>
      <c r="H365" s="131"/>
      <c r="L365" s="56">
        <f>L363-L364</f>
        <v>175959</v>
      </c>
      <c r="O365" s="6"/>
      <c r="P365" s="56">
        <f t="shared" ref="P365:R365" si="53">P363-P364</f>
        <v>166069</v>
      </c>
      <c r="Q365" s="56">
        <f t="shared" si="53"/>
        <v>3596.4285714285716</v>
      </c>
      <c r="R365" s="56">
        <f t="shared" si="53"/>
        <v>169665.42857142858</v>
      </c>
      <c r="U365" s="12">
        <f t="shared" si="48"/>
        <v>6293.5714285714203</v>
      </c>
      <c r="Y365" s="95"/>
    </row>
    <row r="366" spans="1:25">
      <c r="U366" s="12">
        <f t="shared" si="48"/>
        <v>0</v>
      </c>
      <c r="Y366" s="95"/>
    </row>
    <row r="367" spans="1:25" s="1" customFormat="1" ht="12.75" customHeight="1">
      <c r="A367" s="135" t="s">
        <v>208</v>
      </c>
      <c r="B367" s="135"/>
      <c r="C367" s="135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  <c r="N367" s="135"/>
      <c r="O367" s="135"/>
      <c r="P367" s="135"/>
      <c r="Q367" s="135"/>
      <c r="R367" s="135"/>
      <c r="S367" s="135"/>
      <c r="T367" s="135"/>
      <c r="U367" s="12">
        <f t="shared" si="48"/>
        <v>0</v>
      </c>
      <c r="W367" s="88"/>
      <c r="Y367" s="87"/>
    </row>
    <row r="368" spans="1:25" s="1" customFormat="1" ht="13.15">
      <c r="C368" s="84" t="s">
        <v>338</v>
      </c>
      <c r="P368" s="13"/>
      <c r="Q368" s="13"/>
      <c r="R368" s="13"/>
      <c r="U368" s="12">
        <f t="shared" si="48"/>
        <v>0</v>
      </c>
      <c r="W368" s="88"/>
      <c r="Y368" s="87"/>
    </row>
    <row r="369" spans="1:25" ht="12.75" customHeight="1">
      <c r="A369" s="133">
        <v>15</v>
      </c>
      <c r="B369" s="133"/>
      <c r="C369" s="54" t="s">
        <v>209</v>
      </c>
      <c r="D369" s="134">
        <v>29373</v>
      </c>
      <c r="E369" s="134"/>
      <c r="F369" s="134"/>
      <c r="G369" s="126" t="s">
        <v>16</v>
      </c>
      <c r="H369" s="126"/>
      <c r="I369" s="126"/>
      <c r="K369" s="2">
        <v>75</v>
      </c>
      <c r="L369" s="55">
        <v>833266</v>
      </c>
      <c r="M369" s="2">
        <v>100</v>
      </c>
      <c r="N369" s="7"/>
      <c r="O369" s="7"/>
      <c r="P369" s="7">
        <v>632990</v>
      </c>
      <c r="Q369" s="14">
        <f>Y369/X369</f>
        <v>5890.4705882352937</v>
      </c>
      <c r="R369" s="14">
        <f>P369+Q369</f>
        <v>638880.4705882353</v>
      </c>
      <c r="U369" s="12">
        <f t="shared" si="48"/>
        <v>194385.5294117647</v>
      </c>
      <c r="V369" s="98">
        <v>50</v>
      </c>
      <c r="W369" s="90">
        <f>2021-1980</f>
        <v>41</v>
      </c>
      <c r="X369" s="94">
        <f>K369-W369</f>
        <v>34</v>
      </c>
      <c r="Y369" s="95">
        <v>200276</v>
      </c>
    </row>
    <row r="370" spans="1:25" ht="12.75" customHeight="1">
      <c r="A370" s="133">
        <v>16</v>
      </c>
      <c r="B370" s="133"/>
      <c r="C370" s="54" t="s">
        <v>210</v>
      </c>
      <c r="D370" s="134">
        <v>33054</v>
      </c>
      <c r="E370" s="134"/>
      <c r="F370" s="134"/>
      <c r="G370" s="126" t="s">
        <v>16</v>
      </c>
      <c r="H370" s="126"/>
      <c r="I370" s="126"/>
      <c r="K370" s="2">
        <v>75</v>
      </c>
      <c r="L370" s="55">
        <v>35372</v>
      </c>
      <c r="M370" s="2">
        <v>100</v>
      </c>
      <c r="N370" s="7"/>
      <c r="O370" s="7"/>
      <c r="P370" s="7">
        <v>21632</v>
      </c>
      <c r="Q370" s="14">
        <f t="shared" ref="Q370:Q433" si="54">Y370/X370</f>
        <v>312.27272727272725</v>
      </c>
      <c r="R370" s="14">
        <f t="shared" ref="R370:R433" si="55">P370+Q370</f>
        <v>21944.272727272728</v>
      </c>
      <c r="U370" s="12">
        <f t="shared" si="48"/>
        <v>13427.727272727272</v>
      </c>
      <c r="V370" s="98">
        <v>50</v>
      </c>
      <c r="W370" s="90">
        <v>31</v>
      </c>
      <c r="X370" s="94">
        <f t="shared" ref="X370:X433" si="56">K370-W370</f>
        <v>44</v>
      </c>
      <c r="Y370" s="95">
        <v>13740</v>
      </c>
    </row>
    <row r="371" spans="1:25" ht="12.75" customHeight="1">
      <c r="A371" s="133">
        <v>17</v>
      </c>
      <c r="B371" s="133"/>
      <c r="C371" s="54" t="s">
        <v>211</v>
      </c>
      <c r="D371" s="134">
        <v>33054</v>
      </c>
      <c r="E371" s="134"/>
      <c r="F371" s="134"/>
      <c r="G371" s="126" t="s">
        <v>16</v>
      </c>
      <c r="H371" s="126"/>
      <c r="I371" s="126"/>
      <c r="K371" s="2">
        <v>75</v>
      </c>
      <c r="L371" s="55">
        <v>249618</v>
      </c>
      <c r="M371" s="2">
        <v>100</v>
      </c>
      <c r="N371" s="7"/>
      <c r="O371" s="7"/>
      <c r="P371" s="7">
        <v>152679</v>
      </c>
      <c r="Q371" s="14">
        <f t="shared" si="54"/>
        <v>2203.159090909091</v>
      </c>
      <c r="R371" s="14">
        <f t="shared" si="55"/>
        <v>154882.15909090909</v>
      </c>
      <c r="U371" s="12">
        <f t="shared" si="48"/>
        <v>94735.840909090912</v>
      </c>
      <c r="V371" s="98">
        <v>50</v>
      </c>
      <c r="W371" s="90">
        <v>31</v>
      </c>
      <c r="X371" s="94">
        <f t="shared" si="56"/>
        <v>44</v>
      </c>
      <c r="Y371" s="95">
        <v>96939</v>
      </c>
    </row>
    <row r="372" spans="1:25" ht="12.75" customHeight="1">
      <c r="A372" s="133">
        <v>18</v>
      </c>
      <c r="B372" s="133"/>
      <c r="C372" s="54" t="s">
        <v>212</v>
      </c>
      <c r="D372" s="134">
        <v>33572</v>
      </c>
      <c r="E372" s="134"/>
      <c r="F372" s="134"/>
      <c r="G372" s="126" t="s">
        <v>16</v>
      </c>
      <c r="H372" s="126"/>
      <c r="I372" s="126"/>
      <c r="K372" s="2">
        <v>75</v>
      </c>
      <c r="L372" s="55">
        <v>243</v>
      </c>
      <c r="M372" s="2">
        <v>100</v>
      </c>
      <c r="N372" s="7"/>
      <c r="O372" s="7"/>
      <c r="P372" s="7">
        <v>145</v>
      </c>
      <c r="Q372" s="14">
        <f t="shared" si="54"/>
        <v>2.1777777777777776</v>
      </c>
      <c r="R372" s="14">
        <f t="shared" si="55"/>
        <v>147.17777777777778</v>
      </c>
      <c r="U372" s="12">
        <f t="shared" si="48"/>
        <v>95.822222222222223</v>
      </c>
      <c r="V372" s="98">
        <v>50</v>
      </c>
      <c r="W372" s="90">
        <f>2021-1991</f>
        <v>30</v>
      </c>
      <c r="X372" s="94">
        <f t="shared" si="56"/>
        <v>45</v>
      </c>
      <c r="Y372" s="95">
        <v>98</v>
      </c>
    </row>
    <row r="373" spans="1:25" ht="20.25">
      <c r="A373" s="133">
        <v>19</v>
      </c>
      <c r="B373" s="133"/>
      <c r="C373" s="54" t="s">
        <v>213</v>
      </c>
      <c r="D373" s="134">
        <v>33603</v>
      </c>
      <c r="E373" s="134"/>
      <c r="F373" s="134"/>
      <c r="G373" s="126" t="s">
        <v>16</v>
      </c>
      <c r="H373" s="126"/>
      <c r="I373" s="126"/>
      <c r="K373" s="2">
        <v>75</v>
      </c>
      <c r="L373" s="55">
        <v>10958</v>
      </c>
      <c r="M373" s="2">
        <v>100</v>
      </c>
      <c r="N373" s="7"/>
      <c r="O373" s="7"/>
      <c r="P373" s="7">
        <v>6372</v>
      </c>
      <c r="Q373" s="14">
        <f t="shared" si="54"/>
        <v>101.91111111111111</v>
      </c>
      <c r="R373" s="14">
        <f t="shared" si="55"/>
        <v>6473.9111111111115</v>
      </c>
      <c r="U373" s="12">
        <f t="shared" si="48"/>
        <v>4484.0888888888885</v>
      </c>
      <c r="V373" s="98">
        <v>50</v>
      </c>
      <c r="W373" s="90">
        <v>30</v>
      </c>
      <c r="X373" s="94">
        <f t="shared" si="56"/>
        <v>45</v>
      </c>
      <c r="Y373" s="95">
        <v>4586</v>
      </c>
    </row>
    <row r="374" spans="1:25" ht="12.75" customHeight="1">
      <c r="A374" s="133">
        <v>20</v>
      </c>
      <c r="B374" s="133"/>
      <c r="C374" s="54" t="s">
        <v>214</v>
      </c>
      <c r="D374" s="134">
        <v>33604</v>
      </c>
      <c r="E374" s="134"/>
      <c r="F374" s="134"/>
      <c r="G374" s="126" t="s">
        <v>16</v>
      </c>
      <c r="H374" s="126"/>
      <c r="I374" s="126"/>
      <c r="K374" s="2">
        <v>75</v>
      </c>
      <c r="L374" s="55">
        <v>288</v>
      </c>
      <c r="M374" s="2">
        <v>100</v>
      </c>
      <c r="N374" s="7"/>
      <c r="O374" s="7"/>
      <c r="P374" s="7">
        <v>174</v>
      </c>
      <c r="Q374" s="14">
        <f t="shared" si="54"/>
        <v>2.4782608695652173</v>
      </c>
      <c r="R374" s="14">
        <f t="shared" si="55"/>
        <v>176.47826086956522</v>
      </c>
      <c r="U374" s="12">
        <f t="shared" si="48"/>
        <v>111.52173913043478</v>
      </c>
      <c r="V374" s="98">
        <v>50</v>
      </c>
      <c r="W374" s="90">
        <v>29</v>
      </c>
      <c r="X374" s="94">
        <f t="shared" si="56"/>
        <v>46</v>
      </c>
      <c r="Y374" s="95">
        <v>114</v>
      </c>
    </row>
    <row r="375" spans="1:25" ht="12.75" customHeight="1">
      <c r="A375" s="133">
        <v>21</v>
      </c>
      <c r="B375" s="133"/>
      <c r="C375" s="54" t="s">
        <v>211</v>
      </c>
      <c r="D375" s="134">
        <v>33695</v>
      </c>
      <c r="E375" s="134"/>
      <c r="F375" s="134"/>
      <c r="G375" s="126" t="s">
        <v>16</v>
      </c>
      <c r="H375" s="126"/>
      <c r="I375" s="126"/>
      <c r="K375" s="2">
        <v>75</v>
      </c>
      <c r="L375" s="55">
        <v>2483</v>
      </c>
      <c r="M375" s="2">
        <v>100</v>
      </c>
      <c r="N375" s="7"/>
      <c r="O375" s="7"/>
      <c r="P375" s="7">
        <v>1438</v>
      </c>
      <c r="Q375" s="14">
        <f t="shared" si="54"/>
        <v>22.717391304347824</v>
      </c>
      <c r="R375" s="14">
        <f t="shared" si="55"/>
        <v>1460.7173913043478</v>
      </c>
      <c r="U375" s="12">
        <f t="shared" si="48"/>
        <v>1022.2826086956522</v>
      </c>
      <c r="V375" s="98">
        <v>50</v>
      </c>
      <c r="W375" s="90">
        <v>29</v>
      </c>
      <c r="X375" s="94">
        <f t="shared" si="56"/>
        <v>46</v>
      </c>
      <c r="Y375" s="95">
        <v>1045</v>
      </c>
    </row>
    <row r="376" spans="1:25" ht="12.75" customHeight="1">
      <c r="A376" s="133">
        <v>22</v>
      </c>
      <c r="B376" s="133"/>
      <c r="C376" s="54" t="s">
        <v>215</v>
      </c>
      <c r="D376" s="134">
        <v>33715</v>
      </c>
      <c r="E376" s="134"/>
      <c r="F376" s="134"/>
      <c r="G376" s="126" t="s">
        <v>16</v>
      </c>
      <c r="H376" s="126"/>
      <c r="I376" s="126"/>
      <c r="K376" s="2">
        <v>75</v>
      </c>
      <c r="L376" s="55">
        <v>679</v>
      </c>
      <c r="M376" s="2">
        <v>100</v>
      </c>
      <c r="N376" s="7"/>
      <c r="O376" s="7"/>
      <c r="P376" s="7">
        <v>398</v>
      </c>
      <c r="Q376" s="14">
        <f t="shared" si="54"/>
        <v>6.1086956521739131</v>
      </c>
      <c r="R376" s="14">
        <f t="shared" si="55"/>
        <v>404.10869565217394</v>
      </c>
      <c r="U376" s="12">
        <f t="shared" si="48"/>
        <v>274.89130434782606</v>
      </c>
      <c r="V376" s="98">
        <v>50</v>
      </c>
      <c r="W376" s="90">
        <v>29</v>
      </c>
      <c r="X376" s="94">
        <f t="shared" si="56"/>
        <v>46</v>
      </c>
      <c r="Y376" s="95">
        <v>281</v>
      </c>
    </row>
    <row r="377" spans="1:25" ht="12.75" customHeight="1">
      <c r="A377" s="133">
        <v>23</v>
      </c>
      <c r="B377" s="133"/>
      <c r="C377" s="54" t="s">
        <v>216</v>
      </c>
      <c r="D377" s="134">
        <v>33756</v>
      </c>
      <c r="E377" s="134"/>
      <c r="F377" s="134"/>
      <c r="G377" s="126" t="s">
        <v>16</v>
      </c>
      <c r="H377" s="126"/>
      <c r="I377" s="126"/>
      <c r="K377" s="2">
        <v>75</v>
      </c>
      <c r="L377" s="55">
        <v>12057</v>
      </c>
      <c r="M377" s="2">
        <v>100</v>
      </c>
      <c r="N377" s="7"/>
      <c r="O377" s="7"/>
      <c r="P377" s="7">
        <v>6889</v>
      </c>
      <c r="Q377" s="14">
        <f t="shared" si="54"/>
        <v>112.34782608695652</v>
      </c>
      <c r="R377" s="14">
        <f t="shared" si="55"/>
        <v>7001.347826086957</v>
      </c>
      <c r="U377" s="12">
        <f t="shared" si="48"/>
        <v>5055.652173913043</v>
      </c>
      <c r="V377" s="98">
        <v>50</v>
      </c>
      <c r="W377" s="90">
        <v>29</v>
      </c>
      <c r="X377" s="94">
        <f t="shared" si="56"/>
        <v>46</v>
      </c>
      <c r="Y377" s="95">
        <v>5168</v>
      </c>
    </row>
    <row r="378" spans="1:25" ht="12.75" customHeight="1">
      <c r="A378" s="133">
        <v>24</v>
      </c>
      <c r="B378" s="133"/>
      <c r="C378" s="54" t="s">
        <v>217</v>
      </c>
      <c r="D378" s="134">
        <v>33756</v>
      </c>
      <c r="E378" s="134"/>
      <c r="F378" s="134"/>
      <c r="G378" s="126" t="s">
        <v>16</v>
      </c>
      <c r="H378" s="126"/>
      <c r="I378" s="126"/>
      <c r="K378" s="2">
        <v>75</v>
      </c>
      <c r="L378" s="55">
        <v>30810</v>
      </c>
      <c r="M378" s="2">
        <v>100</v>
      </c>
      <c r="N378" s="7"/>
      <c r="O378" s="7"/>
      <c r="P378" s="7">
        <v>17607</v>
      </c>
      <c r="Q378" s="14">
        <f t="shared" si="54"/>
        <v>287.02173913043481</v>
      </c>
      <c r="R378" s="14">
        <f t="shared" si="55"/>
        <v>17894.021739130436</v>
      </c>
      <c r="U378" s="12">
        <f t="shared" si="48"/>
        <v>12915.978260869564</v>
      </c>
      <c r="V378" s="98">
        <v>50</v>
      </c>
      <c r="W378" s="90">
        <v>29</v>
      </c>
      <c r="X378" s="94">
        <f t="shared" si="56"/>
        <v>46</v>
      </c>
      <c r="Y378" s="95">
        <v>13203</v>
      </c>
    </row>
    <row r="379" spans="1:25" ht="12.75" customHeight="1">
      <c r="A379" s="133">
        <v>25</v>
      </c>
      <c r="B379" s="133"/>
      <c r="C379" s="54" t="s">
        <v>218</v>
      </c>
      <c r="D379" s="134">
        <v>34121</v>
      </c>
      <c r="E379" s="134"/>
      <c r="F379" s="134"/>
      <c r="G379" s="126" t="s">
        <v>16</v>
      </c>
      <c r="H379" s="126"/>
      <c r="I379" s="126"/>
      <c r="K379" s="2">
        <v>75</v>
      </c>
      <c r="L379" s="55">
        <v>261701</v>
      </c>
      <c r="M379" s="2">
        <v>100</v>
      </c>
      <c r="N379" s="7"/>
      <c r="O379" s="7"/>
      <c r="P379" s="7">
        <v>144371</v>
      </c>
      <c r="Q379" s="14">
        <f t="shared" si="54"/>
        <v>2496.3829787234044</v>
      </c>
      <c r="R379" s="14">
        <f t="shared" si="55"/>
        <v>146867.38297872341</v>
      </c>
      <c r="U379" s="12">
        <f t="shared" si="48"/>
        <v>114833.61702127659</v>
      </c>
      <c r="V379" s="98">
        <v>50</v>
      </c>
      <c r="W379" s="90">
        <v>28</v>
      </c>
      <c r="X379" s="94">
        <f t="shared" si="56"/>
        <v>47</v>
      </c>
      <c r="Y379" s="95">
        <v>117330</v>
      </c>
    </row>
    <row r="380" spans="1:25" ht="12.75" customHeight="1">
      <c r="A380" s="133">
        <v>26</v>
      </c>
      <c r="B380" s="133"/>
      <c r="C380" s="54" t="s">
        <v>218</v>
      </c>
      <c r="D380" s="134">
        <v>34516</v>
      </c>
      <c r="E380" s="134"/>
      <c r="F380" s="134"/>
      <c r="G380" s="126" t="s">
        <v>16</v>
      </c>
      <c r="H380" s="126"/>
      <c r="I380" s="126"/>
      <c r="K380" s="2">
        <v>75</v>
      </c>
      <c r="L380" s="55">
        <v>184240</v>
      </c>
      <c r="M380" s="2">
        <v>100</v>
      </c>
      <c r="N380" s="7"/>
      <c r="O380" s="7"/>
      <c r="P380" s="7">
        <v>97653</v>
      </c>
      <c r="Q380" s="14">
        <f t="shared" si="54"/>
        <v>1803.8958333333333</v>
      </c>
      <c r="R380" s="14">
        <f t="shared" si="55"/>
        <v>99456.895833333328</v>
      </c>
      <c r="U380" s="12">
        <f t="shared" si="48"/>
        <v>84783.104166666672</v>
      </c>
      <c r="V380" s="98">
        <v>50</v>
      </c>
      <c r="W380" s="90">
        <v>27</v>
      </c>
      <c r="X380" s="94">
        <f t="shared" si="56"/>
        <v>48</v>
      </c>
      <c r="Y380" s="95">
        <v>86587</v>
      </c>
    </row>
    <row r="381" spans="1:25" ht="12.75" customHeight="1">
      <c r="A381" s="133">
        <v>27</v>
      </c>
      <c r="B381" s="133"/>
      <c r="C381" s="54" t="s">
        <v>219</v>
      </c>
      <c r="D381" s="134">
        <v>34810</v>
      </c>
      <c r="E381" s="134"/>
      <c r="F381" s="134"/>
      <c r="G381" s="126" t="s">
        <v>16</v>
      </c>
      <c r="H381" s="126"/>
      <c r="I381" s="126"/>
      <c r="K381" s="2">
        <v>75</v>
      </c>
      <c r="L381" s="55">
        <v>57265</v>
      </c>
      <c r="M381" s="2">
        <v>100</v>
      </c>
      <c r="N381" s="7"/>
      <c r="O381" s="7"/>
      <c r="P381" s="7">
        <v>29488</v>
      </c>
      <c r="Q381" s="14">
        <f t="shared" si="54"/>
        <v>566.87755102040819</v>
      </c>
      <c r="R381" s="14">
        <f t="shared" si="55"/>
        <v>30054.877551020407</v>
      </c>
      <c r="U381" s="12">
        <f t="shared" si="48"/>
        <v>27210.122448979593</v>
      </c>
      <c r="V381" s="98">
        <v>50</v>
      </c>
      <c r="W381" s="90">
        <v>26</v>
      </c>
      <c r="X381" s="94">
        <f t="shared" si="56"/>
        <v>49</v>
      </c>
      <c r="Y381" s="95">
        <v>27777</v>
      </c>
    </row>
    <row r="382" spans="1:25" ht="12.75" customHeight="1">
      <c r="A382" s="133">
        <v>28</v>
      </c>
      <c r="B382" s="133"/>
      <c r="C382" s="54" t="s">
        <v>220</v>
      </c>
      <c r="D382" s="134">
        <v>34953</v>
      </c>
      <c r="E382" s="134"/>
      <c r="F382" s="134"/>
      <c r="G382" s="126" t="s">
        <v>16</v>
      </c>
      <c r="H382" s="126"/>
      <c r="I382" s="126"/>
      <c r="K382" s="2">
        <v>75</v>
      </c>
      <c r="L382" s="55">
        <v>6872</v>
      </c>
      <c r="M382" s="2">
        <v>100</v>
      </c>
      <c r="N382" s="7"/>
      <c r="O382" s="7"/>
      <c r="P382" s="7">
        <v>3471</v>
      </c>
      <c r="Q382" s="14">
        <f t="shared" si="54"/>
        <v>69.408163265306129</v>
      </c>
      <c r="R382" s="14">
        <f t="shared" si="55"/>
        <v>3540.408163265306</v>
      </c>
      <c r="U382" s="12">
        <f t="shared" si="48"/>
        <v>3331.591836734694</v>
      </c>
      <c r="V382" s="98">
        <v>50</v>
      </c>
      <c r="W382" s="90">
        <v>26</v>
      </c>
      <c r="X382" s="94">
        <f t="shared" si="56"/>
        <v>49</v>
      </c>
      <c r="Y382" s="95">
        <v>3401</v>
      </c>
    </row>
    <row r="383" spans="1:25" ht="12.75" customHeight="1">
      <c r="A383" s="133">
        <v>29</v>
      </c>
      <c r="B383" s="133"/>
      <c r="C383" s="54" t="s">
        <v>221</v>
      </c>
      <c r="D383" s="134">
        <v>34996</v>
      </c>
      <c r="E383" s="134"/>
      <c r="F383" s="134"/>
      <c r="G383" s="126" t="s">
        <v>16</v>
      </c>
      <c r="H383" s="126"/>
      <c r="I383" s="126"/>
      <c r="K383" s="2">
        <v>75</v>
      </c>
      <c r="L383" s="55">
        <v>19100</v>
      </c>
      <c r="M383" s="2">
        <v>100</v>
      </c>
      <c r="N383" s="7"/>
      <c r="O383" s="7"/>
      <c r="P383" s="7">
        <v>9646</v>
      </c>
      <c r="Q383" s="14">
        <f t="shared" si="54"/>
        <v>192.9387755102041</v>
      </c>
      <c r="R383" s="14">
        <f t="shared" si="55"/>
        <v>9838.9387755102034</v>
      </c>
      <c r="U383" s="12">
        <f t="shared" si="48"/>
        <v>9261.0612244897966</v>
      </c>
      <c r="V383" s="98">
        <v>50</v>
      </c>
      <c r="W383" s="90">
        <v>26</v>
      </c>
      <c r="X383" s="94">
        <f t="shared" si="56"/>
        <v>49</v>
      </c>
      <c r="Y383" s="95">
        <v>9454</v>
      </c>
    </row>
    <row r="384" spans="1:25" ht="12.75" customHeight="1">
      <c r="A384" s="133">
        <v>30</v>
      </c>
      <c r="B384" s="133"/>
      <c r="C384" s="54" t="s">
        <v>222</v>
      </c>
      <c r="D384" s="134">
        <v>35012</v>
      </c>
      <c r="E384" s="134"/>
      <c r="F384" s="134"/>
      <c r="G384" s="126" t="s">
        <v>16</v>
      </c>
      <c r="H384" s="126"/>
      <c r="I384" s="126"/>
      <c r="K384" s="2">
        <v>75</v>
      </c>
      <c r="L384" s="55">
        <v>42809</v>
      </c>
      <c r="M384" s="2">
        <v>100</v>
      </c>
      <c r="N384" s="7"/>
      <c r="O384" s="7"/>
      <c r="P384" s="7">
        <v>21543</v>
      </c>
      <c r="Q384" s="14">
        <f t="shared" si="54"/>
        <v>434</v>
      </c>
      <c r="R384" s="14">
        <f t="shared" si="55"/>
        <v>21977</v>
      </c>
      <c r="U384" s="12">
        <f t="shared" si="48"/>
        <v>20832</v>
      </c>
      <c r="V384" s="98">
        <v>50</v>
      </c>
      <c r="W384" s="90">
        <v>26</v>
      </c>
      <c r="X384" s="94">
        <f t="shared" si="56"/>
        <v>49</v>
      </c>
      <c r="Y384" s="95">
        <v>21266</v>
      </c>
    </row>
    <row r="385" spans="1:25" ht="12.75" customHeight="1">
      <c r="A385" s="133">
        <v>31</v>
      </c>
      <c r="B385" s="133"/>
      <c r="C385" s="54" t="s">
        <v>223</v>
      </c>
      <c r="D385" s="134">
        <v>35041</v>
      </c>
      <c r="E385" s="134"/>
      <c r="F385" s="134"/>
      <c r="G385" s="126" t="s">
        <v>16</v>
      </c>
      <c r="H385" s="126"/>
      <c r="I385" s="126"/>
      <c r="K385" s="2">
        <v>75</v>
      </c>
      <c r="L385" s="55">
        <v>28321</v>
      </c>
      <c r="M385" s="2">
        <v>100</v>
      </c>
      <c r="N385" s="7"/>
      <c r="O385" s="7"/>
      <c r="P385" s="7">
        <v>14197</v>
      </c>
      <c r="Q385" s="14">
        <f t="shared" si="54"/>
        <v>288.24489795918367</v>
      </c>
      <c r="R385" s="14">
        <f t="shared" si="55"/>
        <v>14485.244897959185</v>
      </c>
      <c r="U385" s="12">
        <f t="shared" si="48"/>
        <v>13835.755102040815</v>
      </c>
      <c r="V385" s="98">
        <v>50</v>
      </c>
      <c r="W385" s="90">
        <v>26</v>
      </c>
      <c r="X385" s="94">
        <f t="shared" si="56"/>
        <v>49</v>
      </c>
      <c r="Y385" s="95">
        <v>14124</v>
      </c>
    </row>
    <row r="386" spans="1:25" ht="12.75" customHeight="1">
      <c r="A386" s="133">
        <v>32</v>
      </c>
      <c r="B386" s="133"/>
      <c r="C386" s="54" t="s">
        <v>224</v>
      </c>
      <c r="D386" s="134">
        <v>35462</v>
      </c>
      <c r="E386" s="134"/>
      <c r="F386" s="134"/>
      <c r="G386" s="126" t="s">
        <v>16</v>
      </c>
      <c r="H386" s="126"/>
      <c r="I386" s="126"/>
      <c r="K386" s="2">
        <v>75</v>
      </c>
      <c r="L386" s="55">
        <v>12577</v>
      </c>
      <c r="M386" s="2">
        <v>100</v>
      </c>
      <c r="N386" s="7"/>
      <c r="O386" s="7"/>
      <c r="P386" s="7">
        <v>6027</v>
      </c>
      <c r="Q386" s="14">
        <f t="shared" si="54"/>
        <v>128.43137254901961</v>
      </c>
      <c r="R386" s="14">
        <f t="shared" si="55"/>
        <v>6155.4313725490192</v>
      </c>
      <c r="U386" s="12">
        <f t="shared" si="48"/>
        <v>6421.5686274509808</v>
      </c>
      <c r="V386" s="98">
        <v>50</v>
      </c>
      <c r="W386" s="90">
        <v>24</v>
      </c>
      <c r="X386" s="94">
        <f t="shared" si="56"/>
        <v>51</v>
      </c>
      <c r="Y386" s="95">
        <v>6550</v>
      </c>
    </row>
    <row r="387" spans="1:25" ht="12.75" customHeight="1">
      <c r="A387" s="133">
        <v>33</v>
      </c>
      <c r="B387" s="133"/>
      <c r="C387" s="54" t="s">
        <v>225</v>
      </c>
      <c r="D387" s="134">
        <v>35550</v>
      </c>
      <c r="E387" s="134"/>
      <c r="F387" s="134"/>
      <c r="G387" s="126" t="s">
        <v>16</v>
      </c>
      <c r="H387" s="126"/>
      <c r="I387" s="126"/>
      <c r="K387" s="2">
        <v>75</v>
      </c>
      <c r="L387" s="55">
        <v>2400</v>
      </c>
      <c r="M387" s="2">
        <v>100</v>
      </c>
      <c r="N387" s="7"/>
      <c r="O387" s="7"/>
      <c r="P387" s="7">
        <v>1136</v>
      </c>
      <c r="Q387" s="14">
        <f t="shared" si="54"/>
        <v>24.784313725490197</v>
      </c>
      <c r="R387" s="14">
        <f t="shared" si="55"/>
        <v>1160.7843137254902</v>
      </c>
      <c r="U387" s="12">
        <f t="shared" si="48"/>
        <v>1239.2156862745098</v>
      </c>
      <c r="V387" s="98">
        <v>50</v>
      </c>
      <c r="W387" s="90">
        <v>24</v>
      </c>
      <c r="X387" s="94">
        <f t="shared" si="56"/>
        <v>51</v>
      </c>
      <c r="Y387" s="95">
        <v>1264</v>
      </c>
    </row>
    <row r="388" spans="1:25" ht="12.75" customHeight="1">
      <c r="A388" s="133">
        <v>34</v>
      </c>
      <c r="B388" s="133"/>
      <c r="C388" s="54" t="s">
        <v>226</v>
      </c>
      <c r="D388" s="134">
        <v>35550</v>
      </c>
      <c r="E388" s="134"/>
      <c r="F388" s="134"/>
      <c r="G388" s="126" t="s">
        <v>16</v>
      </c>
      <c r="H388" s="126"/>
      <c r="I388" s="126"/>
      <c r="K388" s="2">
        <v>75</v>
      </c>
      <c r="L388" s="55">
        <v>109294</v>
      </c>
      <c r="M388" s="2">
        <v>100</v>
      </c>
      <c r="N388" s="7"/>
      <c r="O388" s="7"/>
      <c r="P388" s="7">
        <v>51916</v>
      </c>
      <c r="Q388" s="14">
        <f t="shared" si="54"/>
        <v>1125.0588235294117</v>
      </c>
      <c r="R388" s="14">
        <f t="shared" si="55"/>
        <v>53041.058823529413</v>
      </c>
      <c r="U388" s="12">
        <f t="shared" si="48"/>
        <v>56252.941176470587</v>
      </c>
      <c r="V388" s="98">
        <v>50</v>
      </c>
      <c r="W388" s="90">
        <v>24</v>
      </c>
      <c r="X388" s="94">
        <f t="shared" si="56"/>
        <v>51</v>
      </c>
      <c r="Y388" s="95">
        <v>57378</v>
      </c>
    </row>
    <row r="389" spans="1:25" ht="12.75" customHeight="1">
      <c r="A389" s="133">
        <v>35</v>
      </c>
      <c r="B389" s="133"/>
      <c r="C389" s="54" t="s">
        <v>227</v>
      </c>
      <c r="D389" s="134">
        <v>35551</v>
      </c>
      <c r="E389" s="134"/>
      <c r="F389" s="134"/>
      <c r="G389" s="126" t="s">
        <v>16</v>
      </c>
      <c r="H389" s="126"/>
      <c r="I389" s="126"/>
      <c r="K389" s="2">
        <v>75</v>
      </c>
      <c r="L389" s="55">
        <v>55343</v>
      </c>
      <c r="M389" s="2">
        <v>100</v>
      </c>
      <c r="N389" s="7"/>
      <c r="O389" s="7"/>
      <c r="P389" s="7">
        <v>26199</v>
      </c>
      <c r="Q389" s="14">
        <f t="shared" si="54"/>
        <v>571.45098039215691</v>
      </c>
      <c r="R389" s="14">
        <f t="shared" si="55"/>
        <v>26770.450980392157</v>
      </c>
      <c r="U389" s="12">
        <f t="shared" si="48"/>
        <v>28572.549019607843</v>
      </c>
      <c r="V389" s="98">
        <v>50</v>
      </c>
      <c r="W389" s="90">
        <v>24</v>
      </c>
      <c r="X389" s="94">
        <f t="shared" si="56"/>
        <v>51</v>
      </c>
      <c r="Y389" s="95">
        <v>29144</v>
      </c>
    </row>
    <row r="390" spans="1:25" ht="12.75" customHeight="1">
      <c r="A390" s="133">
        <v>36</v>
      </c>
      <c r="B390" s="133"/>
      <c r="C390" s="54" t="s">
        <v>228</v>
      </c>
      <c r="D390" s="134">
        <v>35612</v>
      </c>
      <c r="E390" s="134"/>
      <c r="F390" s="134"/>
      <c r="G390" s="126" t="s">
        <v>16</v>
      </c>
      <c r="H390" s="126"/>
      <c r="I390" s="126"/>
      <c r="K390" s="2">
        <v>75</v>
      </c>
      <c r="L390" s="55">
        <v>326875</v>
      </c>
      <c r="M390" s="2">
        <v>100</v>
      </c>
      <c r="N390" s="7"/>
      <c r="O390" s="7"/>
      <c r="P390" s="7">
        <v>153643</v>
      </c>
      <c r="Q390" s="14">
        <f t="shared" si="54"/>
        <v>3396.705882352941</v>
      </c>
      <c r="R390" s="14">
        <f t="shared" si="55"/>
        <v>157039.70588235295</v>
      </c>
      <c r="U390" s="12">
        <f t="shared" si="48"/>
        <v>169835.29411764705</v>
      </c>
      <c r="V390" s="98">
        <v>50</v>
      </c>
      <c r="W390" s="90">
        <v>24</v>
      </c>
      <c r="X390" s="94">
        <f t="shared" si="56"/>
        <v>51</v>
      </c>
      <c r="Y390" s="95">
        <v>173232</v>
      </c>
    </row>
    <row r="391" spans="1:25" ht="12.75" customHeight="1">
      <c r="A391" s="133">
        <v>37</v>
      </c>
      <c r="B391" s="133"/>
      <c r="C391" s="54" t="s">
        <v>229</v>
      </c>
      <c r="D391" s="134">
        <v>35612</v>
      </c>
      <c r="E391" s="134"/>
      <c r="F391" s="134"/>
      <c r="G391" s="126" t="s">
        <v>16</v>
      </c>
      <c r="H391" s="126"/>
      <c r="I391" s="126"/>
      <c r="K391" s="2">
        <v>75</v>
      </c>
      <c r="L391" s="55">
        <v>245695</v>
      </c>
      <c r="M391" s="2">
        <v>100</v>
      </c>
      <c r="N391" s="7"/>
      <c r="O391" s="7"/>
      <c r="P391" s="7">
        <v>115479</v>
      </c>
      <c r="Q391" s="14">
        <f t="shared" si="54"/>
        <v>2553.2549019607845</v>
      </c>
      <c r="R391" s="14">
        <f t="shared" si="55"/>
        <v>118032.25490196078</v>
      </c>
      <c r="U391" s="12">
        <f t="shared" si="48"/>
        <v>127662.74509803922</v>
      </c>
      <c r="V391" s="98">
        <v>50</v>
      </c>
      <c r="W391" s="90">
        <v>24</v>
      </c>
      <c r="X391" s="94">
        <f t="shared" si="56"/>
        <v>51</v>
      </c>
      <c r="Y391" s="95">
        <v>130216</v>
      </c>
    </row>
    <row r="392" spans="1:25" ht="12.75" customHeight="1">
      <c r="A392" s="133">
        <v>38</v>
      </c>
      <c r="B392" s="133"/>
      <c r="C392" s="54" t="s">
        <v>230</v>
      </c>
      <c r="D392" s="134">
        <v>35642</v>
      </c>
      <c r="E392" s="134"/>
      <c r="F392" s="134"/>
      <c r="G392" s="126" t="s">
        <v>16</v>
      </c>
      <c r="H392" s="126"/>
      <c r="I392" s="126"/>
      <c r="K392" s="2">
        <v>75</v>
      </c>
      <c r="L392" s="55">
        <v>2056</v>
      </c>
      <c r="M392" s="2">
        <v>100</v>
      </c>
      <c r="N392" s="7"/>
      <c r="O392" s="7"/>
      <c r="P392" s="7">
        <v>965</v>
      </c>
      <c r="Q392" s="14">
        <f t="shared" si="54"/>
        <v>21.392156862745097</v>
      </c>
      <c r="R392" s="14">
        <f t="shared" si="55"/>
        <v>986.39215686274508</v>
      </c>
      <c r="U392" s="12">
        <f t="shared" si="48"/>
        <v>1069.6078431372548</v>
      </c>
      <c r="V392" s="98">
        <v>50</v>
      </c>
      <c r="W392" s="90">
        <v>24</v>
      </c>
      <c r="X392" s="94">
        <f t="shared" si="56"/>
        <v>51</v>
      </c>
      <c r="Y392" s="95">
        <v>1091</v>
      </c>
    </row>
    <row r="393" spans="1:25" ht="12.75" customHeight="1">
      <c r="A393" s="133">
        <v>39</v>
      </c>
      <c r="B393" s="133"/>
      <c r="C393" s="54" t="s">
        <v>231</v>
      </c>
      <c r="D393" s="134">
        <v>35674</v>
      </c>
      <c r="E393" s="134"/>
      <c r="F393" s="134"/>
      <c r="G393" s="126" t="s">
        <v>16</v>
      </c>
      <c r="H393" s="126"/>
      <c r="I393" s="126"/>
      <c r="K393" s="2">
        <v>75</v>
      </c>
      <c r="L393" s="55">
        <v>35884</v>
      </c>
      <c r="M393" s="2">
        <v>100</v>
      </c>
      <c r="N393" s="7"/>
      <c r="O393" s="7"/>
      <c r="P393" s="7">
        <v>16753</v>
      </c>
      <c r="Q393" s="14">
        <f t="shared" si="54"/>
        <v>375.11764705882354</v>
      </c>
      <c r="R393" s="14">
        <f t="shared" si="55"/>
        <v>17128.117647058825</v>
      </c>
      <c r="U393" s="12">
        <f t="shared" si="48"/>
        <v>18755.882352941175</v>
      </c>
      <c r="V393" s="98">
        <v>50</v>
      </c>
      <c r="W393" s="90">
        <v>24</v>
      </c>
      <c r="X393" s="94">
        <f t="shared" si="56"/>
        <v>51</v>
      </c>
      <c r="Y393" s="95">
        <v>19131</v>
      </c>
    </row>
    <row r="394" spans="1:25" ht="12.75" customHeight="1">
      <c r="A394" s="133">
        <v>40</v>
      </c>
      <c r="B394" s="133"/>
      <c r="C394" s="54" t="s">
        <v>232</v>
      </c>
      <c r="D394" s="134">
        <v>35674</v>
      </c>
      <c r="E394" s="134"/>
      <c r="F394" s="134"/>
      <c r="G394" s="126" t="s">
        <v>16</v>
      </c>
      <c r="H394" s="126"/>
      <c r="I394" s="126"/>
      <c r="K394" s="2">
        <v>75</v>
      </c>
      <c r="L394" s="55">
        <v>30084</v>
      </c>
      <c r="M394" s="2">
        <v>100</v>
      </c>
      <c r="N394" s="7"/>
      <c r="O394" s="7"/>
      <c r="P394" s="7">
        <v>14047</v>
      </c>
      <c r="Q394" s="14">
        <f t="shared" si="54"/>
        <v>314.45098039215685</v>
      </c>
      <c r="R394" s="14">
        <f t="shared" si="55"/>
        <v>14361.450980392157</v>
      </c>
      <c r="U394" s="12">
        <f t="shared" si="48"/>
        <v>15722.549019607843</v>
      </c>
      <c r="V394" s="98">
        <v>50</v>
      </c>
      <c r="W394" s="90">
        <v>24</v>
      </c>
      <c r="X394" s="94">
        <f t="shared" si="56"/>
        <v>51</v>
      </c>
      <c r="Y394" s="95">
        <v>16037</v>
      </c>
    </row>
    <row r="395" spans="1:25" ht="12.75" customHeight="1">
      <c r="A395" s="133">
        <v>41</v>
      </c>
      <c r="B395" s="133"/>
      <c r="C395" s="54" t="s">
        <v>233</v>
      </c>
      <c r="D395" s="134">
        <v>35764</v>
      </c>
      <c r="E395" s="134"/>
      <c r="F395" s="134"/>
      <c r="G395" s="126" t="s">
        <v>16</v>
      </c>
      <c r="H395" s="126"/>
      <c r="I395" s="126"/>
      <c r="K395" s="2">
        <v>75</v>
      </c>
      <c r="L395" s="55">
        <v>5517</v>
      </c>
      <c r="M395" s="2">
        <v>100</v>
      </c>
      <c r="N395" s="7"/>
      <c r="O395" s="7"/>
      <c r="P395" s="7">
        <v>2553</v>
      </c>
      <c r="Q395" s="14">
        <f t="shared" si="54"/>
        <v>58.117647058823529</v>
      </c>
      <c r="R395" s="14">
        <f t="shared" si="55"/>
        <v>2611.1176470588234</v>
      </c>
      <c r="U395" s="12">
        <f t="shared" si="48"/>
        <v>2905.8823529411766</v>
      </c>
      <c r="V395" s="98">
        <v>50</v>
      </c>
      <c r="W395" s="90">
        <v>24</v>
      </c>
      <c r="X395" s="94">
        <f t="shared" si="56"/>
        <v>51</v>
      </c>
      <c r="Y395" s="95">
        <v>2964</v>
      </c>
    </row>
    <row r="396" spans="1:25" ht="12.75" customHeight="1">
      <c r="A396" s="133">
        <v>42</v>
      </c>
      <c r="B396" s="133"/>
      <c r="C396" s="54" t="s">
        <v>218</v>
      </c>
      <c r="D396" s="134">
        <v>35893</v>
      </c>
      <c r="E396" s="134"/>
      <c r="F396" s="134"/>
      <c r="G396" s="126" t="s">
        <v>16</v>
      </c>
      <c r="H396" s="126"/>
      <c r="I396" s="126"/>
      <c r="K396" s="2">
        <v>75</v>
      </c>
      <c r="L396" s="55">
        <v>358637</v>
      </c>
      <c r="M396" s="2">
        <v>100</v>
      </c>
      <c r="N396" s="7"/>
      <c r="O396" s="7"/>
      <c r="P396" s="7">
        <v>163186</v>
      </c>
      <c r="Q396" s="14">
        <f t="shared" si="54"/>
        <v>3758.6730769230771</v>
      </c>
      <c r="R396" s="14">
        <f t="shared" si="55"/>
        <v>166944.67307692306</v>
      </c>
      <c r="U396" s="12">
        <f t="shared" si="48"/>
        <v>191692.32692307694</v>
      </c>
      <c r="V396" s="98">
        <v>50</v>
      </c>
      <c r="W396" s="90">
        <v>23</v>
      </c>
      <c r="X396" s="94">
        <f t="shared" si="56"/>
        <v>52</v>
      </c>
      <c r="Y396" s="95">
        <v>195451</v>
      </c>
    </row>
    <row r="397" spans="1:25" ht="12.75" customHeight="1">
      <c r="A397" s="133">
        <v>43</v>
      </c>
      <c r="B397" s="133"/>
      <c r="C397" s="54" t="s">
        <v>234</v>
      </c>
      <c r="D397" s="134">
        <v>35947</v>
      </c>
      <c r="E397" s="134"/>
      <c r="F397" s="134"/>
      <c r="G397" s="126" t="s">
        <v>16</v>
      </c>
      <c r="H397" s="126"/>
      <c r="I397" s="126"/>
      <c r="K397" s="2">
        <v>75</v>
      </c>
      <c r="L397" s="55">
        <v>111777</v>
      </c>
      <c r="M397" s="2">
        <v>100</v>
      </c>
      <c r="N397" s="7"/>
      <c r="O397" s="7"/>
      <c r="P397" s="7">
        <v>50496</v>
      </c>
      <c r="Q397" s="14">
        <f t="shared" si="54"/>
        <v>1178.4807692307693</v>
      </c>
      <c r="R397" s="14">
        <f t="shared" si="55"/>
        <v>51674.480769230766</v>
      </c>
      <c r="U397" s="12">
        <f t="shared" si="48"/>
        <v>60102.519230769234</v>
      </c>
      <c r="V397" s="98">
        <v>50</v>
      </c>
      <c r="W397" s="90">
        <v>23</v>
      </c>
      <c r="X397" s="94">
        <f t="shared" si="56"/>
        <v>52</v>
      </c>
      <c r="Y397" s="95">
        <v>61281</v>
      </c>
    </row>
    <row r="398" spans="1:25" ht="12.75" customHeight="1">
      <c r="A398" s="133">
        <v>44</v>
      </c>
      <c r="B398" s="133"/>
      <c r="C398" s="54" t="s">
        <v>230</v>
      </c>
      <c r="D398" s="134">
        <v>35947</v>
      </c>
      <c r="E398" s="134"/>
      <c r="F398" s="134"/>
      <c r="G398" s="126" t="s">
        <v>16</v>
      </c>
      <c r="H398" s="126"/>
      <c r="I398" s="126"/>
      <c r="K398" s="2">
        <v>75</v>
      </c>
      <c r="L398" s="55">
        <v>9400</v>
      </c>
      <c r="M398" s="2">
        <v>100</v>
      </c>
      <c r="N398" s="7"/>
      <c r="O398" s="7"/>
      <c r="P398" s="7">
        <v>4246</v>
      </c>
      <c r="Q398" s="14">
        <f t="shared" si="54"/>
        <v>99.115384615384613</v>
      </c>
      <c r="R398" s="14">
        <f t="shared" si="55"/>
        <v>4345.1153846153848</v>
      </c>
      <c r="U398" s="12">
        <f t="shared" si="48"/>
        <v>5054.8846153846152</v>
      </c>
      <c r="V398" s="98">
        <v>50</v>
      </c>
      <c r="W398" s="90">
        <v>23</v>
      </c>
      <c r="X398" s="94">
        <f t="shared" si="56"/>
        <v>52</v>
      </c>
      <c r="Y398" s="95">
        <v>5154</v>
      </c>
    </row>
    <row r="399" spans="1:25" ht="12.75" customHeight="1">
      <c r="A399" s="133">
        <v>45</v>
      </c>
      <c r="B399" s="133"/>
      <c r="C399" s="54" t="s">
        <v>233</v>
      </c>
      <c r="D399" s="134">
        <v>36069</v>
      </c>
      <c r="E399" s="134"/>
      <c r="F399" s="134"/>
      <c r="G399" s="126" t="s">
        <v>16</v>
      </c>
      <c r="H399" s="126"/>
      <c r="I399" s="126"/>
      <c r="K399" s="2">
        <v>75</v>
      </c>
      <c r="L399" s="55">
        <v>1663</v>
      </c>
      <c r="M399" s="2">
        <v>100</v>
      </c>
      <c r="N399" s="7"/>
      <c r="O399" s="7"/>
      <c r="P399" s="7">
        <v>734</v>
      </c>
      <c r="Q399" s="14">
        <f t="shared" si="54"/>
        <v>17.865384615384617</v>
      </c>
      <c r="R399" s="14">
        <f t="shared" si="55"/>
        <v>751.86538461538464</v>
      </c>
      <c r="U399" s="12">
        <f t="shared" si="48"/>
        <v>911.13461538461536</v>
      </c>
      <c r="V399" s="98">
        <v>50</v>
      </c>
      <c r="W399" s="90">
        <v>23</v>
      </c>
      <c r="X399" s="94">
        <f t="shared" si="56"/>
        <v>52</v>
      </c>
      <c r="Y399" s="95">
        <v>929</v>
      </c>
    </row>
    <row r="400" spans="1:25" ht="12.75" customHeight="1">
      <c r="A400" s="133">
        <v>46</v>
      </c>
      <c r="B400" s="133"/>
      <c r="C400" s="54" t="s">
        <v>218</v>
      </c>
      <c r="D400" s="134">
        <v>36342</v>
      </c>
      <c r="E400" s="134"/>
      <c r="F400" s="134"/>
      <c r="G400" s="126" t="s">
        <v>16</v>
      </c>
      <c r="H400" s="126"/>
      <c r="I400" s="126"/>
      <c r="K400" s="2">
        <v>75</v>
      </c>
      <c r="L400" s="55">
        <v>679406</v>
      </c>
      <c r="M400" s="2">
        <v>100</v>
      </c>
      <c r="N400" s="7"/>
      <c r="O400" s="7"/>
      <c r="P400" s="7">
        <v>292142</v>
      </c>
      <c r="Q400" s="14">
        <f t="shared" si="54"/>
        <v>7306.867924528302</v>
      </c>
      <c r="R400" s="14">
        <f t="shared" si="55"/>
        <v>299448.86792452831</v>
      </c>
      <c r="U400" s="12">
        <f t="shared" si="48"/>
        <v>379957.13207547169</v>
      </c>
      <c r="V400" s="98">
        <v>50</v>
      </c>
      <c r="W400" s="90">
        <v>22</v>
      </c>
      <c r="X400" s="94">
        <f t="shared" si="56"/>
        <v>53</v>
      </c>
      <c r="Y400" s="95">
        <v>387264</v>
      </c>
    </row>
    <row r="401" spans="1:25" ht="12.75" customHeight="1">
      <c r="A401" s="133">
        <v>47</v>
      </c>
      <c r="B401" s="133"/>
      <c r="C401" s="54" t="s">
        <v>218</v>
      </c>
      <c r="D401" s="134">
        <v>36708</v>
      </c>
      <c r="E401" s="134"/>
      <c r="F401" s="134"/>
      <c r="G401" s="126" t="s">
        <v>16</v>
      </c>
      <c r="H401" s="126"/>
      <c r="I401" s="126"/>
      <c r="K401" s="2">
        <v>75</v>
      </c>
      <c r="L401" s="55">
        <v>137149</v>
      </c>
      <c r="M401" s="2">
        <v>100</v>
      </c>
      <c r="N401" s="7"/>
      <c r="O401" s="7"/>
      <c r="P401" s="7">
        <v>56232</v>
      </c>
      <c r="Q401" s="14">
        <f t="shared" si="54"/>
        <v>1498.462962962963</v>
      </c>
      <c r="R401" s="14">
        <f t="shared" si="55"/>
        <v>57730.462962962964</v>
      </c>
      <c r="U401" s="12">
        <f t="shared" si="48"/>
        <v>79418.537037037036</v>
      </c>
      <c r="V401" s="98">
        <v>50</v>
      </c>
      <c r="W401" s="90">
        <v>21</v>
      </c>
      <c r="X401" s="94">
        <f t="shared" si="56"/>
        <v>54</v>
      </c>
      <c r="Y401" s="95">
        <v>80917</v>
      </c>
    </row>
    <row r="402" spans="1:25" ht="12.75" customHeight="1">
      <c r="A402" s="133">
        <v>48</v>
      </c>
      <c r="B402" s="133"/>
      <c r="C402" s="54" t="s">
        <v>235</v>
      </c>
      <c r="D402" s="134">
        <v>37063</v>
      </c>
      <c r="E402" s="134"/>
      <c r="F402" s="134"/>
      <c r="G402" s="126" t="s">
        <v>16</v>
      </c>
      <c r="H402" s="126"/>
      <c r="I402" s="126"/>
      <c r="K402" s="2">
        <v>75</v>
      </c>
      <c r="L402" s="55">
        <v>445091</v>
      </c>
      <c r="M402" s="2">
        <v>100</v>
      </c>
      <c r="N402" s="7"/>
      <c r="O402" s="7"/>
      <c r="P402" s="7">
        <v>173958</v>
      </c>
      <c r="Q402" s="14">
        <f t="shared" si="54"/>
        <v>4929.6909090909094</v>
      </c>
      <c r="R402" s="14">
        <f t="shared" si="55"/>
        <v>178887.69090909092</v>
      </c>
      <c r="U402" s="12">
        <f t="shared" si="48"/>
        <v>266203.30909090908</v>
      </c>
      <c r="V402" s="98">
        <v>50</v>
      </c>
      <c r="W402" s="90">
        <v>20</v>
      </c>
      <c r="X402" s="94">
        <f t="shared" si="56"/>
        <v>55</v>
      </c>
      <c r="Y402" s="95">
        <v>271133</v>
      </c>
    </row>
    <row r="403" spans="1:25" ht="12.75" customHeight="1">
      <c r="A403" s="133">
        <v>49</v>
      </c>
      <c r="B403" s="133"/>
      <c r="C403" s="54" t="s">
        <v>236</v>
      </c>
      <c r="D403" s="134">
        <v>37073</v>
      </c>
      <c r="E403" s="134"/>
      <c r="F403" s="134"/>
      <c r="G403" s="126" t="s">
        <v>16</v>
      </c>
      <c r="H403" s="126"/>
      <c r="I403" s="126"/>
      <c r="K403" s="2">
        <v>75</v>
      </c>
      <c r="L403" s="55">
        <v>2929</v>
      </c>
      <c r="M403" s="2">
        <v>100</v>
      </c>
      <c r="N403" s="7"/>
      <c r="O403" s="7"/>
      <c r="P403" s="7">
        <v>1144</v>
      </c>
      <c r="Q403" s="14">
        <f t="shared" si="54"/>
        <v>32.454545454545453</v>
      </c>
      <c r="R403" s="14">
        <f t="shared" si="55"/>
        <v>1176.4545454545455</v>
      </c>
      <c r="U403" s="12">
        <f t="shared" si="48"/>
        <v>1752.5454545454545</v>
      </c>
      <c r="V403" s="98">
        <v>50</v>
      </c>
      <c r="W403" s="90">
        <v>20</v>
      </c>
      <c r="X403" s="94">
        <f t="shared" si="56"/>
        <v>55</v>
      </c>
      <c r="Y403" s="95">
        <v>1785</v>
      </c>
    </row>
    <row r="404" spans="1:25" ht="12.75" customHeight="1">
      <c r="A404" s="133">
        <v>50</v>
      </c>
      <c r="B404" s="133"/>
      <c r="C404" s="54" t="s">
        <v>237</v>
      </c>
      <c r="D404" s="134">
        <v>37103</v>
      </c>
      <c r="E404" s="134"/>
      <c r="F404" s="134"/>
      <c r="G404" s="126" t="s">
        <v>16</v>
      </c>
      <c r="H404" s="126"/>
      <c r="I404" s="126"/>
      <c r="K404" s="2">
        <v>75</v>
      </c>
      <c r="L404" s="55">
        <v>52785</v>
      </c>
      <c r="M404" s="2">
        <v>100</v>
      </c>
      <c r="N404" s="7"/>
      <c r="O404" s="7"/>
      <c r="P404" s="7">
        <v>20545</v>
      </c>
      <c r="Q404" s="14">
        <f t="shared" si="54"/>
        <v>586.18181818181813</v>
      </c>
      <c r="R404" s="14">
        <f t="shared" si="55"/>
        <v>21131.18181818182</v>
      </c>
      <c r="U404" s="12">
        <f t="shared" si="48"/>
        <v>31653.81818181818</v>
      </c>
      <c r="V404" s="98">
        <v>50</v>
      </c>
      <c r="W404" s="90">
        <v>20</v>
      </c>
      <c r="X404" s="94">
        <f t="shared" si="56"/>
        <v>55</v>
      </c>
      <c r="Y404" s="95">
        <v>32240</v>
      </c>
    </row>
    <row r="405" spans="1:25" ht="12.75" customHeight="1">
      <c r="A405" s="133">
        <v>51</v>
      </c>
      <c r="B405" s="133"/>
      <c r="C405" s="54" t="s">
        <v>238</v>
      </c>
      <c r="D405" s="134">
        <v>37165</v>
      </c>
      <c r="E405" s="134"/>
      <c r="F405" s="134"/>
      <c r="G405" s="126" t="s">
        <v>37</v>
      </c>
      <c r="H405" s="126"/>
      <c r="I405" s="126"/>
      <c r="K405" s="2">
        <v>75</v>
      </c>
      <c r="L405" s="55">
        <v>10000</v>
      </c>
      <c r="M405" s="2">
        <v>100</v>
      </c>
      <c r="N405" s="7"/>
      <c r="O405" s="7"/>
      <c r="P405" s="7">
        <v>0</v>
      </c>
      <c r="Q405" s="14">
        <f t="shared" si="54"/>
        <v>181.81818181818181</v>
      </c>
      <c r="R405" s="14">
        <f t="shared" si="55"/>
        <v>181.81818181818181</v>
      </c>
      <c r="U405" s="12">
        <f t="shared" ref="U405:U459" si="57">L405-R405</f>
        <v>9818.181818181818</v>
      </c>
      <c r="V405" s="98">
        <v>50</v>
      </c>
      <c r="W405" s="90">
        <v>20</v>
      </c>
      <c r="X405" s="94">
        <f t="shared" si="56"/>
        <v>55</v>
      </c>
      <c r="Y405" s="95">
        <v>10000</v>
      </c>
    </row>
    <row r="406" spans="1:25" ht="12.75" customHeight="1">
      <c r="A406" s="133">
        <v>52</v>
      </c>
      <c r="B406" s="133"/>
      <c r="C406" s="54" t="s">
        <v>239</v>
      </c>
      <c r="D406" s="134">
        <v>37195</v>
      </c>
      <c r="E406" s="134"/>
      <c r="F406" s="134"/>
      <c r="G406" s="126" t="s">
        <v>16</v>
      </c>
      <c r="H406" s="126"/>
      <c r="I406" s="126"/>
      <c r="K406" s="2">
        <v>75</v>
      </c>
      <c r="L406" s="55">
        <v>387634</v>
      </c>
      <c r="M406" s="2">
        <v>100</v>
      </c>
      <c r="N406" s="7"/>
      <c r="O406" s="7"/>
      <c r="P406" s="7">
        <v>148919</v>
      </c>
      <c r="Q406" s="14">
        <f t="shared" si="54"/>
        <v>4340.272727272727</v>
      </c>
      <c r="R406" s="14">
        <f t="shared" si="55"/>
        <v>153259.27272727274</v>
      </c>
      <c r="U406" s="12">
        <f t="shared" si="57"/>
        <v>234374.72727272726</v>
      </c>
      <c r="V406" s="98">
        <v>50</v>
      </c>
      <c r="W406" s="90">
        <v>20</v>
      </c>
      <c r="X406" s="94">
        <f t="shared" si="56"/>
        <v>55</v>
      </c>
      <c r="Y406" s="95">
        <v>238715</v>
      </c>
    </row>
    <row r="407" spans="1:25" ht="12.75" customHeight="1">
      <c r="A407" s="133">
        <v>53</v>
      </c>
      <c r="B407" s="133"/>
      <c r="C407" s="54" t="s">
        <v>240</v>
      </c>
      <c r="D407" s="134">
        <v>37221</v>
      </c>
      <c r="E407" s="134"/>
      <c r="F407" s="134"/>
      <c r="G407" s="126" t="s">
        <v>16</v>
      </c>
      <c r="H407" s="126"/>
      <c r="I407" s="126"/>
      <c r="K407" s="2">
        <v>75</v>
      </c>
      <c r="L407" s="55">
        <v>128483</v>
      </c>
      <c r="M407" s="2">
        <v>100</v>
      </c>
      <c r="N407" s="7"/>
      <c r="O407" s="7"/>
      <c r="P407" s="7">
        <v>49148</v>
      </c>
      <c r="Q407" s="14">
        <f t="shared" si="54"/>
        <v>1442.4545454545455</v>
      </c>
      <c r="R407" s="14">
        <f t="shared" si="55"/>
        <v>50590.454545454544</v>
      </c>
      <c r="U407" s="12">
        <f t="shared" si="57"/>
        <v>77892.545454545456</v>
      </c>
      <c r="V407" s="98">
        <v>50</v>
      </c>
      <c r="W407" s="90">
        <v>20</v>
      </c>
      <c r="X407" s="94">
        <f t="shared" si="56"/>
        <v>55</v>
      </c>
      <c r="Y407" s="95">
        <v>79335</v>
      </c>
    </row>
    <row r="408" spans="1:25" ht="12.75" customHeight="1">
      <c r="A408" s="133">
        <v>54</v>
      </c>
      <c r="B408" s="133"/>
      <c r="C408" s="54" t="s">
        <v>218</v>
      </c>
      <c r="D408" s="134">
        <v>37438</v>
      </c>
      <c r="E408" s="134"/>
      <c r="F408" s="134"/>
      <c r="G408" s="126" t="s">
        <v>16</v>
      </c>
      <c r="H408" s="126"/>
      <c r="I408" s="126"/>
      <c r="K408" s="2">
        <v>75</v>
      </c>
      <c r="L408" s="55">
        <v>340858</v>
      </c>
      <c r="M408" s="2">
        <v>100</v>
      </c>
      <c r="N408" s="7"/>
      <c r="O408" s="7"/>
      <c r="P408" s="7">
        <v>126115</v>
      </c>
      <c r="Q408" s="14">
        <f t="shared" si="54"/>
        <v>3834.6964285714284</v>
      </c>
      <c r="R408" s="14">
        <f t="shared" si="55"/>
        <v>129949.69642857143</v>
      </c>
      <c r="U408" s="12">
        <f t="shared" si="57"/>
        <v>210908.30357142858</v>
      </c>
      <c r="V408" s="98">
        <v>50</v>
      </c>
      <c r="W408" s="90">
        <v>19</v>
      </c>
      <c r="X408" s="94">
        <f t="shared" si="56"/>
        <v>56</v>
      </c>
      <c r="Y408" s="95">
        <v>214743</v>
      </c>
    </row>
    <row r="409" spans="1:25" ht="12.75" customHeight="1">
      <c r="A409" s="133">
        <v>55</v>
      </c>
      <c r="B409" s="133"/>
      <c r="C409" s="54" t="s">
        <v>241</v>
      </c>
      <c r="D409" s="134">
        <v>37477</v>
      </c>
      <c r="E409" s="134"/>
      <c r="F409" s="134"/>
      <c r="G409" s="126" t="s">
        <v>16</v>
      </c>
      <c r="H409" s="126"/>
      <c r="I409" s="126"/>
      <c r="K409" s="2">
        <v>75</v>
      </c>
      <c r="L409" s="55">
        <v>7990</v>
      </c>
      <c r="M409" s="2">
        <v>100</v>
      </c>
      <c r="N409" s="7"/>
      <c r="O409" s="7"/>
      <c r="P409" s="7">
        <v>2947</v>
      </c>
      <c r="Q409" s="14">
        <f t="shared" si="54"/>
        <v>90.053571428571431</v>
      </c>
      <c r="R409" s="14">
        <f t="shared" si="55"/>
        <v>3037.0535714285716</v>
      </c>
      <c r="U409" s="12">
        <f t="shared" si="57"/>
        <v>4952.9464285714284</v>
      </c>
      <c r="V409" s="98">
        <v>50</v>
      </c>
      <c r="W409" s="90">
        <v>19</v>
      </c>
      <c r="X409" s="94">
        <f t="shared" si="56"/>
        <v>56</v>
      </c>
      <c r="Y409" s="95">
        <v>5043</v>
      </c>
    </row>
    <row r="410" spans="1:25" ht="12.75" customHeight="1">
      <c r="A410" s="133">
        <v>56</v>
      </c>
      <c r="B410" s="133"/>
      <c r="C410" s="54" t="s">
        <v>242</v>
      </c>
      <c r="D410" s="134">
        <v>37741</v>
      </c>
      <c r="E410" s="134"/>
      <c r="F410" s="134"/>
      <c r="G410" s="126" t="s">
        <v>16</v>
      </c>
      <c r="H410" s="126"/>
      <c r="I410" s="126"/>
      <c r="K410" s="2">
        <v>75</v>
      </c>
      <c r="L410" s="55">
        <v>127313</v>
      </c>
      <c r="M410" s="2">
        <v>100</v>
      </c>
      <c r="N410" s="7"/>
      <c r="O410" s="7"/>
      <c r="P410" s="7">
        <v>45193</v>
      </c>
      <c r="Q410" s="14">
        <f t="shared" si="54"/>
        <v>1440.7017543859649</v>
      </c>
      <c r="R410" s="14">
        <f t="shared" si="55"/>
        <v>46633.701754385962</v>
      </c>
      <c r="U410" s="12">
        <f t="shared" si="57"/>
        <v>80679.298245614045</v>
      </c>
      <c r="V410" s="98">
        <v>50</v>
      </c>
      <c r="W410" s="90">
        <v>18</v>
      </c>
      <c r="X410" s="94">
        <f t="shared" si="56"/>
        <v>57</v>
      </c>
      <c r="Y410" s="95">
        <v>82120</v>
      </c>
    </row>
    <row r="411" spans="1:25" ht="12.75" customHeight="1">
      <c r="A411" s="133">
        <v>57</v>
      </c>
      <c r="B411" s="133"/>
      <c r="C411" s="54" t="s">
        <v>243</v>
      </c>
      <c r="D411" s="134">
        <v>37757</v>
      </c>
      <c r="E411" s="134"/>
      <c r="F411" s="134"/>
      <c r="G411" s="126" t="s">
        <v>16</v>
      </c>
      <c r="H411" s="126"/>
      <c r="I411" s="126"/>
      <c r="K411" s="2">
        <v>75</v>
      </c>
      <c r="L411" s="55">
        <v>47073</v>
      </c>
      <c r="M411" s="2">
        <v>100</v>
      </c>
      <c r="N411" s="7"/>
      <c r="O411" s="7"/>
      <c r="P411" s="7">
        <v>16624</v>
      </c>
      <c r="Q411" s="14">
        <f t="shared" si="54"/>
        <v>534.19298245614038</v>
      </c>
      <c r="R411" s="14">
        <f t="shared" si="55"/>
        <v>17158.192982456141</v>
      </c>
      <c r="U411" s="12">
        <f t="shared" si="57"/>
        <v>29914.807017543859</v>
      </c>
      <c r="V411" s="98">
        <v>50</v>
      </c>
      <c r="W411" s="90">
        <v>18</v>
      </c>
      <c r="X411" s="94">
        <f t="shared" si="56"/>
        <v>57</v>
      </c>
      <c r="Y411" s="95">
        <v>30449</v>
      </c>
    </row>
    <row r="412" spans="1:25" ht="12.75" customHeight="1">
      <c r="A412" s="133">
        <v>58</v>
      </c>
      <c r="B412" s="133"/>
      <c r="C412" s="54" t="s">
        <v>244</v>
      </c>
      <c r="D412" s="134">
        <v>37803</v>
      </c>
      <c r="E412" s="134"/>
      <c r="F412" s="134"/>
      <c r="G412" s="126" t="s">
        <v>16</v>
      </c>
      <c r="H412" s="126"/>
      <c r="I412" s="126"/>
      <c r="K412" s="2">
        <v>75</v>
      </c>
      <c r="L412" s="55">
        <v>1500</v>
      </c>
      <c r="M412" s="2">
        <v>100</v>
      </c>
      <c r="N412" s="7"/>
      <c r="O412" s="7"/>
      <c r="P412" s="7">
        <v>525</v>
      </c>
      <c r="Q412" s="14">
        <f t="shared" si="54"/>
        <v>17.105263157894736</v>
      </c>
      <c r="R412" s="14">
        <f t="shared" si="55"/>
        <v>542.10526315789468</v>
      </c>
      <c r="U412" s="12">
        <f t="shared" si="57"/>
        <v>957.89473684210532</v>
      </c>
      <c r="V412" s="98">
        <v>50</v>
      </c>
      <c r="W412" s="90">
        <v>18</v>
      </c>
      <c r="X412" s="94">
        <f t="shared" si="56"/>
        <v>57</v>
      </c>
      <c r="Y412" s="95">
        <v>975</v>
      </c>
    </row>
    <row r="413" spans="1:25" ht="12.75" customHeight="1">
      <c r="A413" s="133">
        <v>59</v>
      </c>
      <c r="B413" s="133"/>
      <c r="C413" s="54" t="s">
        <v>245</v>
      </c>
      <c r="D413" s="134">
        <v>37972</v>
      </c>
      <c r="E413" s="134"/>
      <c r="F413" s="134"/>
      <c r="G413" s="126" t="s">
        <v>16</v>
      </c>
      <c r="H413" s="126"/>
      <c r="I413" s="126"/>
      <c r="K413" s="2">
        <v>75</v>
      </c>
      <c r="L413" s="55">
        <v>102239</v>
      </c>
      <c r="M413" s="2">
        <v>100</v>
      </c>
      <c r="N413" s="7"/>
      <c r="O413" s="7"/>
      <c r="P413" s="7">
        <v>35108</v>
      </c>
      <c r="Q413" s="14">
        <f t="shared" si="54"/>
        <v>1177.7368421052631</v>
      </c>
      <c r="R413" s="14">
        <f t="shared" si="55"/>
        <v>36285.73684210526</v>
      </c>
      <c r="U413" s="12">
        <f t="shared" si="57"/>
        <v>65953.263157894748</v>
      </c>
      <c r="V413" s="98">
        <v>50</v>
      </c>
      <c r="W413" s="90">
        <v>18</v>
      </c>
      <c r="X413" s="94">
        <f t="shared" si="56"/>
        <v>57</v>
      </c>
      <c r="Y413" s="95">
        <v>67131</v>
      </c>
    </row>
    <row r="414" spans="1:25" ht="12.75" customHeight="1">
      <c r="A414" s="133">
        <v>60</v>
      </c>
      <c r="B414" s="133"/>
      <c r="C414" s="54" t="s">
        <v>218</v>
      </c>
      <c r="D414" s="134">
        <v>38169</v>
      </c>
      <c r="E414" s="134"/>
      <c r="F414" s="134"/>
      <c r="G414" s="126" t="s">
        <v>16</v>
      </c>
      <c r="H414" s="126"/>
      <c r="I414" s="126"/>
      <c r="K414" s="2">
        <v>75</v>
      </c>
      <c r="L414" s="55">
        <v>62707</v>
      </c>
      <c r="M414" s="2">
        <v>100</v>
      </c>
      <c r="N414" s="7"/>
      <c r="O414" s="7"/>
      <c r="P414" s="7">
        <v>20691</v>
      </c>
      <c r="Q414" s="14">
        <f t="shared" si="54"/>
        <v>724.41379310344826</v>
      </c>
      <c r="R414" s="14">
        <f t="shared" si="55"/>
        <v>21415.413793103449</v>
      </c>
      <c r="U414" s="12">
        <f t="shared" si="57"/>
        <v>41291.586206896551</v>
      </c>
      <c r="V414" s="98">
        <v>50</v>
      </c>
      <c r="W414" s="90">
        <v>17</v>
      </c>
      <c r="X414" s="94">
        <f t="shared" si="56"/>
        <v>58</v>
      </c>
      <c r="Y414" s="95">
        <v>42016</v>
      </c>
    </row>
    <row r="415" spans="1:25" ht="12.75" customHeight="1">
      <c r="A415" s="133">
        <v>61</v>
      </c>
      <c r="B415" s="133"/>
      <c r="C415" s="54" t="s">
        <v>246</v>
      </c>
      <c r="D415" s="134">
        <v>38492</v>
      </c>
      <c r="E415" s="134"/>
      <c r="F415" s="134"/>
      <c r="G415" s="126" t="s">
        <v>16</v>
      </c>
      <c r="H415" s="126"/>
      <c r="I415" s="126"/>
      <c r="K415" s="2">
        <v>75</v>
      </c>
      <c r="L415" s="55">
        <v>34269</v>
      </c>
      <c r="M415" s="2">
        <v>100</v>
      </c>
      <c r="N415" s="7"/>
      <c r="O415" s="7"/>
      <c r="P415" s="7">
        <v>10982</v>
      </c>
      <c r="Q415" s="14">
        <f t="shared" si="54"/>
        <v>394.69491525423729</v>
      </c>
      <c r="R415" s="14">
        <f t="shared" si="55"/>
        <v>11376.694915254237</v>
      </c>
      <c r="U415" s="12">
        <f t="shared" si="57"/>
        <v>22892.305084745763</v>
      </c>
      <c r="V415" s="98">
        <v>50</v>
      </c>
      <c r="W415" s="90">
        <v>16</v>
      </c>
      <c r="X415" s="94">
        <f t="shared" si="56"/>
        <v>59</v>
      </c>
      <c r="Y415" s="95">
        <v>23287</v>
      </c>
    </row>
    <row r="416" spans="1:25" ht="12.75" customHeight="1">
      <c r="A416" s="133">
        <v>62</v>
      </c>
      <c r="B416" s="133"/>
      <c r="C416" s="54" t="s">
        <v>247</v>
      </c>
      <c r="D416" s="134">
        <v>38626</v>
      </c>
      <c r="E416" s="134"/>
      <c r="F416" s="134"/>
      <c r="G416" s="126" t="s">
        <v>16</v>
      </c>
      <c r="H416" s="126"/>
      <c r="I416" s="126"/>
      <c r="K416" s="2">
        <v>75</v>
      </c>
      <c r="L416" s="55">
        <v>172454</v>
      </c>
      <c r="M416" s="2">
        <v>100</v>
      </c>
      <c r="N416" s="7"/>
      <c r="O416" s="7"/>
      <c r="P416" s="7">
        <v>52592</v>
      </c>
      <c r="Q416" s="14">
        <f t="shared" si="54"/>
        <v>2031.5593220338983</v>
      </c>
      <c r="R416" s="14">
        <f t="shared" si="55"/>
        <v>54623.5593220339</v>
      </c>
      <c r="U416" s="12">
        <f t="shared" si="57"/>
        <v>117830.44067796611</v>
      </c>
      <c r="V416" s="98">
        <v>50</v>
      </c>
      <c r="W416" s="90">
        <v>16</v>
      </c>
      <c r="X416" s="94">
        <f t="shared" si="56"/>
        <v>59</v>
      </c>
      <c r="Y416" s="95">
        <v>119862</v>
      </c>
    </row>
    <row r="417" spans="1:25" ht="12.75" customHeight="1">
      <c r="A417" s="133">
        <v>63</v>
      </c>
      <c r="B417" s="133"/>
      <c r="C417" s="54" t="s">
        <v>248</v>
      </c>
      <c r="D417" s="134">
        <v>38628</v>
      </c>
      <c r="E417" s="134"/>
      <c r="F417" s="134"/>
      <c r="G417" s="126" t="s">
        <v>16</v>
      </c>
      <c r="H417" s="126"/>
      <c r="I417" s="126"/>
      <c r="K417" s="2">
        <v>75</v>
      </c>
      <c r="L417" s="55">
        <v>19110</v>
      </c>
      <c r="M417" s="2">
        <v>100</v>
      </c>
      <c r="N417" s="7"/>
      <c r="O417" s="7"/>
      <c r="P417" s="7">
        <v>5992</v>
      </c>
      <c r="Q417" s="14">
        <f t="shared" si="54"/>
        <v>222.33898305084745</v>
      </c>
      <c r="R417" s="14">
        <f t="shared" si="55"/>
        <v>6214.3389830508477</v>
      </c>
      <c r="U417" s="12">
        <f t="shared" si="57"/>
        <v>12895.661016949152</v>
      </c>
      <c r="V417" s="98">
        <v>50</v>
      </c>
      <c r="W417" s="90">
        <v>16</v>
      </c>
      <c r="X417" s="94">
        <f t="shared" si="56"/>
        <v>59</v>
      </c>
      <c r="Y417" s="95">
        <v>13118</v>
      </c>
    </row>
    <row r="418" spans="1:25" ht="12.75" customHeight="1">
      <c r="A418" s="133">
        <v>64</v>
      </c>
      <c r="B418" s="133"/>
      <c r="C418" s="54" t="s">
        <v>249</v>
      </c>
      <c r="D418" s="134">
        <v>38644</v>
      </c>
      <c r="E418" s="134"/>
      <c r="F418" s="134"/>
      <c r="G418" s="126" t="s">
        <v>16</v>
      </c>
      <c r="H418" s="126"/>
      <c r="I418" s="126"/>
      <c r="K418" s="2">
        <v>75</v>
      </c>
      <c r="L418" s="55">
        <v>13251</v>
      </c>
      <c r="M418" s="2">
        <v>100</v>
      </c>
      <c r="N418" s="7"/>
      <c r="O418" s="7"/>
      <c r="P418" s="7">
        <v>4036</v>
      </c>
      <c r="Q418" s="14">
        <f t="shared" si="54"/>
        <v>156.18644067796609</v>
      </c>
      <c r="R418" s="14">
        <f t="shared" si="55"/>
        <v>4192.1864406779659</v>
      </c>
      <c r="U418" s="12">
        <f t="shared" si="57"/>
        <v>9058.8135593220341</v>
      </c>
      <c r="V418" s="98">
        <v>50</v>
      </c>
      <c r="W418" s="90">
        <v>16</v>
      </c>
      <c r="X418" s="94">
        <f t="shared" si="56"/>
        <v>59</v>
      </c>
      <c r="Y418" s="95">
        <v>9215</v>
      </c>
    </row>
    <row r="419" spans="1:25" ht="12.75" customHeight="1">
      <c r="A419" s="133">
        <v>65</v>
      </c>
      <c r="B419" s="133"/>
      <c r="C419" s="54" t="s">
        <v>230</v>
      </c>
      <c r="D419" s="134">
        <v>38694</v>
      </c>
      <c r="E419" s="134"/>
      <c r="F419" s="134"/>
      <c r="G419" s="126" t="s">
        <v>16</v>
      </c>
      <c r="H419" s="126"/>
      <c r="I419" s="126"/>
      <c r="K419" s="2">
        <v>75</v>
      </c>
      <c r="L419" s="55">
        <v>47884</v>
      </c>
      <c r="M419" s="2">
        <v>100</v>
      </c>
      <c r="N419" s="7"/>
      <c r="O419" s="7"/>
      <c r="P419" s="7">
        <v>14625</v>
      </c>
      <c r="Q419" s="14">
        <f t="shared" si="54"/>
        <v>563.71186440677968</v>
      </c>
      <c r="R419" s="14">
        <f t="shared" si="55"/>
        <v>15188.71186440678</v>
      </c>
      <c r="U419" s="12">
        <f t="shared" si="57"/>
        <v>32695.288135593219</v>
      </c>
      <c r="V419" s="98">
        <v>50</v>
      </c>
      <c r="W419" s="90">
        <v>16</v>
      </c>
      <c r="X419" s="94">
        <f t="shared" si="56"/>
        <v>59</v>
      </c>
      <c r="Y419" s="95">
        <v>33259</v>
      </c>
    </row>
    <row r="420" spans="1:25" ht="12.75" customHeight="1">
      <c r="A420" s="133">
        <v>66</v>
      </c>
      <c r="B420" s="133"/>
      <c r="C420" s="54" t="s">
        <v>250</v>
      </c>
      <c r="D420" s="134">
        <v>38776</v>
      </c>
      <c r="E420" s="134"/>
      <c r="F420" s="134"/>
      <c r="G420" s="126" t="s">
        <v>16</v>
      </c>
      <c r="H420" s="126"/>
      <c r="I420" s="126"/>
      <c r="K420" s="2">
        <v>75</v>
      </c>
      <c r="L420" s="55">
        <v>3388</v>
      </c>
      <c r="M420" s="2">
        <v>100</v>
      </c>
      <c r="N420" s="7"/>
      <c r="O420" s="7"/>
      <c r="P420" s="7">
        <v>1013</v>
      </c>
      <c r="Q420" s="14">
        <f t="shared" si="54"/>
        <v>39.583333333333336</v>
      </c>
      <c r="R420" s="14">
        <f t="shared" si="55"/>
        <v>1052.5833333333333</v>
      </c>
      <c r="U420" s="12">
        <f t="shared" si="57"/>
        <v>2335.416666666667</v>
      </c>
      <c r="V420" s="98">
        <v>50</v>
      </c>
      <c r="W420" s="90">
        <v>15</v>
      </c>
      <c r="X420" s="94">
        <f t="shared" si="56"/>
        <v>60</v>
      </c>
      <c r="Y420" s="95">
        <v>2375</v>
      </c>
    </row>
    <row r="421" spans="1:25" ht="12.75" customHeight="1">
      <c r="A421" s="133">
        <v>67</v>
      </c>
      <c r="B421" s="133"/>
      <c r="C421" s="54" t="s">
        <v>251</v>
      </c>
      <c r="D421" s="134">
        <v>38855</v>
      </c>
      <c r="E421" s="134"/>
      <c r="F421" s="134"/>
      <c r="G421" s="126" t="s">
        <v>16</v>
      </c>
      <c r="H421" s="126"/>
      <c r="I421" s="126"/>
      <c r="K421" s="2">
        <v>75</v>
      </c>
      <c r="L421" s="55">
        <v>52915</v>
      </c>
      <c r="M421" s="2">
        <v>100</v>
      </c>
      <c r="N421" s="7"/>
      <c r="O421" s="7"/>
      <c r="P421" s="7">
        <v>15839</v>
      </c>
      <c r="Q421" s="14">
        <f t="shared" si="54"/>
        <v>617.93333333333328</v>
      </c>
      <c r="R421" s="14">
        <f t="shared" si="55"/>
        <v>16456.933333333334</v>
      </c>
      <c r="U421" s="12">
        <f t="shared" si="57"/>
        <v>36458.066666666666</v>
      </c>
      <c r="V421" s="98">
        <v>50</v>
      </c>
      <c r="W421" s="90">
        <v>15</v>
      </c>
      <c r="X421" s="94">
        <f t="shared" si="56"/>
        <v>60</v>
      </c>
      <c r="Y421" s="95">
        <v>37076</v>
      </c>
    </row>
    <row r="422" spans="1:25" ht="12.75" customHeight="1">
      <c r="A422" s="133">
        <v>68</v>
      </c>
      <c r="B422" s="133"/>
      <c r="C422" s="54" t="s">
        <v>252</v>
      </c>
      <c r="D422" s="134">
        <v>39283</v>
      </c>
      <c r="E422" s="134"/>
      <c r="F422" s="134"/>
      <c r="G422" s="126" t="s">
        <v>16</v>
      </c>
      <c r="H422" s="126"/>
      <c r="I422" s="126"/>
      <c r="K422" s="2">
        <v>75</v>
      </c>
      <c r="L422" s="55">
        <v>158274</v>
      </c>
      <c r="M422" s="2">
        <v>100</v>
      </c>
      <c r="N422" s="7"/>
      <c r="O422" s="7"/>
      <c r="P422" s="7">
        <v>42738</v>
      </c>
      <c r="Q422" s="14">
        <f t="shared" si="54"/>
        <v>1894.032786885246</v>
      </c>
      <c r="R422" s="14">
        <f t="shared" si="55"/>
        <v>44632.032786885247</v>
      </c>
      <c r="U422" s="12">
        <f t="shared" si="57"/>
        <v>113641.96721311475</v>
      </c>
      <c r="V422" s="98">
        <v>50</v>
      </c>
      <c r="W422" s="90">
        <v>14</v>
      </c>
      <c r="X422" s="94">
        <f t="shared" si="56"/>
        <v>61</v>
      </c>
      <c r="Y422" s="95">
        <v>115536</v>
      </c>
    </row>
    <row r="423" spans="1:25" ht="12.75" customHeight="1">
      <c r="A423" s="133">
        <v>69</v>
      </c>
      <c r="B423" s="133"/>
      <c r="C423" s="54" t="s">
        <v>253</v>
      </c>
      <c r="D423" s="134">
        <v>39359</v>
      </c>
      <c r="E423" s="134"/>
      <c r="F423" s="134"/>
      <c r="G423" s="126" t="s">
        <v>16</v>
      </c>
      <c r="H423" s="126"/>
      <c r="I423" s="126"/>
      <c r="K423" s="2">
        <v>75</v>
      </c>
      <c r="L423" s="55">
        <v>41995</v>
      </c>
      <c r="M423" s="2">
        <v>100</v>
      </c>
      <c r="N423" s="7"/>
      <c r="O423" s="7"/>
      <c r="P423" s="7">
        <v>11130</v>
      </c>
      <c r="Q423" s="14">
        <f t="shared" si="54"/>
        <v>505.98360655737707</v>
      </c>
      <c r="R423" s="14">
        <f t="shared" si="55"/>
        <v>11635.983606557376</v>
      </c>
      <c r="U423" s="12">
        <f t="shared" si="57"/>
        <v>30359.016393442624</v>
      </c>
      <c r="V423" s="98">
        <v>50</v>
      </c>
      <c r="W423" s="90">
        <v>14</v>
      </c>
      <c r="X423" s="94">
        <f t="shared" si="56"/>
        <v>61</v>
      </c>
      <c r="Y423" s="95">
        <v>30865</v>
      </c>
    </row>
    <row r="424" spans="1:25" ht="12.75" customHeight="1">
      <c r="A424" s="133">
        <v>70</v>
      </c>
      <c r="B424" s="133"/>
      <c r="C424" s="54" t="s">
        <v>254</v>
      </c>
      <c r="D424" s="134">
        <v>39814</v>
      </c>
      <c r="E424" s="134"/>
      <c r="F424" s="134"/>
      <c r="G424" s="126" t="s">
        <v>16</v>
      </c>
      <c r="H424" s="126"/>
      <c r="I424" s="126"/>
      <c r="K424" s="2">
        <v>75</v>
      </c>
      <c r="L424" s="55">
        <v>113174</v>
      </c>
      <c r="M424" s="2">
        <v>100</v>
      </c>
      <c r="N424" s="7"/>
      <c r="O424" s="7"/>
      <c r="P424" s="7">
        <v>27156</v>
      </c>
      <c r="Q424" s="14">
        <f t="shared" si="54"/>
        <v>1365.3650793650793</v>
      </c>
      <c r="R424" s="14">
        <f t="shared" si="55"/>
        <v>28521.365079365078</v>
      </c>
      <c r="U424" s="12">
        <f t="shared" si="57"/>
        <v>84652.634920634926</v>
      </c>
      <c r="V424" s="98">
        <v>50</v>
      </c>
      <c r="W424" s="90">
        <v>12</v>
      </c>
      <c r="X424" s="94">
        <f t="shared" si="56"/>
        <v>63</v>
      </c>
      <c r="Y424" s="95">
        <v>86018</v>
      </c>
    </row>
    <row r="425" spans="1:25" ht="12.75" customHeight="1">
      <c r="A425" s="133">
        <v>71</v>
      </c>
      <c r="B425" s="133"/>
      <c r="C425" s="54" t="s">
        <v>255</v>
      </c>
      <c r="D425" s="134">
        <v>40009</v>
      </c>
      <c r="E425" s="134"/>
      <c r="F425" s="134"/>
      <c r="G425" s="126" t="s">
        <v>16</v>
      </c>
      <c r="H425" s="126"/>
      <c r="I425" s="126"/>
      <c r="K425" s="2">
        <v>75</v>
      </c>
      <c r="L425" s="55">
        <v>130735</v>
      </c>
      <c r="M425" s="2">
        <v>100</v>
      </c>
      <c r="N425" s="7"/>
      <c r="O425" s="7"/>
      <c r="P425" s="7">
        <v>30073</v>
      </c>
      <c r="Q425" s="14">
        <f t="shared" si="54"/>
        <v>1597.8095238095239</v>
      </c>
      <c r="R425" s="14">
        <f t="shared" si="55"/>
        <v>31670.809523809523</v>
      </c>
      <c r="U425" s="12">
        <f t="shared" si="57"/>
        <v>99064.190476190473</v>
      </c>
      <c r="V425" s="98">
        <v>50</v>
      </c>
      <c r="W425" s="90">
        <v>12</v>
      </c>
      <c r="X425" s="94">
        <f t="shared" si="56"/>
        <v>63</v>
      </c>
      <c r="Y425" s="95">
        <v>100662</v>
      </c>
    </row>
    <row r="426" spans="1:25" ht="12.75" customHeight="1">
      <c r="A426" s="133">
        <v>72</v>
      </c>
      <c r="B426" s="133"/>
      <c r="C426" s="54" t="s">
        <v>256</v>
      </c>
      <c r="D426" s="134">
        <v>40477</v>
      </c>
      <c r="E426" s="134"/>
      <c r="F426" s="134"/>
      <c r="G426" s="126" t="s">
        <v>24</v>
      </c>
      <c r="H426" s="126"/>
      <c r="I426" s="126"/>
      <c r="K426" s="2">
        <v>75</v>
      </c>
      <c r="L426" s="55">
        <v>232400</v>
      </c>
      <c r="M426" s="2">
        <v>100</v>
      </c>
      <c r="N426" s="7"/>
      <c r="O426" s="7"/>
      <c r="P426" s="7">
        <v>47642</v>
      </c>
      <c r="Q426" s="14">
        <f t="shared" si="54"/>
        <v>2886.84375</v>
      </c>
      <c r="R426" s="14">
        <f t="shared" si="55"/>
        <v>50528.84375</v>
      </c>
      <c r="U426" s="12">
        <f t="shared" si="57"/>
        <v>181871.15625</v>
      </c>
      <c r="V426" s="98">
        <v>50</v>
      </c>
      <c r="W426" s="90">
        <v>11</v>
      </c>
      <c r="X426" s="94">
        <f t="shared" si="56"/>
        <v>64</v>
      </c>
      <c r="Y426" s="95">
        <v>184758</v>
      </c>
    </row>
    <row r="427" spans="1:25" ht="12.75" customHeight="1">
      <c r="A427" s="133">
        <v>73</v>
      </c>
      <c r="B427" s="133"/>
      <c r="C427" s="54" t="s">
        <v>257</v>
      </c>
      <c r="D427" s="134">
        <v>40512</v>
      </c>
      <c r="E427" s="134"/>
      <c r="F427" s="134"/>
      <c r="G427" s="126" t="s">
        <v>24</v>
      </c>
      <c r="H427" s="126"/>
      <c r="I427" s="126"/>
      <c r="K427" s="2">
        <v>75</v>
      </c>
      <c r="L427" s="55">
        <v>765385</v>
      </c>
      <c r="M427" s="2">
        <v>100</v>
      </c>
      <c r="N427" s="7"/>
      <c r="O427" s="7"/>
      <c r="P427" s="7">
        <v>155631</v>
      </c>
      <c r="Q427" s="14">
        <f t="shared" si="54"/>
        <v>9527.40625</v>
      </c>
      <c r="R427" s="14">
        <f t="shared" si="55"/>
        <v>165158.40625</v>
      </c>
      <c r="U427" s="12">
        <f t="shared" si="57"/>
        <v>600226.59375</v>
      </c>
      <c r="V427" s="98">
        <v>50</v>
      </c>
      <c r="W427" s="90">
        <v>11</v>
      </c>
      <c r="X427" s="94">
        <f t="shared" si="56"/>
        <v>64</v>
      </c>
      <c r="Y427" s="95">
        <v>609754</v>
      </c>
    </row>
    <row r="428" spans="1:25" ht="20.25">
      <c r="A428" s="133">
        <v>293</v>
      </c>
      <c r="B428" s="133"/>
      <c r="C428" s="54" t="s">
        <v>258</v>
      </c>
      <c r="D428" s="134">
        <v>40908</v>
      </c>
      <c r="E428" s="134"/>
      <c r="F428" s="134"/>
      <c r="G428" s="126" t="s">
        <v>16</v>
      </c>
      <c r="H428" s="126"/>
      <c r="I428" s="126"/>
      <c r="K428" s="2">
        <v>75</v>
      </c>
      <c r="L428" s="55">
        <v>69232</v>
      </c>
      <c r="M428" s="2">
        <v>100</v>
      </c>
      <c r="N428" s="7"/>
      <c r="O428" s="7"/>
      <c r="P428" s="7">
        <v>12465</v>
      </c>
      <c r="Q428" s="14">
        <f t="shared" si="54"/>
        <v>873.3384615384615</v>
      </c>
      <c r="R428" s="14">
        <f t="shared" si="55"/>
        <v>13338.338461538462</v>
      </c>
      <c r="U428" s="12">
        <f t="shared" si="57"/>
        <v>55893.661538461536</v>
      </c>
      <c r="V428" s="98">
        <v>50</v>
      </c>
      <c r="W428" s="90">
        <v>10</v>
      </c>
      <c r="X428" s="94">
        <f t="shared" si="56"/>
        <v>65</v>
      </c>
      <c r="Y428" s="95">
        <v>56767</v>
      </c>
    </row>
    <row r="429" spans="1:25" ht="12.75" customHeight="1">
      <c r="A429" s="133">
        <v>301</v>
      </c>
      <c r="B429" s="133"/>
      <c r="C429" s="54" t="s">
        <v>259</v>
      </c>
      <c r="D429" s="134">
        <v>41274</v>
      </c>
      <c r="E429" s="134"/>
      <c r="F429" s="134"/>
      <c r="G429" s="126" t="s">
        <v>176</v>
      </c>
      <c r="H429" s="126"/>
      <c r="I429" s="126"/>
      <c r="K429" s="2">
        <v>75</v>
      </c>
      <c r="L429" s="55">
        <v>501634</v>
      </c>
      <c r="M429" s="2">
        <v>100</v>
      </c>
      <c r="N429" s="7"/>
      <c r="O429" s="7"/>
      <c r="P429" s="7">
        <v>147540</v>
      </c>
      <c r="Q429" s="14">
        <f t="shared" si="54"/>
        <v>5365.060606060606</v>
      </c>
      <c r="R429" s="14">
        <f t="shared" si="55"/>
        <v>152905.06060606061</v>
      </c>
      <c r="U429" s="12">
        <f t="shared" si="57"/>
        <v>348728.93939393939</v>
      </c>
      <c r="V429" s="98">
        <v>50</v>
      </c>
      <c r="W429" s="90">
        <v>9</v>
      </c>
      <c r="X429" s="94">
        <f t="shared" si="56"/>
        <v>66</v>
      </c>
      <c r="Y429" s="95">
        <v>354094</v>
      </c>
    </row>
    <row r="430" spans="1:25" ht="20.25">
      <c r="A430" s="133">
        <v>330</v>
      </c>
      <c r="B430" s="133"/>
      <c r="C430" s="54" t="s">
        <v>260</v>
      </c>
      <c r="D430" s="134">
        <v>42735</v>
      </c>
      <c r="E430" s="134"/>
      <c r="F430" s="134"/>
      <c r="G430" s="126" t="s">
        <v>16</v>
      </c>
      <c r="H430" s="126"/>
      <c r="I430" s="126"/>
      <c r="K430" s="2">
        <v>75</v>
      </c>
      <c r="L430" s="55">
        <v>185800</v>
      </c>
      <c r="M430" s="2">
        <v>100</v>
      </c>
      <c r="N430" s="7"/>
      <c r="O430" s="7"/>
      <c r="P430" s="7">
        <v>14864</v>
      </c>
      <c r="Q430" s="14">
        <f t="shared" si="54"/>
        <v>2441.9428571428571</v>
      </c>
      <c r="R430" s="14">
        <f t="shared" si="55"/>
        <v>17305.942857142858</v>
      </c>
      <c r="U430" s="12">
        <f t="shared" si="57"/>
        <v>168494.05714285714</v>
      </c>
      <c r="V430" s="98">
        <v>50</v>
      </c>
      <c r="W430" s="90">
        <v>5</v>
      </c>
      <c r="X430" s="94">
        <f t="shared" si="56"/>
        <v>70</v>
      </c>
      <c r="Y430" s="95">
        <v>170936</v>
      </c>
    </row>
    <row r="431" spans="1:25" ht="12.75" customHeight="1">
      <c r="A431" s="133">
        <v>333</v>
      </c>
      <c r="B431" s="133"/>
      <c r="C431" s="54" t="s">
        <v>261</v>
      </c>
      <c r="D431" s="134">
        <v>43069</v>
      </c>
      <c r="E431" s="134"/>
      <c r="F431" s="134"/>
      <c r="G431" s="126" t="s">
        <v>16</v>
      </c>
      <c r="H431" s="126"/>
      <c r="I431" s="126"/>
      <c r="K431" s="2">
        <v>75</v>
      </c>
      <c r="L431" s="55">
        <v>18918</v>
      </c>
      <c r="M431" s="2">
        <v>100</v>
      </c>
      <c r="N431" s="7"/>
      <c r="O431" s="7"/>
      <c r="P431" s="7">
        <v>1166</v>
      </c>
      <c r="Q431" s="14">
        <f t="shared" si="54"/>
        <v>250.02816901408451</v>
      </c>
      <c r="R431" s="14">
        <f t="shared" si="55"/>
        <v>1416.0281690140846</v>
      </c>
      <c r="U431" s="12">
        <f t="shared" si="57"/>
        <v>17501.971830985916</v>
      </c>
      <c r="V431" s="98">
        <v>50</v>
      </c>
      <c r="W431" s="90">
        <v>4</v>
      </c>
      <c r="X431" s="94">
        <f t="shared" si="56"/>
        <v>71</v>
      </c>
      <c r="Y431" s="95">
        <v>17752</v>
      </c>
    </row>
    <row r="432" spans="1:25" ht="20.25">
      <c r="A432" s="133">
        <v>334</v>
      </c>
      <c r="B432" s="133"/>
      <c r="C432" s="54" t="s">
        <v>262</v>
      </c>
      <c r="D432" s="134">
        <v>42978</v>
      </c>
      <c r="E432" s="134"/>
      <c r="F432" s="134"/>
      <c r="G432" s="126" t="s">
        <v>16</v>
      </c>
      <c r="H432" s="126"/>
      <c r="I432" s="126"/>
      <c r="K432" s="2">
        <v>75</v>
      </c>
      <c r="L432" s="55">
        <v>66201</v>
      </c>
      <c r="M432" s="2">
        <v>100</v>
      </c>
      <c r="N432" s="7"/>
      <c r="O432" s="7"/>
      <c r="P432" s="7">
        <v>4413</v>
      </c>
      <c r="Q432" s="14">
        <f t="shared" si="54"/>
        <v>870.25352112676057</v>
      </c>
      <c r="R432" s="14">
        <f t="shared" si="55"/>
        <v>5283.2535211267605</v>
      </c>
      <c r="U432" s="12">
        <f t="shared" si="57"/>
        <v>60917.74647887324</v>
      </c>
      <c r="V432" s="98">
        <v>50</v>
      </c>
      <c r="W432" s="90">
        <v>4</v>
      </c>
      <c r="X432" s="94">
        <f t="shared" si="56"/>
        <v>71</v>
      </c>
      <c r="Y432" s="95">
        <v>61788</v>
      </c>
    </row>
    <row r="433" spans="1:26" ht="12.75" customHeight="1">
      <c r="A433" s="133">
        <v>338</v>
      </c>
      <c r="B433" s="133"/>
      <c r="C433" s="54" t="s">
        <v>263</v>
      </c>
      <c r="D433" s="134">
        <v>43398</v>
      </c>
      <c r="E433" s="134"/>
      <c r="F433" s="134"/>
      <c r="G433" s="126" t="s">
        <v>16</v>
      </c>
      <c r="H433" s="126"/>
      <c r="I433" s="126"/>
      <c r="K433" s="2">
        <v>75</v>
      </c>
      <c r="L433" s="55">
        <v>232624</v>
      </c>
      <c r="M433" s="2">
        <v>100</v>
      </c>
      <c r="N433" s="7"/>
      <c r="O433" s="7"/>
      <c r="P433" s="7">
        <v>2325</v>
      </c>
      <c r="Q433" s="14">
        <f t="shared" si="54"/>
        <v>3198.5972222222222</v>
      </c>
      <c r="R433" s="14">
        <f t="shared" si="55"/>
        <v>5523.5972222222226</v>
      </c>
      <c r="U433" s="12">
        <f t="shared" si="57"/>
        <v>227100.40277777778</v>
      </c>
      <c r="V433" s="98">
        <v>50</v>
      </c>
      <c r="W433" s="90">
        <v>3</v>
      </c>
      <c r="X433" s="94">
        <f t="shared" si="56"/>
        <v>72</v>
      </c>
      <c r="Y433" s="95">
        <v>230299</v>
      </c>
    </row>
    <row r="434" spans="1:26" ht="12.75" customHeight="1">
      <c r="A434" s="133">
        <v>339</v>
      </c>
      <c r="B434" s="133"/>
      <c r="C434" s="54" t="s">
        <v>264</v>
      </c>
      <c r="D434" s="134">
        <v>43434</v>
      </c>
      <c r="E434" s="134"/>
      <c r="F434" s="134"/>
      <c r="G434" s="126" t="s">
        <v>16</v>
      </c>
      <c r="H434" s="126"/>
      <c r="I434" s="126"/>
      <c r="K434" s="2">
        <v>75</v>
      </c>
      <c r="L434" s="55">
        <v>66350</v>
      </c>
      <c r="M434" s="2">
        <v>100</v>
      </c>
      <c r="N434" s="7"/>
      <c r="O434" s="7"/>
      <c r="P434" s="7">
        <v>2765</v>
      </c>
      <c r="Q434" s="14">
        <f t="shared" ref="Q434:Q439" si="58">Y434/X434</f>
        <v>883.125</v>
      </c>
      <c r="R434" s="14">
        <f t="shared" ref="R434:R438" si="59">P434+Q434</f>
        <v>3648.125</v>
      </c>
      <c r="U434" s="12">
        <f t="shared" si="57"/>
        <v>62701.875</v>
      </c>
      <c r="V434" s="98">
        <v>50</v>
      </c>
      <c r="W434" s="90">
        <v>3</v>
      </c>
      <c r="X434" s="94">
        <f t="shared" ref="X434:X439" si="60">K434-W434</f>
        <v>72</v>
      </c>
      <c r="Y434" s="95">
        <v>63585</v>
      </c>
    </row>
    <row r="435" spans="1:26" s="10" customFormat="1" ht="12.75" customHeight="1">
      <c r="A435" s="66">
        <v>9</v>
      </c>
      <c r="B435" s="66"/>
      <c r="C435" s="61" t="s">
        <v>283</v>
      </c>
      <c r="D435" s="121">
        <v>43830</v>
      </c>
      <c r="E435" s="121"/>
      <c r="F435" s="121"/>
      <c r="G435" s="120" t="s">
        <v>16</v>
      </c>
      <c r="H435" s="120"/>
      <c r="I435" s="120"/>
      <c r="K435" s="62">
        <v>75</v>
      </c>
      <c r="L435" s="9">
        <f>7400+68354+10400+14412</f>
        <v>100566</v>
      </c>
      <c r="M435" s="62">
        <v>100</v>
      </c>
      <c r="N435" s="63"/>
      <c r="O435" s="63"/>
      <c r="P435" s="63">
        <v>2011</v>
      </c>
      <c r="Q435" s="14">
        <f t="shared" si="58"/>
        <v>1350.0684931506848</v>
      </c>
      <c r="R435" s="65">
        <f t="shared" si="59"/>
        <v>3361.0684931506848</v>
      </c>
      <c r="U435" s="52">
        <f t="shared" si="57"/>
        <v>97204.931506849316</v>
      </c>
      <c r="V435" s="100">
        <v>50</v>
      </c>
      <c r="W435" s="92">
        <v>2</v>
      </c>
      <c r="X435" s="94">
        <f t="shared" si="60"/>
        <v>73</v>
      </c>
      <c r="Y435" s="96">
        <v>98555</v>
      </c>
      <c r="Z435" s="91"/>
    </row>
    <row r="436" spans="1:26" s="10" customFormat="1" ht="12.75" customHeight="1">
      <c r="A436" s="66">
        <v>10</v>
      </c>
      <c r="B436" s="66"/>
      <c r="C436" s="61" t="s">
        <v>284</v>
      </c>
      <c r="D436" s="121">
        <v>43830</v>
      </c>
      <c r="E436" s="121"/>
      <c r="F436" s="121"/>
      <c r="G436" s="120" t="s">
        <v>16</v>
      </c>
      <c r="H436" s="120"/>
      <c r="I436" s="120"/>
      <c r="K436" s="62">
        <v>75</v>
      </c>
      <c r="L436" s="9">
        <f>29045+10438+11900</f>
        <v>51383</v>
      </c>
      <c r="M436" s="62">
        <v>100</v>
      </c>
      <c r="N436" s="63"/>
      <c r="O436" s="63"/>
      <c r="P436" s="63">
        <v>1028</v>
      </c>
      <c r="Q436" s="14">
        <f t="shared" si="58"/>
        <v>689.79452054794524</v>
      </c>
      <c r="R436" s="65">
        <f t="shared" si="59"/>
        <v>1717.7945205479452</v>
      </c>
      <c r="U436" s="52">
        <f t="shared" si="57"/>
        <v>49665.205479452052</v>
      </c>
      <c r="V436" s="100">
        <v>50</v>
      </c>
      <c r="W436" s="92">
        <v>2</v>
      </c>
      <c r="X436" s="94">
        <f t="shared" si="60"/>
        <v>73</v>
      </c>
      <c r="Y436" s="96">
        <v>50355</v>
      </c>
      <c r="Z436" s="91"/>
    </row>
    <row r="437" spans="1:26" s="10" customFormat="1" ht="12.75" customHeight="1">
      <c r="A437" s="66">
        <v>11</v>
      </c>
      <c r="B437" s="66"/>
      <c r="C437" s="61" t="s">
        <v>286</v>
      </c>
      <c r="D437" s="121">
        <v>43830</v>
      </c>
      <c r="E437" s="121"/>
      <c r="F437" s="121"/>
      <c r="G437" s="120" t="s">
        <v>16</v>
      </c>
      <c r="H437" s="120"/>
      <c r="I437" s="120"/>
      <c r="K437" s="62">
        <v>75</v>
      </c>
      <c r="L437" s="9">
        <v>8272</v>
      </c>
      <c r="M437" s="62">
        <v>100</v>
      </c>
      <c r="N437" s="63"/>
      <c r="O437" s="63"/>
      <c r="P437" s="63">
        <v>165</v>
      </c>
      <c r="Q437" s="14">
        <f t="shared" si="58"/>
        <v>111.05479452054794</v>
      </c>
      <c r="R437" s="65">
        <f t="shared" si="59"/>
        <v>276.05479452054794</v>
      </c>
      <c r="U437" s="52">
        <f t="shared" si="57"/>
        <v>7995.9452054794519</v>
      </c>
      <c r="V437" s="100">
        <v>50</v>
      </c>
      <c r="W437" s="92">
        <v>2</v>
      </c>
      <c r="X437" s="94">
        <f t="shared" si="60"/>
        <v>73</v>
      </c>
      <c r="Y437" s="96">
        <v>8107</v>
      </c>
      <c r="Z437" s="91"/>
    </row>
    <row r="438" spans="1:26" s="10" customFormat="1" ht="12.75" customHeight="1">
      <c r="A438" s="66">
        <v>12</v>
      </c>
      <c r="B438" s="66"/>
      <c r="C438" s="61" t="s">
        <v>285</v>
      </c>
      <c r="D438" s="121">
        <v>43830</v>
      </c>
      <c r="E438" s="121"/>
      <c r="F438" s="121"/>
      <c r="G438" s="120" t="s">
        <v>16</v>
      </c>
      <c r="H438" s="120"/>
      <c r="I438" s="120"/>
      <c r="K438" s="62">
        <v>75</v>
      </c>
      <c r="L438" s="9">
        <f>96273+21007+35200</f>
        <v>152480</v>
      </c>
      <c r="M438" s="62">
        <v>100</v>
      </c>
      <c r="N438" s="63"/>
      <c r="O438" s="63"/>
      <c r="P438" s="63">
        <v>3050</v>
      </c>
      <c r="Q438" s="14">
        <f t="shared" si="58"/>
        <v>2046.986301369863</v>
      </c>
      <c r="R438" s="65">
        <f t="shared" si="59"/>
        <v>5096.9863013698632</v>
      </c>
      <c r="U438" s="52">
        <f t="shared" si="57"/>
        <v>147383.01369863015</v>
      </c>
      <c r="V438" s="100">
        <v>50</v>
      </c>
      <c r="W438" s="92">
        <v>2</v>
      </c>
      <c r="X438" s="94">
        <f t="shared" si="60"/>
        <v>73</v>
      </c>
      <c r="Y438" s="96">
        <v>149430</v>
      </c>
      <c r="Z438" s="91"/>
    </row>
    <row r="439" spans="1:26" s="10" customFormat="1" ht="12.75" customHeight="1">
      <c r="A439" s="80">
        <v>13</v>
      </c>
      <c r="B439" s="80"/>
      <c r="C439" s="81" t="s">
        <v>323</v>
      </c>
      <c r="D439" s="121">
        <v>44196</v>
      </c>
      <c r="E439" s="121"/>
      <c r="F439" s="121"/>
      <c r="G439" s="120" t="s">
        <v>16</v>
      </c>
      <c r="H439" s="120"/>
      <c r="I439" s="120"/>
      <c r="K439" s="62">
        <v>75</v>
      </c>
      <c r="L439" s="9">
        <v>200000</v>
      </c>
      <c r="M439" s="62">
        <v>100</v>
      </c>
      <c r="N439" s="63"/>
      <c r="O439" s="63"/>
      <c r="P439" s="63"/>
      <c r="Q439" s="14">
        <f t="shared" si="58"/>
        <v>2666.6666666666665</v>
      </c>
      <c r="R439" s="65"/>
      <c r="U439" s="52">
        <f t="shared" si="57"/>
        <v>200000</v>
      </c>
      <c r="V439" s="100">
        <v>50</v>
      </c>
      <c r="W439" s="92">
        <v>0</v>
      </c>
      <c r="X439" s="94">
        <f t="shared" si="60"/>
        <v>75</v>
      </c>
      <c r="Y439" s="96">
        <v>200000</v>
      </c>
      <c r="Z439" s="91"/>
    </row>
    <row r="440" spans="1:26">
      <c r="P440"/>
      <c r="U440" s="12">
        <f t="shared" si="57"/>
        <v>0</v>
      </c>
      <c r="Y440" s="95"/>
    </row>
    <row r="441" spans="1:26" ht="12.75" customHeight="1">
      <c r="A441" s="131" t="s">
        <v>265</v>
      </c>
      <c r="B441" s="131"/>
      <c r="C441" s="131"/>
      <c r="D441" s="131"/>
      <c r="E441" s="131"/>
      <c r="F441" s="131"/>
      <c r="G441" s="131"/>
      <c r="H441" s="131"/>
      <c r="L441" s="56">
        <f>SUM(L369:L440)</f>
        <v>9055135</v>
      </c>
      <c r="N441" s="6"/>
      <c r="O441" s="6"/>
      <c r="P441" s="56">
        <f>SUM(P369:P440)</f>
        <v>3368605</v>
      </c>
      <c r="Q441" s="56">
        <f>SUM(Q369:Q440)</f>
        <v>99102.782781469316</v>
      </c>
      <c r="R441" s="56">
        <f>SUM(R369:R440)</f>
        <v>3465041.1161148027</v>
      </c>
      <c r="U441" s="12">
        <f t="shared" si="57"/>
        <v>5590093.8838851973</v>
      </c>
      <c r="V441" s="97"/>
      <c r="Y441" s="95"/>
    </row>
    <row r="442" spans="1:26" ht="12.75" customHeight="1">
      <c r="B442" s="131" t="s">
        <v>12</v>
      </c>
      <c r="C442" s="131"/>
      <c r="D442" s="131"/>
      <c r="E442" s="131"/>
      <c r="F442" s="131"/>
      <c r="G442" s="131"/>
      <c r="H442" s="131"/>
      <c r="I442" s="131"/>
      <c r="L442" s="57">
        <v>0</v>
      </c>
      <c r="N442" s="11"/>
      <c r="O442" s="11"/>
      <c r="P442" s="57">
        <v>0</v>
      </c>
      <c r="Q442" s="57">
        <v>0</v>
      </c>
      <c r="R442" s="57">
        <v>0</v>
      </c>
      <c r="U442" s="12">
        <f t="shared" si="57"/>
        <v>0</v>
      </c>
      <c r="Y442" s="95"/>
    </row>
    <row r="443" spans="1:26" ht="12.75" customHeight="1">
      <c r="A443" s="131" t="s">
        <v>266</v>
      </c>
      <c r="B443" s="131"/>
      <c r="C443" s="131"/>
      <c r="D443" s="131"/>
      <c r="E443" s="131"/>
      <c r="F443" s="131"/>
      <c r="G443" s="131"/>
      <c r="H443" s="131"/>
      <c r="L443" s="56">
        <f>L441-L442</f>
        <v>9055135</v>
      </c>
      <c r="N443" s="6"/>
      <c r="O443" s="6"/>
      <c r="P443" s="56">
        <f t="shared" ref="P443:R443" si="61">P441-P442</f>
        <v>3368605</v>
      </c>
      <c r="Q443" s="56">
        <f t="shared" si="61"/>
        <v>99102.782781469316</v>
      </c>
      <c r="R443" s="56">
        <f t="shared" si="61"/>
        <v>3465041.1161148027</v>
      </c>
      <c r="U443" s="12">
        <f t="shared" si="57"/>
        <v>5590093.8838851973</v>
      </c>
      <c r="Y443" s="95"/>
    </row>
    <row r="444" spans="1:26">
      <c r="P444"/>
      <c r="U444" s="12">
        <f t="shared" si="57"/>
        <v>0</v>
      </c>
      <c r="Y444" s="95"/>
    </row>
    <row r="445" spans="1:26" s="1" customFormat="1" ht="12.75" customHeight="1">
      <c r="A445" s="135" t="s">
        <v>267</v>
      </c>
      <c r="B445" s="135"/>
      <c r="C445" s="135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2">
        <f t="shared" si="57"/>
        <v>0</v>
      </c>
      <c r="W445" s="88"/>
      <c r="Y445" s="87"/>
    </row>
    <row r="446" spans="1:26" s="1" customFormat="1" ht="13.15">
      <c r="C446" s="84" t="s">
        <v>340</v>
      </c>
      <c r="P446" s="13"/>
      <c r="Q446" s="13"/>
      <c r="R446" s="13"/>
      <c r="U446" s="12">
        <f t="shared" si="57"/>
        <v>0</v>
      </c>
      <c r="W446" s="88"/>
      <c r="Y446" s="87"/>
    </row>
    <row r="447" spans="1:26">
      <c r="U447" s="12">
        <f t="shared" si="57"/>
        <v>0</v>
      </c>
      <c r="Y447" s="95"/>
    </row>
    <row r="448" spans="1:26" ht="12.75" customHeight="1">
      <c r="A448" s="133">
        <v>14</v>
      </c>
      <c r="B448" s="133"/>
      <c r="C448" s="54" t="s">
        <v>268</v>
      </c>
      <c r="D448" s="134">
        <v>29373</v>
      </c>
      <c r="E448" s="134"/>
      <c r="F448" s="134"/>
      <c r="G448" s="126" t="s">
        <v>16</v>
      </c>
      <c r="H448" s="126"/>
      <c r="I448" s="126"/>
      <c r="K448" s="2">
        <v>25</v>
      </c>
      <c r="L448" s="55">
        <v>7548</v>
      </c>
      <c r="M448" s="2">
        <v>100</v>
      </c>
      <c r="N448" s="7"/>
      <c r="O448" s="7"/>
      <c r="P448" s="7">
        <v>7548</v>
      </c>
      <c r="Q448" s="14">
        <v>0</v>
      </c>
      <c r="R448" s="14">
        <v>7548</v>
      </c>
      <c r="U448" s="12">
        <f t="shared" si="57"/>
        <v>0</v>
      </c>
      <c r="Y448" s="95"/>
    </row>
    <row r="449" spans="1:25" ht="12.75" customHeight="1">
      <c r="A449" s="131" t="s">
        <v>269</v>
      </c>
      <c r="B449" s="131"/>
      <c r="C449" s="131"/>
      <c r="D449" s="131"/>
      <c r="E449" s="131"/>
      <c r="F449" s="131"/>
      <c r="G449" s="131"/>
      <c r="H449" s="131"/>
      <c r="L449" s="56">
        <f>L448</f>
        <v>7548</v>
      </c>
      <c r="N449" s="6"/>
      <c r="O449" s="6"/>
      <c r="P449" s="56">
        <f t="shared" ref="P449:R449" si="62">P448</f>
        <v>7548</v>
      </c>
      <c r="Q449" s="56">
        <f t="shared" si="62"/>
        <v>0</v>
      </c>
      <c r="R449" s="56">
        <f t="shared" si="62"/>
        <v>7548</v>
      </c>
      <c r="U449" s="12">
        <f t="shared" si="57"/>
        <v>0</v>
      </c>
      <c r="Y449" s="95"/>
    </row>
    <row r="450" spans="1:25" ht="12.75" customHeight="1">
      <c r="B450" s="131" t="s">
        <v>12</v>
      </c>
      <c r="C450" s="131"/>
      <c r="D450" s="131"/>
      <c r="E450" s="131"/>
      <c r="F450" s="131"/>
      <c r="G450" s="131"/>
      <c r="H450" s="131"/>
      <c r="I450" s="131"/>
      <c r="L450" s="57">
        <v>0</v>
      </c>
      <c r="N450" s="11"/>
      <c r="O450" s="11"/>
      <c r="P450" s="57">
        <v>0</v>
      </c>
      <c r="Q450" s="57">
        <v>0</v>
      </c>
      <c r="R450" s="57">
        <v>0</v>
      </c>
      <c r="U450" s="12">
        <f t="shared" si="57"/>
        <v>0</v>
      </c>
      <c r="Y450" s="95"/>
    </row>
    <row r="451" spans="1:25" ht="12.75" customHeight="1">
      <c r="A451" s="131" t="s">
        <v>270</v>
      </c>
      <c r="B451" s="131"/>
      <c r="C451" s="131"/>
      <c r="D451" s="131"/>
      <c r="E451" s="131"/>
      <c r="F451" s="131"/>
      <c r="G451" s="131"/>
      <c r="H451" s="131"/>
      <c r="L451" s="56">
        <f>L449-L450</f>
        <v>7548</v>
      </c>
      <c r="N451" s="6"/>
      <c r="O451" s="6"/>
      <c r="P451" s="56">
        <f t="shared" ref="P451:R451" si="63">P449-P450</f>
        <v>7548</v>
      </c>
      <c r="Q451" s="56">
        <f t="shared" si="63"/>
        <v>0</v>
      </c>
      <c r="R451" s="56">
        <f t="shared" si="63"/>
        <v>7548</v>
      </c>
      <c r="U451" s="12">
        <f t="shared" si="57"/>
        <v>0</v>
      </c>
      <c r="Y451" s="95"/>
    </row>
    <row r="452" spans="1:25">
      <c r="A452" s="127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U452" s="12">
        <f t="shared" si="57"/>
        <v>0</v>
      </c>
      <c r="Y452" s="95"/>
    </row>
    <row r="453" spans="1:25" s="1" customFormat="1" ht="12.75" customHeight="1">
      <c r="A453" s="155" t="s">
        <v>271</v>
      </c>
      <c r="B453" s="155"/>
      <c r="C453" s="155"/>
      <c r="D453" s="155"/>
      <c r="E453" s="155"/>
      <c r="F453" s="155"/>
      <c r="G453" s="155"/>
      <c r="H453" s="155"/>
      <c r="L453" s="4">
        <f>L23+L88+L96+L114+L128+L154+L217+L230+L260+L285+L328+L345+L363+L441+L449</f>
        <v>16568504</v>
      </c>
      <c r="N453" s="4"/>
      <c r="O453" s="4">
        <f t="shared" ref="O453:R454" si="64">O23+O88+O96+O114+O128+O154+O217+O230+O260+O285+O328+O345+O363+O441+O449</f>
        <v>0</v>
      </c>
      <c r="P453" s="4">
        <f t="shared" si="64"/>
        <v>7068275</v>
      </c>
      <c r="Q453" s="4">
        <f>Q23+Q88+Q96+Q114+Q128+Q154+Q217+Q230+Q260+Q285+Q328+Q345+Q363+Q441+Q449</f>
        <v>213097.85373923188</v>
      </c>
      <c r="R453" s="4">
        <f t="shared" si="64"/>
        <v>7278706.1870725658</v>
      </c>
      <c r="U453" s="12">
        <f t="shared" si="57"/>
        <v>9289797.8129274342</v>
      </c>
      <c r="W453" s="88"/>
      <c r="Y453" s="87"/>
    </row>
    <row r="454" spans="1:25" s="1" customFormat="1" ht="12.75" customHeight="1">
      <c r="B454" s="135" t="s">
        <v>12</v>
      </c>
      <c r="C454" s="135"/>
      <c r="D454" s="135"/>
      <c r="E454" s="135"/>
      <c r="F454" s="135"/>
      <c r="G454" s="135"/>
      <c r="H454" s="135"/>
      <c r="I454" s="135"/>
      <c r="L454" s="20">
        <f>L24+L89+L97+L115+L129+L155+L218+L231+L261+L286+L329+L346+L364+L442+L450</f>
        <v>0</v>
      </c>
      <c r="N454" s="20"/>
      <c r="O454" s="20">
        <f t="shared" si="64"/>
        <v>0</v>
      </c>
      <c r="P454" s="20">
        <f t="shared" si="64"/>
        <v>0</v>
      </c>
      <c r="Q454" s="20">
        <f t="shared" si="64"/>
        <v>0</v>
      </c>
      <c r="R454" s="20">
        <f t="shared" si="64"/>
        <v>0</v>
      </c>
      <c r="U454" s="12">
        <f t="shared" si="57"/>
        <v>0</v>
      </c>
      <c r="W454" s="88"/>
      <c r="Y454" s="87"/>
    </row>
    <row r="455" spans="1:25" s="1" customFormat="1" ht="12.75" customHeight="1">
      <c r="A455" s="135" t="s">
        <v>272</v>
      </c>
      <c r="B455" s="135"/>
      <c r="C455" s="135"/>
      <c r="D455" s="135"/>
      <c r="E455" s="135"/>
      <c r="F455" s="135"/>
      <c r="G455" s="135"/>
      <c r="H455" s="135"/>
      <c r="L455" s="4">
        <f>L453-L454</f>
        <v>16568504</v>
      </c>
      <c r="N455" s="4"/>
      <c r="O455" s="4">
        <v>15869801</v>
      </c>
      <c r="P455" s="4">
        <f>P453-P454</f>
        <v>7068275</v>
      </c>
      <c r="Q455" s="4">
        <f>Q453-Q454</f>
        <v>213097.85373923188</v>
      </c>
      <c r="R455" s="4">
        <f>R453-R454</f>
        <v>7278706.1870725658</v>
      </c>
      <c r="U455" s="12">
        <f t="shared" si="57"/>
        <v>9289797.8129274342</v>
      </c>
      <c r="W455" s="88"/>
      <c r="Y455" s="87"/>
    </row>
    <row r="456" spans="1:25" s="1" customFormat="1" ht="13.15" thickBot="1">
      <c r="A456" s="154"/>
      <c r="B456" s="154"/>
      <c r="C456" s="154"/>
      <c r="D456" s="154"/>
      <c r="E456" s="154"/>
      <c r="F456" s="154"/>
      <c r="G456" s="154"/>
      <c r="H456" s="154"/>
      <c r="I456" s="154"/>
      <c r="J456" s="154"/>
      <c r="K456" s="154"/>
      <c r="L456" s="154"/>
      <c r="M456" s="154"/>
      <c r="N456" s="154"/>
      <c r="O456" s="154"/>
      <c r="P456" s="154"/>
      <c r="Q456" s="154"/>
      <c r="R456" s="154"/>
      <c r="S456" s="154"/>
      <c r="U456" s="12">
        <f t="shared" si="57"/>
        <v>0</v>
      </c>
      <c r="W456" s="88"/>
      <c r="Y456" s="87"/>
    </row>
    <row r="457" spans="1:25" s="1" customFormat="1" ht="13.15" thickTop="1">
      <c r="P457" s="13"/>
      <c r="Q457" s="13"/>
      <c r="R457" s="13"/>
      <c r="U457" s="12">
        <f t="shared" si="57"/>
        <v>0</v>
      </c>
      <c r="W457" s="88"/>
      <c r="Y457" s="87"/>
    </row>
    <row r="458" spans="1:25" ht="13.15">
      <c r="L458" s="21"/>
      <c r="M458" s="21"/>
      <c r="P458" s="21"/>
      <c r="Q458" s="21"/>
      <c r="U458" s="12">
        <f t="shared" si="57"/>
        <v>0</v>
      </c>
    </row>
    <row r="459" spans="1:25">
      <c r="T459" s="5"/>
      <c r="U459" s="12">
        <f t="shared" si="57"/>
        <v>0</v>
      </c>
    </row>
    <row r="460" spans="1:25">
      <c r="U460" s="12">
        <f t="shared" ref="U460:U485" si="65">L460-R460</f>
        <v>0</v>
      </c>
    </row>
    <row r="461" spans="1:25">
      <c r="B461" s="18" t="s">
        <v>298</v>
      </c>
      <c r="G461" s="18" t="s">
        <v>294</v>
      </c>
      <c r="L461" s="18" t="s">
        <v>295</v>
      </c>
      <c r="M461" s="18" t="s">
        <v>296</v>
      </c>
      <c r="N461" s="18"/>
      <c r="P461" s="23" t="s">
        <v>297</v>
      </c>
      <c r="R461" s="23" t="s">
        <v>301</v>
      </c>
      <c r="U461" s="12"/>
    </row>
    <row r="462" spans="1:25">
      <c r="B462" s="18"/>
      <c r="G462" s="18"/>
      <c r="L462" s="18"/>
      <c r="M462" s="18"/>
      <c r="N462" s="18"/>
      <c r="P462" s="23"/>
      <c r="U462" s="12">
        <f t="shared" si="65"/>
        <v>0</v>
      </c>
    </row>
    <row r="463" spans="1:25" ht="13.15">
      <c r="B463" s="24" t="s">
        <v>299</v>
      </c>
      <c r="C463" s="25"/>
      <c r="G463" s="18"/>
      <c r="L463" s="18"/>
      <c r="N463" s="18"/>
      <c r="U463" s="12">
        <f t="shared" si="65"/>
        <v>0</v>
      </c>
    </row>
    <row r="464" spans="1:25">
      <c r="B464" s="22" t="s">
        <v>287</v>
      </c>
      <c r="G464" s="105"/>
      <c r="H464" s="12">
        <f>L128</f>
        <v>227248</v>
      </c>
      <c r="I464" s="12"/>
      <c r="J464" s="12"/>
      <c r="K464" s="12"/>
      <c r="L464" s="12"/>
      <c r="M464" s="12"/>
      <c r="N464" s="12"/>
      <c r="O464" s="12"/>
      <c r="Q464" s="5"/>
      <c r="R464" s="5">
        <f>H464-P464</f>
        <v>227248</v>
      </c>
      <c r="S464" s="5"/>
      <c r="U464" s="12">
        <f t="shared" si="65"/>
        <v>-227248</v>
      </c>
    </row>
    <row r="465" spans="2:21">
      <c r="B465" s="22" t="s">
        <v>288</v>
      </c>
      <c r="G465" s="105"/>
      <c r="H465" s="12">
        <f>L345</f>
        <v>2616204</v>
      </c>
      <c r="I465" s="12"/>
      <c r="J465" s="12"/>
      <c r="K465" s="12"/>
      <c r="L465" s="12">
        <f>P345</f>
        <v>1221388</v>
      </c>
      <c r="M465" s="12">
        <f>Q345</f>
        <v>32720.249803462691</v>
      </c>
      <c r="N465" s="12"/>
      <c r="O465" s="12"/>
      <c r="P465" s="12">
        <f>R345</f>
        <v>1254108.2498034628</v>
      </c>
      <c r="R465" s="5">
        <f t="shared" ref="R465:R472" si="66">H465-P465</f>
        <v>1362095.7501965372</v>
      </c>
      <c r="U465" s="12">
        <f t="shared" si="65"/>
        <v>-140707.75019653724</v>
      </c>
    </row>
    <row r="466" spans="2:21">
      <c r="B466" s="22" t="s">
        <v>268</v>
      </c>
      <c r="G466" s="105"/>
      <c r="H466" s="12">
        <f>L451</f>
        <v>7548</v>
      </c>
      <c r="I466" s="12"/>
      <c r="J466" s="12"/>
      <c r="K466" s="12"/>
      <c r="L466" s="12">
        <f>P451</f>
        <v>7548</v>
      </c>
      <c r="M466" s="12">
        <f>Q451</f>
        <v>0</v>
      </c>
      <c r="N466" s="12"/>
      <c r="O466" s="12">
        <f>S451</f>
        <v>0</v>
      </c>
      <c r="P466" s="12">
        <f>R451</f>
        <v>7548</v>
      </c>
      <c r="R466" s="5">
        <f t="shared" si="66"/>
        <v>0</v>
      </c>
      <c r="U466" s="12">
        <f t="shared" si="65"/>
        <v>7548</v>
      </c>
    </row>
    <row r="467" spans="2:21">
      <c r="B467" s="22" t="s">
        <v>289</v>
      </c>
      <c r="G467" s="105"/>
      <c r="H467" s="12">
        <f>L441</f>
        <v>9055135</v>
      </c>
      <c r="I467" s="12"/>
      <c r="J467" s="12"/>
      <c r="K467" s="12"/>
      <c r="L467" s="12">
        <f>P441</f>
        <v>3368605</v>
      </c>
      <c r="M467" s="12">
        <f>Q441</f>
        <v>99102.782781469316</v>
      </c>
      <c r="N467" s="12"/>
      <c r="O467" s="12">
        <f>S441</f>
        <v>0</v>
      </c>
      <c r="P467" s="12">
        <f>R441</f>
        <v>3465041.1161148027</v>
      </c>
      <c r="R467" s="5">
        <f t="shared" si="66"/>
        <v>5590093.8838851973</v>
      </c>
      <c r="U467" s="12">
        <f t="shared" si="65"/>
        <v>-2221488.8838851973</v>
      </c>
    </row>
    <row r="468" spans="2:21">
      <c r="B468" s="22" t="s">
        <v>142</v>
      </c>
      <c r="G468" s="105"/>
      <c r="H468" s="12">
        <f>L285</f>
        <v>204722</v>
      </c>
      <c r="I468" s="12"/>
      <c r="J468" s="12"/>
      <c r="K468" s="12"/>
      <c r="L468" s="12">
        <f>P285</f>
        <v>140938</v>
      </c>
      <c r="M468" s="12">
        <f>Q285</f>
        <v>1523.2161002733344</v>
      </c>
      <c r="N468" s="12"/>
      <c r="O468" s="12">
        <f>S285</f>
        <v>0</v>
      </c>
      <c r="P468" s="12">
        <f>R285</f>
        <v>142461.21610027333</v>
      </c>
      <c r="R468" s="5">
        <f t="shared" si="66"/>
        <v>62260.783899726666</v>
      </c>
      <c r="U468" s="12">
        <f t="shared" si="65"/>
        <v>78677.216100273334</v>
      </c>
    </row>
    <row r="469" spans="2:21">
      <c r="B469" s="22" t="s">
        <v>290</v>
      </c>
      <c r="G469" s="105"/>
      <c r="H469" s="12">
        <f>L154</f>
        <v>737732</v>
      </c>
      <c r="I469" s="12"/>
      <c r="J469" s="12"/>
      <c r="K469" s="12"/>
      <c r="L469" s="12">
        <f>P154</f>
        <v>195558</v>
      </c>
      <c r="M469" s="12">
        <f>Q154</f>
        <v>12856.335555637033</v>
      </c>
      <c r="O469" s="12">
        <f>S154</f>
        <v>0</v>
      </c>
      <c r="P469" s="12">
        <f>R154</f>
        <v>208414.33555563705</v>
      </c>
      <c r="R469" s="5">
        <f t="shared" si="66"/>
        <v>529317.66444436298</v>
      </c>
      <c r="U469" s="12">
        <f t="shared" si="65"/>
        <v>-333759.66444436298</v>
      </c>
    </row>
    <row r="470" spans="2:21">
      <c r="B470" s="22" t="s">
        <v>291</v>
      </c>
      <c r="G470" s="105"/>
      <c r="H470" s="12">
        <f>L88</f>
        <v>353421</v>
      </c>
      <c r="I470" s="12"/>
      <c r="J470" s="12"/>
      <c r="K470" s="12"/>
      <c r="L470" s="12">
        <f>P88</f>
        <v>171034</v>
      </c>
      <c r="M470" s="12">
        <f>Q88</f>
        <v>4808.8059299307288</v>
      </c>
      <c r="O470" s="12">
        <f>S88</f>
        <v>0</v>
      </c>
      <c r="P470" s="12">
        <f>R88</f>
        <v>175842.80592993076</v>
      </c>
      <c r="R470" s="5">
        <f t="shared" si="66"/>
        <v>177578.19407006924</v>
      </c>
      <c r="U470" s="12">
        <f t="shared" si="65"/>
        <v>-6544.1940700692357</v>
      </c>
    </row>
    <row r="471" spans="2:21">
      <c r="B471" s="22" t="s">
        <v>292</v>
      </c>
      <c r="G471" s="105"/>
      <c r="H471" s="12">
        <f>L260</f>
        <v>1951740</v>
      </c>
      <c r="I471" s="12"/>
      <c r="J471" s="12"/>
      <c r="K471" s="12"/>
      <c r="L471" s="12">
        <f>P260</f>
        <v>1504589</v>
      </c>
      <c r="M471" s="12">
        <f>Q260</f>
        <v>30131.649539676007</v>
      </c>
      <c r="O471" s="12">
        <f>S260</f>
        <v>0</v>
      </c>
      <c r="P471" s="12">
        <f>R260</f>
        <v>1534720.6495396763</v>
      </c>
      <c r="R471" s="5">
        <f t="shared" si="66"/>
        <v>417019.35046032374</v>
      </c>
      <c r="U471" s="12">
        <f t="shared" si="65"/>
        <v>1087569.6495396763</v>
      </c>
    </row>
    <row r="472" spans="2:21">
      <c r="B472" s="22" t="s">
        <v>293</v>
      </c>
      <c r="G472" s="105"/>
      <c r="H472" s="26">
        <f>L230</f>
        <v>19887</v>
      </c>
      <c r="I472" s="26"/>
      <c r="J472" s="26"/>
      <c r="K472" s="26"/>
      <c r="L472" s="26">
        <f>P230</f>
        <v>19060</v>
      </c>
      <c r="M472" s="26">
        <f>Q230</f>
        <v>827</v>
      </c>
      <c r="N472" s="27"/>
      <c r="O472" s="26">
        <f>S230</f>
        <v>0</v>
      </c>
      <c r="P472" s="26">
        <f>R230</f>
        <v>19887</v>
      </c>
      <c r="R472" s="28">
        <f t="shared" si="66"/>
        <v>0</v>
      </c>
      <c r="U472" s="12">
        <f t="shared" si="65"/>
        <v>19060</v>
      </c>
    </row>
    <row r="473" spans="2:21" ht="13.15">
      <c r="B473" s="30" t="s">
        <v>300</v>
      </c>
      <c r="H473" s="12">
        <f>SUM(H464:H472)</f>
        <v>15173637</v>
      </c>
      <c r="I473" s="12"/>
      <c r="J473" s="12"/>
      <c r="K473" s="12"/>
      <c r="L473" s="12">
        <f t="shared" ref="L473:O473" si="67">SUM(L464:L472)</f>
        <v>6628720</v>
      </c>
      <c r="M473" s="12">
        <f t="shared" si="67"/>
        <v>181970.03971044908</v>
      </c>
      <c r="N473" s="12">
        <f t="shared" si="67"/>
        <v>0</v>
      </c>
      <c r="O473" s="12">
        <f t="shared" si="67"/>
        <v>0</v>
      </c>
      <c r="P473" s="12">
        <f>SUM(P464:P472)</f>
        <v>6808023.3730437839</v>
      </c>
      <c r="R473" s="12">
        <f>SUM(R464:R472)</f>
        <v>8365613.6269562161</v>
      </c>
      <c r="U473" s="12">
        <f t="shared" si="65"/>
        <v>-1736893.6269562161</v>
      </c>
    </row>
    <row r="474" spans="2:21">
      <c r="H474" s="12"/>
      <c r="I474" s="12"/>
      <c r="J474" s="12"/>
      <c r="K474" s="12"/>
      <c r="L474" s="12"/>
      <c r="M474" s="106"/>
      <c r="N474" s="52"/>
      <c r="O474" s="52"/>
      <c r="P474" s="51"/>
      <c r="Q474" s="52"/>
      <c r="R474" s="51"/>
      <c r="U474" s="12"/>
    </row>
    <row r="475" spans="2:21">
      <c r="B475" s="29" t="s">
        <v>302</v>
      </c>
      <c r="C475" s="25"/>
      <c r="H475" s="12"/>
      <c r="I475" s="12"/>
      <c r="J475" s="12"/>
      <c r="K475" s="12"/>
      <c r="L475" s="12"/>
      <c r="M475" s="12"/>
      <c r="N475" s="12"/>
      <c r="O475" s="12"/>
      <c r="U475" s="12">
        <f t="shared" si="65"/>
        <v>0</v>
      </c>
    </row>
    <row r="476" spans="2:21">
      <c r="B476" s="22" t="s">
        <v>303</v>
      </c>
      <c r="G476" s="105"/>
      <c r="H476" s="12">
        <f>L114</f>
        <v>953069</v>
      </c>
      <c r="I476" s="12"/>
      <c r="J476" s="12"/>
      <c r="K476" s="12"/>
      <c r="L476" s="12">
        <f>P114</f>
        <v>56451</v>
      </c>
      <c r="M476" s="12">
        <f>Q114</f>
        <v>22688.44148502218</v>
      </c>
      <c r="O476" s="12">
        <f>S114</f>
        <v>0</v>
      </c>
      <c r="P476" s="12">
        <f>R114</f>
        <v>79139.441485022166</v>
      </c>
      <c r="R476" s="12">
        <f>H476-P476</f>
        <v>873929.55851497781</v>
      </c>
      <c r="U476" s="12">
        <f t="shared" si="65"/>
        <v>-817478.55851497781</v>
      </c>
    </row>
    <row r="477" spans="2:21">
      <c r="B477" s="22" t="s">
        <v>304</v>
      </c>
      <c r="G477" s="105"/>
      <c r="H477" s="12">
        <f>L23</f>
        <v>16806</v>
      </c>
      <c r="I477" s="12"/>
      <c r="J477" s="12"/>
      <c r="K477" s="12"/>
      <c r="L477" s="12">
        <f>P23</f>
        <v>10494</v>
      </c>
      <c r="M477" s="12">
        <f>Q23</f>
        <v>280.48418972332013</v>
      </c>
      <c r="O477" s="12">
        <f>S23</f>
        <v>0</v>
      </c>
      <c r="P477" s="12">
        <f>R23</f>
        <v>10774.48418972332</v>
      </c>
      <c r="R477" s="12">
        <f t="shared" ref="R477:R481" si="68">H477-P477</f>
        <v>6031.51581027668</v>
      </c>
      <c r="U477" s="12">
        <f t="shared" si="65"/>
        <v>4462.48418972332</v>
      </c>
    </row>
    <row r="478" spans="2:21">
      <c r="B478" s="22" t="s">
        <v>305</v>
      </c>
      <c r="G478" s="105"/>
      <c r="H478" s="12">
        <f>L217</f>
        <v>142035</v>
      </c>
      <c r="I478" s="12"/>
      <c r="J478" s="12"/>
      <c r="K478" s="12"/>
      <c r="L478" s="12">
        <f>P217</f>
        <v>113328</v>
      </c>
      <c r="M478" s="12">
        <f>Q217</f>
        <v>1195.7612318840579</v>
      </c>
      <c r="O478" s="12">
        <f>S217</f>
        <v>0</v>
      </c>
      <c r="P478" s="12">
        <f>R217</f>
        <v>114523.76123188407</v>
      </c>
      <c r="R478" s="12">
        <f t="shared" si="68"/>
        <v>27511.238768115931</v>
      </c>
      <c r="U478" s="12">
        <f t="shared" si="65"/>
        <v>85816.761231884069</v>
      </c>
    </row>
    <row r="479" spans="2:21">
      <c r="B479" s="22" t="s">
        <v>306</v>
      </c>
      <c r="G479" s="105"/>
      <c r="H479" s="12">
        <f>L363</f>
        <v>175959</v>
      </c>
      <c r="I479" s="12">
        <f>M363</f>
        <v>0</v>
      </c>
      <c r="J479" s="12">
        <f>N363</f>
        <v>0</v>
      </c>
      <c r="K479" s="12"/>
      <c r="L479" s="12">
        <f>P363+1</f>
        <v>166070</v>
      </c>
      <c r="M479" s="12">
        <f>Q363</f>
        <v>3596.4285714285716</v>
      </c>
      <c r="O479" s="12">
        <f>S363</f>
        <v>0</v>
      </c>
      <c r="P479" s="12">
        <f>R363</f>
        <v>169665.42857142858</v>
      </c>
      <c r="R479" s="12">
        <f t="shared" si="68"/>
        <v>6293.5714285714203</v>
      </c>
      <c r="U479" s="12">
        <f t="shared" si="65"/>
        <v>159776.42857142858</v>
      </c>
    </row>
    <row r="480" spans="2:21">
      <c r="B480" s="22" t="s">
        <v>307</v>
      </c>
      <c r="G480" s="105"/>
      <c r="H480" s="12">
        <f>L328</f>
        <v>106625</v>
      </c>
      <c r="I480" s="12"/>
      <c r="J480" s="12"/>
      <c r="K480" s="12"/>
      <c r="L480" s="12">
        <f>P328</f>
        <v>92840</v>
      </c>
      <c r="M480" s="12">
        <f>Q328</f>
        <v>3366.6985507246377</v>
      </c>
      <c r="O480" s="12">
        <f>S328</f>
        <v>0</v>
      </c>
      <c r="P480" s="12">
        <f>R328</f>
        <v>96206.698550724643</v>
      </c>
      <c r="R480" s="12">
        <f t="shared" si="68"/>
        <v>10418.301449275357</v>
      </c>
      <c r="U480" s="12">
        <f t="shared" si="65"/>
        <v>82421.698550724643</v>
      </c>
    </row>
    <row r="481" spans="1:30">
      <c r="B481" s="22" t="s">
        <v>308</v>
      </c>
      <c r="G481" s="105"/>
      <c r="H481" s="26">
        <f>L96</f>
        <v>373</v>
      </c>
      <c r="I481" s="26"/>
      <c r="J481" s="26"/>
      <c r="K481" s="26"/>
      <c r="L481" s="26">
        <f>P96</f>
        <v>373</v>
      </c>
      <c r="M481" s="26">
        <f>Q96</f>
        <v>0</v>
      </c>
      <c r="N481" s="27"/>
      <c r="O481" s="26">
        <f>S96</f>
        <v>0</v>
      </c>
      <c r="P481" s="26">
        <f>R96</f>
        <v>373</v>
      </c>
      <c r="Q481" s="26"/>
      <c r="R481" s="26">
        <f t="shared" si="68"/>
        <v>0</v>
      </c>
      <c r="U481" s="12">
        <f t="shared" si="65"/>
        <v>373</v>
      </c>
    </row>
    <row r="482" spans="1:30" ht="13.15">
      <c r="B482" s="30" t="s">
        <v>309</v>
      </c>
      <c r="H482" s="12">
        <f>SUM(H476:H481)</f>
        <v>1394867</v>
      </c>
      <c r="I482" s="12">
        <f t="shared" ref="I482:R482" si="69">SUM(I476:I481)</f>
        <v>0</v>
      </c>
      <c r="J482" s="12">
        <f t="shared" si="69"/>
        <v>0</v>
      </c>
      <c r="K482" s="12"/>
      <c r="L482" s="12">
        <f t="shared" si="69"/>
        <v>439556</v>
      </c>
      <c r="M482" s="12">
        <f t="shared" si="69"/>
        <v>31127.81402878277</v>
      </c>
      <c r="N482" s="12"/>
      <c r="O482" s="12">
        <f t="shared" si="69"/>
        <v>0</v>
      </c>
      <c r="P482" s="12">
        <f t="shared" si="69"/>
        <v>470682.81402878277</v>
      </c>
      <c r="R482" s="12">
        <f t="shared" si="69"/>
        <v>924184.18597121723</v>
      </c>
      <c r="U482" s="12">
        <f t="shared" si="65"/>
        <v>-484628.18597121723</v>
      </c>
    </row>
    <row r="483" spans="1:30">
      <c r="H483" s="12"/>
      <c r="I483" s="12"/>
      <c r="J483" s="12"/>
      <c r="K483" s="12"/>
      <c r="L483" s="12"/>
      <c r="M483" s="106"/>
      <c r="N483" s="52"/>
      <c r="O483" s="52"/>
      <c r="P483" s="51"/>
      <c r="Q483" s="52"/>
      <c r="R483" s="51"/>
      <c r="U483" s="12"/>
    </row>
    <row r="484" spans="1:30">
      <c r="H484" s="12"/>
      <c r="I484" s="12"/>
      <c r="J484" s="12"/>
      <c r="K484" s="12"/>
      <c r="L484" s="12"/>
      <c r="M484" s="12"/>
      <c r="N484" s="12"/>
      <c r="O484" s="12"/>
      <c r="P484" s="51"/>
      <c r="Q484" s="52"/>
      <c r="R484" s="51"/>
      <c r="U484" s="12">
        <f t="shared" si="65"/>
        <v>0</v>
      </c>
    </row>
    <row r="485" spans="1:30" ht="13.15">
      <c r="B485" s="30" t="s">
        <v>310</v>
      </c>
      <c r="H485" s="12">
        <f t="shared" ref="H485:P485" si="70">H473+H482</f>
        <v>16568504</v>
      </c>
      <c r="I485" s="12">
        <f t="shared" si="70"/>
        <v>0</v>
      </c>
      <c r="J485" s="12">
        <f t="shared" si="70"/>
        <v>0</v>
      </c>
      <c r="K485" s="12">
        <f t="shared" si="70"/>
        <v>0</v>
      </c>
      <c r="L485" s="12">
        <f t="shared" si="70"/>
        <v>7068276</v>
      </c>
      <c r="M485" s="12">
        <f t="shared" si="70"/>
        <v>213097.85373923185</v>
      </c>
      <c r="N485" s="12">
        <f t="shared" si="70"/>
        <v>0</v>
      </c>
      <c r="O485" s="12">
        <f t="shared" si="70"/>
        <v>0</v>
      </c>
      <c r="P485" s="12">
        <f t="shared" si="70"/>
        <v>7278706.1870725667</v>
      </c>
      <c r="Q485" s="12">
        <f t="shared" ref="Q485:S485" si="71">Q473+Q482</f>
        <v>0</v>
      </c>
      <c r="R485" s="12">
        <f>R473+R482</f>
        <v>9289797.8129274324</v>
      </c>
      <c r="S485" s="12">
        <f t="shared" si="71"/>
        <v>0</v>
      </c>
      <c r="U485" s="12">
        <f t="shared" si="65"/>
        <v>-2221521.8129274324</v>
      </c>
    </row>
    <row r="486" spans="1:30" ht="13.15">
      <c r="B486" s="30" t="s">
        <v>311</v>
      </c>
      <c r="H486" s="12"/>
      <c r="I486" s="12"/>
      <c r="J486" s="12"/>
      <c r="K486" s="12"/>
      <c r="L486" s="12"/>
      <c r="M486" s="12"/>
      <c r="N486" s="12"/>
      <c r="O486" s="12"/>
      <c r="R486" s="51"/>
      <c r="U486" s="12"/>
      <c r="X486" s="93"/>
    </row>
    <row r="487" spans="1:30">
      <c r="B487" s="18"/>
      <c r="H487" s="12"/>
      <c r="I487" s="12"/>
      <c r="J487" s="12"/>
      <c r="K487" s="12"/>
      <c r="L487" s="110"/>
      <c r="M487" s="110"/>
      <c r="N487" s="110"/>
      <c r="O487" s="110"/>
      <c r="P487" s="110"/>
      <c r="Q487" s="110"/>
      <c r="R487" s="110"/>
      <c r="S487" s="33"/>
      <c r="T487" s="33"/>
      <c r="U487" s="33"/>
      <c r="V487" s="111"/>
      <c r="W487" s="112"/>
      <c r="X487" s="93"/>
    </row>
    <row r="488" spans="1:30" ht="13.15">
      <c r="H488" s="12"/>
      <c r="I488" s="12"/>
      <c r="J488" s="12"/>
      <c r="K488" s="12"/>
      <c r="L488" s="113"/>
      <c r="M488" s="110"/>
      <c r="N488" s="110"/>
      <c r="O488" s="110"/>
      <c r="P488" s="110"/>
      <c r="Q488" s="110"/>
      <c r="R488" s="114"/>
      <c r="S488" s="33"/>
      <c r="T488" s="33"/>
      <c r="U488" s="33"/>
      <c r="V488" s="111"/>
      <c r="W488" s="112"/>
    </row>
    <row r="489" spans="1:30" ht="13.15">
      <c r="A489" s="10"/>
      <c r="B489" s="10"/>
      <c r="H489" s="12"/>
      <c r="I489" s="12"/>
      <c r="J489" s="12"/>
      <c r="K489" s="12"/>
      <c r="L489" s="115"/>
      <c r="M489" s="33"/>
      <c r="N489" s="110"/>
      <c r="O489" s="110"/>
      <c r="P489" s="110"/>
      <c r="Q489" s="110"/>
      <c r="R489" s="110"/>
      <c r="S489" s="33"/>
      <c r="T489" s="111"/>
      <c r="U489" s="33"/>
      <c r="V489" s="111"/>
      <c r="W489" s="112"/>
    </row>
    <row r="490" spans="1:30" ht="13.15">
      <c r="A490" s="10"/>
      <c r="B490" s="105"/>
      <c r="C490" s="18"/>
      <c r="H490" s="12"/>
      <c r="I490" s="12"/>
      <c r="J490" s="12"/>
      <c r="K490" s="12"/>
      <c r="L490" s="113"/>
      <c r="M490" s="110"/>
      <c r="N490" s="110"/>
      <c r="O490" s="110"/>
      <c r="P490" s="110"/>
      <c r="Q490" s="110"/>
      <c r="R490" s="110"/>
      <c r="S490" s="33"/>
      <c r="T490" s="111"/>
      <c r="U490" s="33"/>
      <c r="V490" s="111"/>
      <c r="W490" s="112"/>
      <c r="X490" s="107"/>
      <c r="Y490" s="107"/>
      <c r="Z490" s="107"/>
      <c r="AA490" s="85"/>
    </row>
    <row r="491" spans="1:30">
      <c r="A491" s="10"/>
      <c r="B491" s="10"/>
      <c r="C491" s="18"/>
      <c r="H491" s="12"/>
      <c r="I491" s="12"/>
      <c r="J491" s="12"/>
      <c r="K491" s="12"/>
      <c r="L491" s="110"/>
      <c r="M491" s="110"/>
      <c r="N491" s="110"/>
      <c r="O491" s="110"/>
      <c r="P491" s="110"/>
      <c r="Q491" s="110"/>
      <c r="R491" s="110"/>
      <c r="S491" s="33"/>
      <c r="T491" s="111"/>
      <c r="U491" s="33"/>
      <c r="V491" s="111"/>
      <c r="W491" s="112"/>
      <c r="X491" s="107"/>
      <c r="Y491" s="107"/>
      <c r="Z491" s="107"/>
      <c r="AA491" s="85"/>
      <c r="AC491" s="85"/>
      <c r="AD491" s="108"/>
    </row>
    <row r="492" spans="1:30" ht="13.15" thickBot="1">
      <c r="A492" s="10"/>
      <c r="B492" s="10"/>
      <c r="H492" s="12"/>
      <c r="I492" s="12"/>
      <c r="J492" s="12"/>
      <c r="K492" s="12"/>
      <c r="L492" s="110"/>
      <c r="M492" s="110"/>
      <c r="N492" s="110"/>
      <c r="O492" s="110"/>
      <c r="P492" s="110"/>
      <c r="Q492" s="110"/>
      <c r="R492" s="110"/>
      <c r="S492" s="33"/>
      <c r="T492" s="33"/>
      <c r="U492" s="33"/>
      <c r="V492" s="111"/>
      <c r="W492" s="112"/>
      <c r="X492" s="107"/>
      <c r="Y492" s="107"/>
      <c r="Z492" s="107"/>
      <c r="AA492" s="85"/>
      <c r="AC492" s="85"/>
      <c r="AD492" s="108"/>
    </row>
    <row r="493" spans="1:30" ht="13.15">
      <c r="A493" s="10"/>
      <c r="B493" s="10"/>
      <c r="C493" s="45" t="s">
        <v>346</v>
      </c>
      <c r="D493" s="46"/>
      <c r="E493" s="31"/>
      <c r="F493" s="31"/>
      <c r="G493" s="31"/>
      <c r="H493" s="31"/>
      <c r="I493" s="31"/>
      <c r="J493" s="31"/>
      <c r="K493" s="31"/>
      <c r="L493" s="31"/>
      <c r="M493" s="32"/>
      <c r="N493" s="113"/>
      <c r="O493" s="110"/>
      <c r="P493" s="110"/>
      <c r="Q493" s="110"/>
      <c r="R493" s="114"/>
      <c r="S493" s="33"/>
      <c r="T493" s="33"/>
      <c r="U493" s="33"/>
      <c r="V493" s="111"/>
      <c r="W493" s="112"/>
    </row>
    <row r="494" spans="1:30">
      <c r="A494" s="10"/>
      <c r="B494" s="118"/>
      <c r="C494" s="122" t="s">
        <v>347</v>
      </c>
      <c r="D494" s="123"/>
      <c r="E494" s="33"/>
      <c r="F494" s="33"/>
      <c r="G494" s="33"/>
      <c r="H494" s="33"/>
      <c r="I494" s="33"/>
      <c r="J494" s="33"/>
      <c r="K494" s="33"/>
      <c r="L494" s="33"/>
      <c r="M494" s="34"/>
      <c r="N494" s="110"/>
      <c r="O494" s="110"/>
      <c r="P494" s="110"/>
      <c r="Q494" s="110"/>
      <c r="R494" s="110"/>
      <c r="S494" s="33"/>
      <c r="T494" s="33"/>
      <c r="U494" s="33"/>
      <c r="V494" s="111"/>
      <c r="W494" s="112"/>
    </row>
    <row r="495" spans="1:30">
      <c r="A495" s="10"/>
      <c r="B495" s="10"/>
      <c r="C495" s="47" t="s">
        <v>314</v>
      </c>
      <c r="D495" s="36" t="s">
        <v>315</v>
      </c>
      <c r="E495" s="33"/>
      <c r="F495" s="33"/>
      <c r="G495" s="33"/>
      <c r="H495" s="33"/>
      <c r="I495" s="33"/>
      <c r="J495" s="33"/>
      <c r="K495" s="33"/>
      <c r="L495" s="48">
        <v>15165</v>
      </c>
      <c r="M495" s="37"/>
      <c r="N495" s="110"/>
      <c r="O495" s="110"/>
      <c r="P495" s="110"/>
      <c r="Q495" s="110"/>
      <c r="R495" s="110"/>
      <c r="S495" s="33"/>
      <c r="T495" s="111"/>
      <c r="U495" s="33"/>
      <c r="V495" s="111"/>
      <c r="W495" s="112"/>
    </row>
    <row r="496" spans="1:30">
      <c r="A496" s="10"/>
      <c r="B496" s="10"/>
      <c r="C496" s="47" t="s">
        <v>316</v>
      </c>
      <c r="D496" s="36" t="s">
        <v>317</v>
      </c>
      <c r="E496" s="33"/>
      <c r="F496" s="33"/>
      <c r="G496" s="33"/>
      <c r="H496" s="33"/>
      <c r="I496" s="33"/>
      <c r="J496" s="33"/>
      <c r="K496" s="33"/>
      <c r="L496" s="48">
        <v>2343</v>
      </c>
      <c r="M496" s="37"/>
      <c r="N496" s="110"/>
      <c r="O496" s="110"/>
      <c r="P496" s="110"/>
      <c r="Q496" s="110"/>
      <c r="R496" s="110"/>
      <c r="S496" s="33"/>
      <c r="T496" s="111"/>
      <c r="U496" s="33"/>
      <c r="V496" s="111"/>
      <c r="W496" s="112"/>
    </row>
    <row r="497" spans="3:23">
      <c r="C497" s="35" t="s">
        <v>318</v>
      </c>
      <c r="D497" s="36" t="s">
        <v>319</v>
      </c>
      <c r="E497" s="33"/>
      <c r="F497" s="33"/>
      <c r="G497" s="33"/>
      <c r="H497" s="33"/>
      <c r="I497" s="33"/>
      <c r="J497" s="33"/>
      <c r="K497" s="33"/>
      <c r="L497" s="48"/>
      <c r="M497" s="48">
        <f>L496</f>
        <v>2343</v>
      </c>
      <c r="N497" s="110"/>
      <c r="O497" s="110"/>
      <c r="P497" s="110"/>
      <c r="Q497" s="110"/>
      <c r="R497" s="110"/>
      <c r="S497" s="33"/>
      <c r="T497" s="116"/>
      <c r="U497" s="33"/>
      <c r="V497" s="111"/>
      <c r="W497" s="112"/>
    </row>
    <row r="498" spans="3:23">
      <c r="C498" s="35" t="s">
        <v>320</v>
      </c>
      <c r="D498" s="36" t="s">
        <v>319</v>
      </c>
      <c r="E498" s="33"/>
      <c r="F498" s="33"/>
      <c r="G498" s="33"/>
      <c r="H498" s="33"/>
      <c r="I498" s="33"/>
      <c r="J498" s="33"/>
      <c r="K498" s="33"/>
      <c r="L498" s="48" t="s">
        <v>313</v>
      </c>
      <c r="M498" s="49">
        <f>L495</f>
        <v>15165</v>
      </c>
      <c r="N498" s="110"/>
      <c r="O498" s="110"/>
      <c r="P498" s="110"/>
      <c r="Q498" s="110"/>
      <c r="R498" s="110"/>
      <c r="S498" s="33"/>
      <c r="T498" s="33"/>
      <c r="U498" s="33"/>
      <c r="V498" s="111"/>
      <c r="W498" s="112"/>
    </row>
    <row r="499" spans="3:23" ht="13.15" thickBot="1">
      <c r="C499" s="38" t="s">
        <v>312</v>
      </c>
      <c r="D499" s="39"/>
      <c r="E499" s="33"/>
      <c r="F499" s="33"/>
      <c r="G499" s="33"/>
      <c r="H499" s="33"/>
      <c r="I499" s="33"/>
      <c r="J499" s="33"/>
      <c r="K499" s="33"/>
      <c r="L499" s="44">
        <f>SUM(L495:L498)</f>
        <v>17508</v>
      </c>
      <c r="M499" s="50">
        <f>SUM(M497:M498)</f>
        <v>17508</v>
      </c>
      <c r="N499" s="110"/>
      <c r="O499" s="110"/>
      <c r="P499" s="110"/>
      <c r="Q499" s="110"/>
      <c r="R499" s="110"/>
      <c r="S499" s="33"/>
      <c r="T499" s="33"/>
      <c r="U499" s="33"/>
      <c r="V499" s="111"/>
      <c r="W499" s="112"/>
    </row>
    <row r="500" spans="3:23" ht="13.5" thickTop="1" thickBot="1">
      <c r="C500" s="40"/>
      <c r="D500" s="41"/>
      <c r="E500" s="41"/>
      <c r="F500" s="41"/>
      <c r="G500" s="41"/>
      <c r="H500" s="41"/>
      <c r="I500" s="41"/>
      <c r="J500" s="41"/>
      <c r="K500" s="41"/>
      <c r="L500" s="41"/>
      <c r="M500" s="42"/>
      <c r="N500" s="110"/>
      <c r="O500" s="110"/>
      <c r="P500" s="110"/>
      <c r="Q500" s="110"/>
      <c r="R500" s="110"/>
      <c r="S500" s="33"/>
      <c r="T500" s="33"/>
      <c r="U500" s="33"/>
      <c r="V500" s="111"/>
      <c r="W500" s="112"/>
    </row>
    <row r="501" spans="3:23" ht="13.15" thickBot="1">
      <c r="N501" s="110"/>
      <c r="O501" s="110"/>
      <c r="P501" s="110"/>
      <c r="Q501" s="114"/>
      <c r="R501" s="110"/>
      <c r="S501" s="33"/>
      <c r="T501" s="33"/>
      <c r="U501" s="33"/>
      <c r="V501" s="111"/>
      <c r="W501" s="112"/>
    </row>
    <row r="502" spans="3:23">
      <c r="C502" s="45" t="s">
        <v>348</v>
      </c>
      <c r="D502" s="75"/>
      <c r="E502" s="76"/>
      <c r="F502" s="109"/>
      <c r="G502" s="77"/>
      <c r="H502" s="78"/>
      <c r="I502" s="77"/>
      <c r="J502" s="31"/>
      <c r="K502" s="31"/>
      <c r="L502" s="31"/>
      <c r="M502" s="32"/>
      <c r="N502" s="33"/>
      <c r="O502" s="33"/>
      <c r="P502" s="110"/>
      <c r="Q502" s="114"/>
      <c r="R502" s="110"/>
      <c r="S502" s="33"/>
      <c r="T502" s="33"/>
      <c r="U502" s="33"/>
      <c r="V502" s="111"/>
      <c r="W502" s="112"/>
    </row>
    <row r="503" spans="3:23">
      <c r="C503" s="47" t="s">
        <v>314</v>
      </c>
      <c r="D503" s="36" t="s">
        <v>315</v>
      </c>
      <c r="E503" s="72"/>
      <c r="F503" s="72"/>
      <c r="G503" s="33"/>
      <c r="H503" s="71"/>
      <c r="I503" s="33"/>
      <c r="J503" s="33"/>
      <c r="K503" s="33"/>
      <c r="L503" s="48">
        <v>0</v>
      </c>
      <c r="M503" s="49">
        <f>139080</f>
        <v>139080</v>
      </c>
    </row>
    <row r="504" spans="3:23">
      <c r="C504" s="47" t="s">
        <v>316</v>
      </c>
      <c r="D504" s="36" t="s">
        <v>317</v>
      </c>
      <c r="E504" s="72"/>
      <c r="F504" s="72"/>
      <c r="G504" s="33"/>
      <c r="H504" s="71"/>
      <c r="I504" s="33"/>
      <c r="J504" s="33"/>
      <c r="K504" s="33"/>
      <c r="L504" s="48">
        <v>92</v>
      </c>
      <c r="M504" s="49"/>
    </row>
    <row r="505" spans="3:23">
      <c r="C505" s="47" t="s">
        <v>318</v>
      </c>
      <c r="D505" s="36" t="s">
        <v>319</v>
      </c>
      <c r="E505" s="72"/>
      <c r="F505" s="72"/>
      <c r="G505" s="33"/>
      <c r="H505" s="71"/>
      <c r="I505" s="33"/>
      <c r="J505" s="33"/>
      <c r="K505" s="33"/>
      <c r="L505" s="48"/>
      <c r="M505" s="49">
        <v>92</v>
      </c>
    </row>
    <row r="506" spans="3:23">
      <c r="C506" s="79" t="s">
        <v>320</v>
      </c>
      <c r="D506" s="73" t="s">
        <v>319</v>
      </c>
      <c r="E506" s="72"/>
      <c r="F506" s="72"/>
      <c r="G506" s="33"/>
      <c r="H506" s="71"/>
      <c r="I506" s="33"/>
      <c r="J506" s="33"/>
      <c r="K506" s="33"/>
      <c r="L506" s="48">
        <v>139080</v>
      </c>
      <c r="M506" s="49"/>
    </row>
    <row r="507" spans="3:23" ht="13.15" thickBot="1">
      <c r="C507" s="38" t="s">
        <v>312</v>
      </c>
      <c r="D507" s="39"/>
      <c r="E507" s="39"/>
      <c r="F507" s="39"/>
      <c r="G507" s="33"/>
      <c r="H507" s="74"/>
      <c r="I507" s="33"/>
      <c r="J507" s="33"/>
      <c r="K507" s="33"/>
      <c r="L507" s="44">
        <f>SUM(L503:L506)</f>
        <v>139172</v>
      </c>
      <c r="M507" s="50">
        <f>SUM(M503:M506)</f>
        <v>139172</v>
      </c>
    </row>
    <row r="508" spans="3:23" ht="13.5" thickTop="1" thickBot="1">
      <c r="C508" s="40"/>
      <c r="D508" s="41"/>
      <c r="E508" s="41"/>
      <c r="F508" s="41"/>
      <c r="G508" s="41"/>
      <c r="H508" s="41"/>
      <c r="I508" s="41"/>
      <c r="J508" s="41"/>
      <c r="K508" s="41"/>
      <c r="L508" s="41"/>
      <c r="M508" s="42"/>
    </row>
    <row r="509" spans="3:23" ht="12.75" customHeight="1"/>
    <row r="510" spans="3:23">
      <c r="N510" s="43"/>
    </row>
    <row r="511" spans="3:23">
      <c r="N511" s="43"/>
    </row>
    <row r="512" spans="3:23">
      <c r="N512" s="43"/>
    </row>
    <row r="516" spans="12:13">
      <c r="L516" s="69"/>
      <c r="M516" s="69"/>
    </row>
    <row r="517" spans="12:13" ht="21" customHeight="1"/>
    <row r="518" spans="12:13" ht="25.5" customHeight="1">
      <c r="M518" s="117"/>
    </row>
  </sheetData>
  <mergeCells count="1048">
    <mergeCell ref="A455:H455"/>
    <mergeCell ref="A456:S456"/>
    <mergeCell ref="A452:S452"/>
    <mergeCell ref="A453:H453"/>
    <mergeCell ref="B454:I454"/>
    <mergeCell ref="A451:H451"/>
    <mergeCell ref="A434:B434"/>
    <mergeCell ref="D434:F434"/>
    <mergeCell ref="G434:I434"/>
    <mergeCell ref="A441:H441"/>
    <mergeCell ref="A432:B432"/>
    <mergeCell ref="D432:F432"/>
    <mergeCell ref="G432:I432"/>
    <mergeCell ref="A433:B433"/>
    <mergeCell ref="D433:F433"/>
    <mergeCell ref="G433:I433"/>
    <mergeCell ref="A449:H449"/>
    <mergeCell ref="B450:I450"/>
    <mergeCell ref="A445:T445"/>
    <mergeCell ref="A448:B448"/>
    <mergeCell ref="D448:F448"/>
    <mergeCell ref="G448:I448"/>
    <mergeCell ref="B442:I442"/>
    <mergeCell ref="A443:H443"/>
    <mergeCell ref="D435:F435"/>
    <mergeCell ref="D436:F436"/>
    <mergeCell ref="D438:F438"/>
    <mergeCell ref="G435:I435"/>
    <mergeCell ref="G436:I436"/>
    <mergeCell ref="G438:I438"/>
    <mergeCell ref="D437:F437"/>
    <mergeCell ref="G437:I437"/>
    <mergeCell ref="A426:B426"/>
    <mergeCell ref="D426:F426"/>
    <mergeCell ref="G426:I426"/>
    <mergeCell ref="A427:B427"/>
    <mergeCell ref="D427:F427"/>
    <mergeCell ref="G427:I427"/>
    <mergeCell ref="A424:B424"/>
    <mergeCell ref="D424:F424"/>
    <mergeCell ref="G424:I424"/>
    <mergeCell ref="A425:B425"/>
    <mergeCell ref="D425:F425"/>
    <mergeCell ref="G425:I425"/>
    <mergeCell ref="A430:B430"/>
    <mergeCell ref="D430:F430"/>
    <mergeCell ref="G430:I430"/>
    <mergeCell ref="A431:B431"/>
    <mergeCell ref="D431:F431"/>
    <mergeCell ref="G431:I431"/>
    <mergeCell ref="A428:B428"/>
    <mergeCell ref="D428:F428"/>
    <mergeCell ref="G428:I428"/>
    <mergeCell ref="A429:B429"/>
    <mergeCell ref="D429:F429"/>
    <mergeCell ref="G429:I429"/>
    <mergeCell ref="A418:B418"/>
    <mergeCell ref="D418:F418"/>
    <mergeCell ref="G418:I418"/>
    <mergeCell ref="A416:B416"/>
    <mergeCell ref="D416:F416"/>
    <mergeCell ref="G416:I416"/>
    <mergeCell ref="A417:B417"/>
    <mergeCell ref="D417:F417"/>
    <mergeCell ref="G417:I417"/>
    <mergeCell ref="A419:B419"/>
    <mergeCell ref="D419:F419"/>
    <mergeCell ref="G419:I419"/>
    <mergeCell ref="A422:B422"/>
    <mergeCell ref="D422:F422"/>
    <mergeCell ref="G422:I422"/>
    <mergeCell ref="A423:B423"/>
    <mergeCell ref="D423:F423"/>
    <mergeCell ref="G423:I423"/>
    <mergeCell ref="A420:B420"/>
    <mergeCell ref="D420:F420"/>
    <mergeCell ref="G420:I420"/>
    <mergeCell ref="A421:B421"/>
    <mergeCell ref="D421:F421"/>
    <mergeCell ref="G421:I421"/>
    <mergeCell ref="A410:B410"/>
    <mergeCell ref="D410:F410"/>
    <mergeCell ref="G410:I410"/>
    <mergeCell ref="A411:B411"/>
    <mergeCell ref="D411:F411"/>
    <mergeCell ref="G411:I411"/>
    <mergeCell ref="A408:B408"/>
    <mergeCell ref="D408:F408"/>
    <mergeCell ref="G408:I408"/>
    <mergeCell ref="A409:B409"/>
    <mergeCell ref="D409:F409"/>
    <mergeCell ref="G409:I409"/>
    <mergeCell ref="A414:B414"/>
    <mergeCell ref="D414:F414"/>
    <mergeCell ref="G414:I414"/>
    <mergeCell ref="A415:B415"/>
    <mergeCell ref="D415:F415"/>
    <mergeCell ref="G415:I415"/>
    <mergeCell ref="A412:B412"/>
    <mergeCell ref="D412:F412"/>
    <mergeCell ref="G412:I412"/>
    <mergeCell ref="A413:B413"/>
    <mergeCell ref="D413:F413"/>
    <mergeCell ref="G413:I413"/>
    <mergeCell ref="A402:B402"/>
    <mergeCell ref="D402:F402"/>
    <mergeCell ref="G402:I402"/>
    <mergeCell ref="A403:B403"/>
    <mergeCell ref="D403:F403"/>
    <mergeCell ref="G403:I403"/>
    <mergeCell ref="A400:B400"/>
    <mergeCell ref="D400:F400"/>
    <mergeCell ref="G400:I400"/>
    <mergeCell ref="A401:B401"/>
    <mergeCell ref="D401:F401"/>
    <mergeCell ref="G401:I401"/>
    <mergeCell ref="A406:B406"/>
    <mergeCell ref="D406:F406"/>
    <mergeCell ref="G406:I406"/>
    <mergeCell ref="A407:B407"/>
    <mergeCell ref="D407:F407"/>
    <mergeCell ref="G407:I407"/>
    <mergeCell ref="A404:B404"/>
    <mergeCell ref="D404:F404"/>
    <mergeCell ref="G404:I404"/>
    <mergeCell ref="A405:B405"/>
    <mergeCell ref="D405:F405"/>
    <mergeCell ref="G405:I405"/>
    <mergeCell ref="A394:B394"/>
    <mergeCell ref="D394:F394"/>
    <mergeCell ref="G394:I394"/>
    <mergeCell ref="A395:B395"/>
    <mergeCell ref="D395:F395"/>
    <mergeCell ref="G395:I395"/>
    <mergeCell ref="A392:B392"/>
    <mergeCell ref="D392:F392"/>
    <mergeCell ref="G392:I392"/>
    <mergeCell ref="A393:B393"/>
    <mergeCell ref="D393:F393"/>
    <mergeCell ref="G393:I393"/>
    <mergeCell ref="A398:B398"/>
    <mergeCell ref="D398:F398"/>
    <mergeCell ref="G398:I398"/>
    <mergeCell ref="A399:B399"/>
    <mergeCell ref="D399:F399"/>
    <mergeCell ref="G399:I399"/>
    <mergeCell ref="A396:B396"/>
    <mergeCell ref="D396:F396"/>
    <mergeCell ref="G396:I396"/>
    <mergeCell ref="A397:B397"/>
    <mergeCell ref="D397:F397"/>
    <mergeCell ref="G397:I397"/>
    <mergeCell ref="A386:B386"/>
    <mergeCell ref="D386:F386"/>
    <mergeCell ref="G386:I386"/>
    <mergeCell ref="A387:B387"/>
    <mergeCell ref="D387:F387"/>
    <mergeCell ref="G387:I387"/>
    <mergeCell ref="A384:B384"/>
    <mergeCell ref="D384:F384"/>
    <mergeCell ref="G384:I384"/>
    <mergeCell ref="A385:B385"/>
    <mergeCell ref="D385:F385"/>
    <mergeCell ref="G385:I385"/>
    <mergeCell ref="A390:B390"/>
    <mergeCell ref="D390:F390"/>
    <mergeCell ref="G390:I390"/>
    <mergeCell ref="A391:B391"/>
    <mergeCell ref="D391:F391"/>
    <mergeCell ref="G391:I391"/>
    <mergeCell ref="A388:B388"/>
    <mergeCell ref="D388:F388"/>
    <mergeCell ref="G388:I388"/>
    <mergeCell ref="A389:B389"/>
    <mergeCell ref="D389:F389"/>
    <mergeCell ref="G389:I389"/>
    <mergeCell ref="A379:B379"/>
    <mergeCell ref="D379:F379"/>
    <mergeCell ref="G379:I379"/>
    <mergeCell ref="A377:B377"/>
    <mergeCell ref="D377:F377"/>
    <mergeCell ref="G377:I377"/>
    <mergeCell ref="A382:B382"/>
    <mergeCell ref="D382:F382"/>
    <mergeCell ref="G382:I382"/>
    <mergeCell ref="A383:B383"/>
    <mergeCell ref="D383:F383"/>
    <mergeCell ref="G383:I383"/>
    <mergeCell ref="A380:B380"/>
    <mergeCell ref="D380:F380"/>
    <mergeCell ref="G380:I380"/>
    <mergeCell ref="A381:B381"/>
    <mergeCell ref="D381:F381"/>
    <mergeCell ref="G381:I381"/>
    <mergeCell ref="A376:B376"/>
    <mergeCell ref="D376:F376"/>
    <mergeCell ref="G376:I376"/>
    <mergeCell ref="A374:B374"/>
    <mergeCell ref="D374:F374"/>
    <mergeCell ref="G374:I374"/>
    <mergeCell ref="A375:B375"/>
    <mergeCell ref="D375:F375"/>
    <mergeCell ref="G375:I375"/>
    <mergeCell ref="A372:B372"/>
    <mergeCell ref="D372:F372"/>
    <mergeCell ref="G372:I372"/>
    <mergeCell ref="A373:B373"/>
    <mergeCell ref="D373:F373"/>
    <mergeCell ref="G373:I373"/>
    <mergeCell ref="A378:B378"/>
    <mergeCell ref="D378:F378"/>
    <mergeCell ref="G378:I378"/>
    <mergeCell ref="B364:I364"/>
    <mergeCell ref="A365:H365"/>
    <mergeCell ref="A361:B361"/>
    <mergeCell ref="D361:F361"/>
    <mergeCell ref="G361:I361"/>
    <mergeCell ref="A363:H363"/>
    <mergeCell ref="A359:B359"/>
    <mergeCell ref="D359:F359"/>
    <mergeCell ref="G359:I359"/>
    <mergeCell ref="A360:B360"/>
    <mergeCell ref="D360:F360"/>
    <mergeCell ref="G360:I360"/>
    <mergeCell ref="A370:B370"/>
    <mergeCell ref="D370:F370"/>
    <mergeCell ref="G370:I370"/>
    <mergeCell ref="A371:B371"/>
    <mergeCell ref="D371:F371"/>
    <mergeCell ref="G371:I371"/>
    <mergeCell ref="A367:T367"/>
    <mergeCell ref="A369:B369"/>
    <mergeCell ref="D369:F369"/>
    <mergeCell ref="G369:I369"/>
    <mergeCell ref="A354:B354"/>
    <mergeCell ref="D354:F354"/>
    <mergeCell ref="G354:I354"/>
    <mergeCell ref="A349:T349"/>
    <mergeCell ref="A352:B352"/>
    <mergeCell ref="D352:F352"/>
    <mergeCell ref="G352:I352"/>
    <mergeCell ref="A347:H347"/>
    <mergeCell ref="A357:B357"/>
    <mergeCell ref="D357:F357"/>
    <mergeCell ref="G357:I357"/>
    <mergeCell ref="A358:B358"/>
    <mergeCell ref="D358:F358"/>
    <mergeCell ref="G358:I358"/>
    <mergeCell ref="A355:B355"/>
    <mergeCell ref="D355:F355"/>
    <mergeCell ref="G355:I355"/>
    <mergeCell ref="A356:B356"/>
    <mergeCell ref="D356:F356"/>
    <mergeCell ref="G356:I356"/>
    <mergeCell ref="A345:H345"/>
    <mergeCell ref="B346:I346"/>
    <mergeCell ref="A342:B342"/>
    <mergeCell ref="D342:F342"/>
    <mergeCell ref="G342:I342"/>
    <mergeCell ref="A343:B343"/>
    <mergeCell ref="D343:F343"/>
    <mergeCell ref="G343:I343"/>
    <mergeCell ref="A340:B340"/>
    <mergeCell ref="D340:F340"/>
    <mergeCell ref="G340:I340"/>
    <mergeCell ref="A341:B341"/>
    <mergeCell ref="D341:F341"/>
    <mergeCell ref="G341:I341"/>
    <mergeCell ref="A353:B353"/>
    <mergeCell ref="D353:F353"/>
    <mergeCell ref="G353:I353"/>
    <mergeCell ref="A332:T332"/>
    <mergeCell ref="A335:B335"/>
    <mergeCell ref="D335:F335"/>
    <mergeCell ref="G335:I335"/>
    <mergeCell ref="A330:H330"/>
    <mergeCell ref="A328:H328"/>
    <mergeCell ref="B329:I329"/>
    <mergeCell ref="D325:F325"/>
    <mergeCell ref="D326:F326"/>
    <mergeCell ref="D327:F327"/>
    <mergeCell ref="G325:I325"/>
    <mergeCell ref="G326:I326"/>
    <mergeCell ref="G327:I327"/>
    <mergeCell ref="A338:B338"/>
    <mergeCell ref="D338:F338"/>
    <mergeCell ref="G338:I338"/>
    <mergeCell ref="A339:B339"/>
    <mergeCell ref="D339:F339"/>
    <mergeCell ref="G339:I339"/>
    <mergeCell ref="A336:B336"/>
    <mergeCell ref="D336:F336"/>
    <mergeCell ref="G336:I336"/>
    <mergeCell ref="A337:B337"/>
    <mergeCell ref="D337:F337"/>
    <mergeCell ref="G337:I337"/>
    <mergeCell ref="A319:B319"/>
    <mergeCell ref="D319:F319"/>
    <mergeCell ref="G319:I319"/>
    <mergeCell ref="A320:B320"/>
    <mergeCell ref="D320:F320"/>
    <mergeCell ref="G320:I320"/>
    <mergeCell ref="A317:B317"/>
    <mergeCell ref="D317:F317"/>
    <mergeCell ref="G317:I317"/>
    <mergeCell ref="A318:B318"/>
    <mergeCell ref="D318:F318"/>
    <mergeCell ref="G318:I318"/>
    <mergeCell ref="A323:B323"/>
    <mergeCell ref="D323:F323"/>
    <mergeCell ref="G323:I323"/>
    <mergeCell ref="A324:B324"/>
    <mergeCell ref="D324:F324"/>
    <mergeCell ref="G324:I324"/>
    <mergeCell ref="A321:B321"/>
    <mergeCell ref="D321:F321"/>
    <mergeCell ref="G321:I321"/>
    <mergeCell ref="A322:B322"/>
    <mergeCell ref="D322:F322"/>
    <mergeCell ref="G322:I322"/>
    <mergeCell ref="A311:B311"/>
    <mergeCell ref="D311:F311"/>
    <mergeCell ref="G311:I311"/>
    <mergeCell ref="A312:B312"/>
    <mergeCell ref="D312:F312"/>
    <mergeCell ref="G312:I312"/>
    <mergeCell ref="A309:B309"/>
    <mergeCell ref="D309:F309"/>
    <mergeCell ref="G309:I309"/>
    <mergeCell ref="A310:B310"/>
    <mergeCell ref="D310:F310"/>
    <mergeCell ref="G310:I310"/>
    <mergeCell ref="A315:B315"/>
    <mergeCell ref="D315:F315"/>
    <mergeCell ref="G315:I315"/>
    <mergeCell ref="A316:B316"/>
    <mergeCell ref="D316:F316"/>
    <mergeCell ref="G316:I316"/>
    <mergeCell ref="A313:B313"/>
    <mergeCell ref="D313:F313"/>
    <mergeCell ref="G313:I313"/>
    <mergeCell ref="A314:B314"/>
    <mergeCell ref="D314:F314"/>
    <mergeCell ref="G314:I314"/>
    <mergeCell ref="A303:B303"/>
    <mergeCell ref="D303:F303"/>
    <mergeCell ref="G303:I303"/>
    <mergeCell ref="A304:B304"/>
    <mergeCell ref="D304:F304"/>
    <mergeCell ref="G304:I304"/>
    <mergeCell ref="A301:B301"/>
    <mergeCell ref="D301:F301"/>
    <mergeCell ref="G301:I301"/>
    <mergeCell ref="A302:B302"/>
    <mergeCell ref="D302:F302"/>
    <mergeCell ref="G302:I302"/>
    <mergeCell ref="A307:B307"/>
    <mergeCell ref="D307:F307"/>
    <mergeCell ref="G307:I307"/>
    <mergeCell ref="A308:B308"/>
    <mergeCell ref="D308:F308"/>
    <mergeCell ref="G308:I308"/>
    <mergeCell ref="A305:B305"/>
    <mergeCell ref="D305:F305"/>
    <mergeCell ref="G305:I305"/>
    <mergeCell ref="A306:B306"/>
    <mergeCell ref="D306:F306"/>
    <mergeCell ref="G306:I306"/>
    <mergeCell ref="A295:B295"/>
    <mergeCell ref="D295:F295"/>
    <mergeCell ref="G295:I295"/>
    <mergeCell ref="A296:B296"/>
    <mergeCell ref="D296:F296"/>
    <mergeCell ref="G296:I296"/>
    <mergeCell ref="A293:B293"/>
    <mergeCell ref="D293:F293"/>
    <mergeCell ref="G293:I293"/>
    <mergeCell ref="A294:B294"/>
    <mergeCell ref="D294:F294"/>
    <mergeCell ref="G294:I294"/>
    <mergeCell ref="A299:B299"/>
    <mergeCell ref="D299:F299"/>
    <mergeCell ref="G299:I299"/>
    <mergeCell ref="A300:B300"/>
    <mergeCell ref="D300:F300"/>
    <mergeCell ref="G300:I300"/>
    <mergeCell ref="A297:B297"/>
    <mergeCell ref="D297:F297"/>
    <mergeCell ref="G297:I297"/>
    <mergeCell ref="A298:B298"/>
    <mergeCell ref="D298:F298"/>
    <mergeCell ref="G298:I298"/>
    <mergeCell ref="A281:B281"/>
    <mergeCell ref="D281:F281"/>
    <mergeCell ref="G281:I281"/>
    <mergeCell ref="A282:B282"/>
    <mergeCell ref="D282:F282"/>
    <mergeCell ref="G282:I282"/>
    <mergeCell ref="A280:B280"/>
    <mergeCell ref="D280:F280"/>
    <mergeCell ref="G280:I280"/>
    <mergeCell ref="A289:T289"/>
    <mergeCell ref="A292:B292"/>
    <mergeCell ref="D292:F292"/>
    <mergeCell ref="G292:I292"/>
    <mergeCell ref="B286:I286"/>
    <mergeCell ref="A287:H287"/>
    <mergeCell ref="A283:B283"/>
    <mergeCell ref="D283:F283"/>
    <mergeCell ref="G283:I283"/>
    <mergeCell ref="A285:H285"/>
    <mergeCell ref="A274:B274"/>
    <mergeCell ref="D274:F274"/>
    <mergeCell ref="G274:I274"/>
    <mergeCell ref="A275:B275"/>
    <mergeCell ref="D275:F275"/>
    <mergeCell ref="G275:I275"/>
    <mergeCell ref="A272:B272"/>
    <mergeCell ref="D272:F272"/>
    <mergeCell ref="G272:I272"/>
    <mergeCell ref="A273:B273"/>
    <mergeCell ref="D273:F273"/>
    <mergeCell ref="G273:I273"/>
    <mergeCell ref="A278:B278"/>
    <mergeCell ref="D278:F278"/>
    <mergeCell ref="G278:I278"/>
    <mergeCell ref="A279:B279"/>
    <mergeCell ref="D279:F279"/>
    <mergeCell ref="G279:I279"/>
    <mergeCell ref="A276:B276"/>
    <mergeCell ref="D276:F276"/>
    <mergeCell ref="G276:I276"/>
    <mergeCell ref="A277:B277"/>
    <mergeCell ref="D277:F277"/>
    <mergeCell ref="G277:I277"/>
    <mergeCell ref="A264:T264"/>
    <mergeCell ref="A267:B267"/>
    <mergeCell ref="D267:F267"/>
    <mergeCell ref="G267:I267"/>
    <mergeCell ref="B261:I261"/>
    <mergeCell ref="A262:H262"/>
    <mergeCell ref="A258:B258"/>
    <mergeCell ref="D258:F258"/>
    <mergeCell ref="G258:I258"/>
    <mergeCell ref="A260:H260"/>
    <mergeCell ref="A270:B270"/>
    <mergeCell ref="D270:F270"/>
    <mergeCell ref="G270:I270"/>
    <mergeCell ref="A271:B271"/>
    <mergeCell ref="D271:F271"/>
    <mergeCell ref="G271:I271"/>
    <mergeCell ref="A268:B268"/>
    <mergeCell ref="D268:F268"/>
    <mergeCell ref="G268:I268"/>
    <mergeCell ref="A269:B269"/>
    <mergeCell ref="D269:F269"/>
    <mergeCell ref="G269:I269"/>
    <mergeCell ref="A252:B252"/>
    <mergeCell ref="D252:F252"/>
    <mergeCell ref="G252:I252"/>
    <mergeCell ref="A253:B253"/>
    <mergeCell ref="D253:F253"/>
    <mergeCell ref="G253:I253"/>
    <mergeCell ref="A250:B250"/>
    <mergeCell ref="D250:F250"/>
    <mergeCell ref="G250:I250"/>
    <mergeCell ref="A251:B251"/>
    <mergeCell ref="D251:F251"/>
    <mergeCell ref="G251:I251"/>
    <mergeCell ref="A256:B256"/>
    <mergeCell ref="D256:F256"/>
    <mergeCell ref="G256:I256"/>
    <mergeCell ref="A257:B257"/>
    <mergeCell ref="D257:F257"/>
    <mergeCell ref="G257:I257"/>
    <mergeCell ref="A254:B254"/>
    <mergeCell ref="D254:F254"/>
    <mergeCell ref="G254:I254"/>
    <mergeCell ref="A255:B255"/>
    <mergeCell ref="D255:F255"/>
    <mergeCell ref="G255:I255"/>
    <mergeCell ref="A244:B244"/>
    <mergeCell ref="D244:F244"/>
    <mergeCell ref="G244:I244"/>
    <mergeCell ref="A245:B245"/>
    <mergeCell ref="D245:F245"/>
    <mergeCell ref="G245:I245"/>
    <mergeCell ref="A242:B242"/>
    <mergeCell ref="D242:F242"/>
    <mergeCell ref="G242:I242"/>
    <mergeCell ref="A243:B243"/>
    <mergeCell ref="D243:F243"/>
    <mergeCell ref="G243:I243"/>
    <mergeCell ref="A248:B248"/>
    <mergeCell ref="D248:F248"/>
    <mergeCell ref="G248:I248"/>
    <mergeCell ref="A249:B249"/>
    <mergeCell ref="D249:F249"/>
    <mergeCell ref="G249:I249"/>
    <mergeCell ref="A246:B246"/>
    <mergeCell ref="D246:F246"/>
    <mergeCell ref="G246:I246"/>
    <mergeCell ref="A247:B247"/>
    <mergeCell ref="D247:F247"/>
    <mergeCell ref="G247:I247"/>
    <mergeCell ref="A234:T234"/>
    <mergeCell ref="A237:B237"/>
    <mergeCell ref="D237:F237"/>
    <mergeCell ref="G237:I237"/>
    <mergeCell ref="A232:H232"/>
    <mergeCell ref="A240:B240"/>
    <mergeCell ref="D240:F240"/>
    <mergeCell ref="G240:I240"/>
    <mergeCell ref="A241:B241"/>
    <mergeCell ref="D241:F241"/>
    <mergeCell ref="G241:I241"/>
    <mergeCell ref="A238:B238"/>
    <mergeCell ref="D238:F238"/>
    <mergeCell ref="G238:I238"/>
    <mergeCell ref="A239:B239"/>
    <mergeCell ref="D239:F239"/>
    <mergeCell ref="G239:I239"/>
    <mergeCell ref="A221:T221"/>
    <mergeCell ref="A224:B224"/>
    <mergeCell ref="D224:F224"/>
    <mergeCell ref="G224:I224"/>
    <mergeCell ref="A219:H219"/>
    <mergeCell ref="A217:H217"/>
    <mergeCell ref="B218:I218"/>
    <mergeCell ref="A230:H230"/>
    <mergeCell ref="B231:I231"/>
    <mergeCell ref="A227:B227"/>
    <mergeCell ref="D227:F227"/>
    <mergeCell ref="G227:I227"/>
    <mergeCell ref="A228:B228"/>
    <mergeCell ref="D228:F228"/>
    <mergeCell ref="G228:I228"/>
    <mergeCell ref="A225:B225"/>
    <mergeCell ref="D225:F225"/>
    <mergeCell ref="G225:I225"/>
    <mergeCell ref="A226:B226"/>
    <mergeCell ref="D226:F226"/>
    <mergeCell ref="G226:I226"/>
    <mergeCell ref="A207:B207"/>
    <mergeCell ref="D207:F207"/>
    <mergeCell ref="G207:I207"/>
    <mergeCell ref="A208:B208"/>
    <mergeCell ref="D208:F208"/>
    <mergeCell ref="G208:I208"/>
    <mergeCell ref="A205:B205"/>
    <mergeCell ref="D205:F205"/>
    <mergeCell ref="G205:I205"/>
    <mergeCell ref="A206:B206"/>
    <mergeCell ref="D206:F206"/>
    <mergeCell ref="G206:I206"/>
    <mergeCell ref="A211:B211"/>
    <mergeCell ref="D211:F211"/>
    <mergeCell ref="G211:I211"/>
    <mergeCell ref="A212:B212"/>
    <mergeCell ref="D212:F212"/>
    <mergeCell ref="G212:I212"/>
    <mergeCell ref="A209:B209"/>
    <mergeCell ref="D209:F209"/>
    <mergeCell ref="G209:I209"/>
    <mergeCell ref="A210:B210"/>
    <mergeCell ref="D210:F210"/>
    <mergeCell ref="G210:I210"/>
    <mergeCell ref="A199:B199"/>
    <mergeCell ref="D199:F199"/>
    <mergeCell ref="G199:I199"/>
    <mergeCell ref="A200:B200"/>
    <mergeCell ref="D200:F200"/>
    <mergeCell ref="G200:I200"/>
    <mergeCell ref="A197:B197"/>
    <mergeCell ref="D197:F197"/>
    <mergeCell ref="G197:I197"/>
    <mergeCell ref="A198:B198"/>
    <mergeCell ref="D198:F198"/>
    <mergeCell ref="G198:I198"/>
    <mergeCell ref="A203:B203"/>
    <mergeCell ref="D203:F203"/>
    <mergeCell ref="G203:I203"/>
    <mergeCell ref="A204:B204"/>
    <mergeCell ref="D204:F204"/>
    <mergeCell ref="G204:I204"/>
    <mergeCell ref="A201:B201"/>
    <mergeCell ref="D201:F201"/>
    <mergeCell ref="G201:I201"/>
    <mergeCell ref="A202:B202"/>
    <mergeCell ref="D202:F202"/>
    <mergeCell ref="G202:I202"/>
    <mergeCell ref="A192:B192"/>
    <mergeCell ref="D192:F192"/>
    <mergeCell ref="G192:I192"/>
    <mergeCell ref="A189:B189"/>
    <mergeCell ref="D189:F189"/>
    <mergeCell ref="G189:I189"/>
    <mergeCell ref="A190:B190"/>
    <mergeCell ref="D190:F190"/>
    <mergeCell ref="G190:I190"/>
    <mergeCell ref="A195:B195"/>
    <mergeCell ref="D195:F195"/>
    <mergeCell ref="G195:I195"/>
    <mergeCell ref="A196:B196"/>
    <mergeCell ref="D196:F196"/>
    <mergeCell ref="G196:I196"/>
    <mergeCell ref="A193:B193"/>
    <mergeCell ref="D193:F193"/>
    <mergeCell ref="G193:I193"/>
    <mergeCell ref="A194:B194"/>
    <mergeCell ref="D194:F194"/>
    <mergeCell ref="G194:I194"/>
    <mergeCell ref="A184:B184"/>
    <mergeCell ref="D184:F184"/>
    <mergeCell ref="G184:I184"/>
    <mergeCell ref="A187:B187"/>
    <mergeCell ref="D187:F187"/>
    <mergeCell ref="G187:I187"/>
    <mergeCell ref="A188:B188"/>
    <mergeCell ref="D188:F188"/>
    <mergeCell ref="G188:I188"/>
    <mergeCell ref="A185:B185"/>
    <mergeCell ref="D185:F185"/>
    <mergeCell ref="G185:I185"/>
    <mergeCell ref="A186:B186"/>
    <mergeCell ref="D186:F186"/>
    <mergeCell ref="G186:I186"/>
    <mergeCell ref="A191:B191"/>
    <mergeCell ref="D191:F191"/>
    <mergeCell ref="G191:I191"/>
    <mergeCell ref="A180:B180"/>
    <mergeCell ref="D180:F180"/>
    <mergeCell ref="G180:I180"/>
    <mergeCell ref="A181:B181"/>
    <mergeCell ref="D181:F181"/>
    <mergeCell ref="G181:I181"/>
    <mergeCell ref="A178:B178"/>
    <mergeCell ref="D178:F178"/>
    <mergeCell ref="G178:I178"/>
    <mergeCell ref="A179:B179"/>
    <mergeCell ref="D179:F179"/>
    <mergeCell ref="G179:I179"/>
    <mergeCell ref="A182:B182"/>
    <mergeCell ref="D182:F182"/>
    <mergeCell ref="G182:I182"/>
    <mergeCell ref="A183:B183"/>
    <mergeCell ref="D183:F183"/>
    <mergeCell ref="G183:I183"/>
    <mergeCell ref="A172:B172"/>
    <mergeCell ref="D172:F172"/>
    <mergeCell ref="G172:I172"/>
    <mergeCell ref="A173:B173"/>
    <mergeCell ref="D173:F173"/>
    <mergeCell ref="G173:I173"/>
    <mergeCell ref="A170:B170"/>
    <mergeCell ref="D170:F170"/>
    <mergeCell ref="G170:I170"/>
    <mergeCell ref="A171:B171"/>
    <mergeCell ref="D171:F171"/>
    <mergeCell ref="G171:I171"/>
    <mergeCell ref="A176:B176"/>
    <mergeCell ref="D176:F176"/>
    <mergeCell ref="G176:I176"/>
    <mergeCell ref="A177:B177"/>
    <mergeCell ref="D177:F177"/>
    <mergeCell ref="G177:I177"/>
    <mergeCell ref="A174:B174"/>
    <mergeCell ref="D174:F174"/>
    <mergeCell ref="G174:I174"/>
    <mergeCell ref="A175:B175"/>
    <mergeCell ref="D175:F175"/>
    <mergeCell ref="G175:I175"/>
    <mergeCell ref="A164:B164"/>
    <mergeCell ref="D164:F164"/>
    <mergeCell ref="G164:I164"/>
    <mergeCell ref="A165:B165"/>
    <mergeCell ref="D165:F165"/>
    <mergeCell ref="G165:I165"/>
    <mergeCell ref="A162:B162"/>
    <mergeCell ref="D162:F162"/>
    <mergeCell ref="G162:I162"/>
    <mergeCell ref="A163:B163"/>
    <mergeCell ref="D163:F163"/>
    <mergeCell ref="G163:I163"/>
    <mergeCell ref="A168:B168"/>
    <mergeCell ref="D168:F168"/>
    <mergeCell ref="G168:I168"/>
    <mergeCell ref="A169:B169"/>
    <mergeCell ref="D169:F169"/>
    <mergeCell ref="G169:I169"/>
    <mergeCell ref="A166:B166"/>
    <mergeCell ref="D166:F166"/>
    <mergeCell ref="G166:I166"/>
    <mergeCell ref="A167:B167"/>
    <mergeCell ref="D167:F167"/>
    <mergeCell ref="G167:I167"/>
    <mergeCell ref="A148:B148"/>
    <mergeCell ref="D148:F148"/>
    <mergeCell ref="G148:I148"/>
    <mergeCell ref="A149:B149"/>
    <mergeCell ref="D149:F149"/>
    <mergeCell ref="G149:I149"/>
    <mergeCell ref="A146:B146"/>
    <mergeCell ref="D146:F146"/>
    <mergeCell ref="G146:I146"/>
    <mergeCell ref="A147:B147"/>
    <mergeCell ref="D147:F147"/>
    <mergeCell ref="G147:I147"/>
    <mergeCell ref="A158:T158"/>
    <mergeCell ref="A161:B161"/>
    <mergeCell ref="D161:F161"/>
    <mergeCell ref="G161:I161"/>
    <mergeCell ref="B155:I155"/>
    <mergeCell ref="A156:H156"/>
    <mergeCell ref="A150:B150"/>
    <mergeCell ref="D150:F150"/>
    <mergeCell ref="G150:I150"/>
    <mergeCell ref="A154:H154"/>
    <mergeCell ref="D152:F152"/>
    <mergeCell ref="G152:I152"/>
    <mergeCell ref="A140:B140"/>
    <mergeCell ref="D140:F140"/>
    <mergeCell ref="G140:I140"/>
    <mergeCell ref="A141:B141"/>
    <mergeCell ref="D141:F141"/>
    <mergeCell ref="G141:I141"/>
    <mergeCell ref="A138:B138"/>
    <mergeCell ref="D138:F138"/>
    <mergeCell ref="G138:I138"/>
    <mergeCell ref="A139:B139"/>
    <mergeCell ref="D139:F139"/>
    <mergeCell ref="G139:I139"/>
    <mergeCell ref="A144:B144"/>
    <mergeCell ref="D144:F144"/>
    <mergeCell ref="G144:I144"/>
    <mergeCell ref="A145:B145"/>
    <mergeCell ref="D145:F145"/>
    <mergeCell ref="G145:I145"/>
    <mergeCell ref="A142:B142"/>
    <mergeCell ref="D142:F142"/>
    <mergeCell ref="G142:I142"/>
    <mergeCell ref="A143:B143"/>
    <mergeCell ref="D143:F143"/>
    <mergeCell ref="G143:I143"/>
    <mergeCell ref="N122:P122"/>
    <mergeCell ref="A118:T118"/>
    <mergeCell ref="A121:B121"/>
    <mergeCell ref="D121:F121"/>
    <mergeCell ref="G121:I121"/>
    <mergeCell ref="N121:P121"/>
    <mergeCell ref="A116:H116"/>
    <mergeCell ref="A128:H128"/>
    <mergeCell ref="N128:P128"/>
    <mergeCell ref="B129:I129"/>
    <mergeCell ref="N129:P129"/>
    <mergeCell ref="A125:B125"/>
    <mergeCell ref="D125:F125"/>
    <mergeCell ref="G125:I125"/>
    <mergeCell ref="N125:P125"/>
    <mergeCell ref="A126:B126"/>
    <mergeCell ref="D126:F126"/>
    <mergeCell ref="G126:I126"/>
    <mergeCell ref="N126:P126"/>
    <mergeCell ref="A123:B123"/>
    <mergeCell ref="D123:F123"/>
    <mergeCell ref="G123:I123"/>
    <mergeCell ref="N123:P123"/>
    <mergeCell ref="A124:B124"/>
    <mergeCell ref="D124:F124"/>
    <mergeCell ref="G124:I124"/>
    <mergeCell ref="N124:P124"/>
    <mergeCell ref="D213:F213"/>
    <mergeCell ref="G213:I213"/>
    <mergeCell ref="D151:F151"/>
    <mergeCell ref="G151:I151"/>
    <mergeCell ref="A114:H114"/>
    <mergeCell ref="B115:I115"/>
    <mergeCell ref="A110:B110"/>
    <mergeCell ref="D110:F110"/>
    <mergeCell ref="G110:I110"/>
    <mergeCell ref="A111:B111"/>
    <mergeCell ref="D111:F111"/>
    <mergeCell ref="G111:I111"/>
    <mergeCell ref="A108:B108"/>
    <mergeCell ref="D108:F108"/>
    <mergeCell ref="G108:I108"/>
    <mergeCell ref="A109:B109"/>
    <mergeCell ref="D109:F109"/>
    <mergeCell ref="A122:B122"/>
    <mergeCell ref="D122:F122"/>
    <mergeCell ref="G122:I122"/>
    <mergeCell ref="A136:B136"/>
    <mergeCell ref="D136:F136"/>
    <mergeCell ref="G136:I136"/>
    <mergeCell ref="A132:T132"/>
    <mergeCell ref="A135:B135"/>
    <mergeCell ref="D135:F135"/>
    <mergeCell ref="G135:I135"/>
    <mergeCell ref="A130:H130"/>
    <mergeCell ref="N130:P130"/>
    <mergeCell ref="A137:B137"/>
    <mergeCell ref="D137:F137"/>
    <mergeCell ref="G137:I137"/>
    <mergeCell ref="A96:H96"/>
    <mergeCell ref="A92:T92"/>
    <mergeCell ref="A95:B95"/>
    <mergeCell ref="D95:F95"/>
    <mergeCell ref="G95:I95"/>
    <mergeCell ref="B89:I89"/>
    <mergeCell ref="N89:P89"/>
    <mergeCell ref="A90:H90"/>
    <mergeCell ref="B97:I97"/>
    <mergeCell ref="N97:P97"/>
    <mergeCell ref="D112:F112"/>
    <mergeCell ref="G112:I112"/>
    <mergeCell ref="G113:I113"/>
    <mergeCell ref="D113:F113"/>
    <mergeCell ref="A104:B104"/>
    <mergeCell ref="D104:F104"/>
    <mergeCell ref="G104:I104"/>
    <mergeCell ref="A105:B105"/>
    <mergeCell ref="D105:F105"/>
    <mergeCell ref="G105:I105"/>
    <mergeCell ref="A100:T100"/>
    <mergeCell ref="A98:H98"/>
    <mergeCell ref="A107:B107"/>
    <mergeCell ref="D107:F107"/>
    <mergeCell ref="G107:I107"/>
    <mergeCell ref="A106:B106"/>
    <mergeCell ref="D106:F106"/>
    <mergeCell ref="G106:I106"/>
    <mergeCell ref="A82:B82"/>
    <mergeCell ref="D82:F82"/>
    <mergeCell ref="G82:I82"/>
    <mergeCell ref="A83:B83"/>
    <mergeCell ref="D83:F83"/>
    <mergeCell ref="G83:I83"/>
    <mergeCell ref="A80:B80"/>
    <mergeCell ref="D80:F80"/>
    <mergeCell ref="G80:I80"/>
    <mergeCell ref="A81:B81"/>
    <mergeCell ref="D81:F81"/>
    <mergeCell ref="G81:I81"/>
    <mergeCell ref="A86:B86"/>
    <mergeCell ref="D86:F86"/>
    <mergeCell ref="G86:I86"/>
    <mergeCell ref="A88:H88"/>
    <mergeCell ref="A84:B84"/>
    <mergeCell ref="D84:F84"/>
    <mergeCell ref="G84:I84"/>
    <mergeCell ref="A85:B85"/>
    <mergeCell ref="D85:F85"/>
    <mergeCell ref="G85:I85"/>
    <mergeCell ref="A74:B74"/>
    <mergeCell ref="D74:F74"/>
    <mergeCell ref="G74:I74"/>
    <mergeCell ref="A75:B75"/>
    <mergeCell ref="D75:F75"/>
    <mergeCell ref="G75:I75"/>
    <mergeCell ref="A72:B72"/>
    <mergeCell ref="D72:F72"/>
    <mergeCell ref="G72:I72"/>
    <mergeCell ref="A73:B73"/>
    <mergeCell ref="D73:F73"/>
    <mergeCell ref="G73:I73"/>
    <mergeCell ref="A78:B78"/>
    <mergeCell ref="D78:F78"/>
    <mergeCell ref="G78:I78"/>
    <mergeCell ref="A79:B79"/>
    <mergeCell ref="D79:F79"/>
    <mergeCell ref="G79:I79"/>
    <mergeCell ref="A76:B76"/>
    <mergeCell ref="D76:F76"/>
    <mergeCell ref="G76:I76"/>
    <mergeCell ref="A77:B77"/>
    <mergeCell ref="D77:F77"/>
    <mergeCell ref="G77:I77"/>
    <mergeCell ref="A66:B66"/>
    <mergeCell ref="D66:F66"/>
    <mergeCell ref="G66:I66"/>
    <mergeCell ref="A67:B67"/>
    <mergeCell ref="D67:F67"/>
    <mergeCell ref="G67:I67"/>
    <mergeCell ref="A64:B64"/>
    <mergeCell ref="D64:F64"/>
    <mergeCell ref="G64:I64"/>
    <mergeCell ref="A65:B65"/>
    <mergeCell ref="D65:F65"/>
    <mergeCell ref="G65:I65"/>
    <mergeCell ref="A70:B70"/>
    <mergeCell ref="D70:F70"/>
    <mergeCell ref="G70:I70"/>
    <mergeCell ref="A71:B71"/>
    <mergeCell ref="D71:F71"/>
    <mergeCell ref="G71:I71"/>
    <mergeCell ref="A68:B68"/>
    <mergeCell ref="D68:F68"/>
    <mergeCell ref="G68:I68"/>
    <mergeCell ref="A69:B69"/>
    <mergeCell ref="D69:F69"/>
    <mergeCell ref="G69:I69"/>
    <mergeCell ref="A58:B58"/>
    <mergeCell ref="D58:F58"/>
    <mergeCell ref="G58:I58"/>
    <mergeCell ref="A59:B59"/>
    <mergeCell ref="D59:F59"/>
    <mergeCell ref="G59:I59"/>
    <mergeCell ref="A56:B56"/>
    <mergeCell ref="D56:F56"/>
    <mergeCell ref="G56:I56"/>
    <mergeCell ref="A57:B57"/>
    <mergeCell ref="D57:F57"/>
    <mergeCell ref="G57:I57"/>
    <mergeCell ref="A62:B62"/>
    <mergeCell ref="D62:F62"/>
    <mergeCell ref="G62:I62"/>
    <mergeCell ref="A63:B63"/>
    <mergeCell ref="D63:F63"/>
    <mergeCell ref="G63:I63"/>
    <mergeCell ref="A60:B60"/>
    <mergeCell ref="D60:F60"/>
    <mergeCell ref="G60:I60"/>
    <mergeCell ref="A61:B61"/>
    <mergeCell ref="D61:F61"/>
    <mergeCell ref="G61:I61"/>
    <mergeCell ref="A51:B51"/>
    <mergeCell ref="D51:F51"/>
    <mergeCell ref="G51:I51"/>
    <mergeCell ref="A52:B52"/>
    <mergeCell ref="D52:F52"/>
    <mergeCell ref="G52:I52"/>
    <mergeCell ref="A49:B49"/>
    <mergeCell ref="D49:F49"/>
    <mergeCell ref="G49:I49"/>
    <mergeCell ref="A50:B50"/>
    <mergeCell ref="D50:F50"/>
    <mergeCell ref="G50:I50"/>
    <mergeCell ref="A54:B54"/>
    <mergeCell ref="D54:F54"/>
    <mergeCell ref="G54:I54"/>
    <mergeCell ref="A55:B55"/>
    <mergeCell ref="D55:F55"/>
    <mergeCell ref="G55:I55"/>
    <mergeCell ref="A53:B53"/>
    <mergeCell ref="D53:F53"/>
    <mergeCell ref="G53:I53"/>
    <mergeCell ref="A43:B43"/>
    <mergeCell ref="D43:F43"/>
    <mergeCell ref="G43:I43"/>
    <mergeCell ref="A44:B44"/>
    <mergeCell ref="D44:F44"/>
    <mergeCell ref="G44:I44"/>
    <mergeCell ref="A41:B41"/>
    <mergeCell ref="D41:F41"/>
    <mergeCell ref="G41:I41"/>
    <mergeCell ref="A42:B42"/>
    <mergeCell ref="D42:F42"/>
    <mergeCell ref="G42:I42"/>
    <mergeCell ref="A47:B47"/>
    <mergeCell ref="D47:F47"/>
    <mergeCell ref="G47:I47"/>
    <mergeCell ref="A48:B48"/>
    <mergeCell ref="D48:F48"/>
    <mergeCell ref="G48:I48"/>
    <mergeCell ref="A45:B45"/>
    <mergeCell ref="D45:F45"/>
    <mergeCell ref="G45:I45"/>
    <mergeCell ref="A46:B46"/>
    <mergeCell ref="D46:F46"/>
    <mergeCell ref="G46:I46"/>
    <mergeCell ref="G35:I35"/>
    <mergeCell ref="A36:B36"/>
    <mergeCell ref="D36:F36"/>
    <mergeCell ref="G36:I36"/>
    <mergeCell ref="A33:B33"/>
    <mergeCell ref="D33:F33"/>
    <mergeCell ref="G33:I33"/>
    <mergeCell ref="A34:B34"/>
    <mergeCell ref="D34:F34"/>
    <mergeCell ref="G34:I34"/>
    <mergeCell ref="A39:B39"/>
    <mergeCell ref="D39:F39"/>
    <mergeCell ref="G39:I39"/>
    <mergeCell ref="A40:B40"/>
    <mergeCell ref="D40:F40"/>
    <mergeCell ref="G40:I40"/>
    <mergeCell ref="A37:B37"/>
    <mergeCell ref="D37:F37"/>
    <mergeCell ref="G37:I37"/>
    <mergeCell ref="A38:B38"/>
    <mergeCell ref="D38:F38"/>
    <mergeCell ref="G38:I38"/>
    <mergeCell ref="A1:D1"/>
    <mergeCell ref="F1:N1"/>
    <mergeCell ref="P1:S1"/>
    <mergeCell ref="N10:P12"/>
    <mergeCell ref="Q10:Q11"/>
    <mergeCell ref="R10:R12"/>
    <mergeCell ref="A22:B22"/>
    <mergeCell ref="D22:F22"/>
    <mergeCell ref="G22:I22"/>
    <mergeCell ref="A13:S13"/>
    <mergeCell ref="A15:T15"/>
    <mergeCell ref="A18:B18"/>
    <mergeCell ref="D18:F18"/>
    <mergeCell ref="G18:I18"/>
    <mergeCell ref="A21:B21"/>
    <mergeCell ref="D21:F21"/>
    <mergeCell ref="G21:I21"/>
    <mergeCell ref="A19:B19"/>
    <mergeCell ref="D19:F19"/>
    <mergeCell ref="G19:I19"/>
    <mergeCell ref="A20:B20"/>
    <mergeCell ref="D20:F20"/>
    <mergeCell ref="G20:I20"/>
    <mergeCell ref="A2:S3"/>
    <mergeCell ref="D214:F214"/>
    <mergeCell ref="G214:I214"/>
    <mergeCell ref="D215:F215"/>
    <mergeCell ref="G215:I215"/>
    <mergeCell ref="D439:F439"/>
    <mergeCell ref="G439:I439"/>
    <mergeCell ref="C494:D494"/>
    <mergeCell ref="A5:D5"/>
    <mergeCell ref="F5:N5"/>
    <mergeCell ref="F4:N4"/>
    <mergeCell ref="A8:G8"/>
    <mergeCell ref="A9:S9"/>
    <mergeCell ref="A10:B10"/>
    <mergeCell ref="D10:F11"/>
    <mergeCell ref="G10:I11"/>
    <mergeCell ref="L10:L11"/>
    <mergeCell ref="B24:I24"/>
    <mergeCell ref="N24:P24"/>
    <mergeCell ref="A25:H25"/>
    <mergeCell ref="A23:H23"/>
    <mergeCell ref="A31:B31"/>
    <mergeCell ref="D31:F31"/>
    <mergeCell ref="G31:I31"/>
    <mergeCell ref="A32:B32"/>
    <mergeCell ref="D32:F32"/>
    <mergeCell ref="G32:I32"/>
    <mergeCell ref="A27:T27"/>
    <mergeCell ref="A30:B30"/>
    <mergeCell ref="D30:F30"/>
    <mergeCell ref="G30:I30"/>
    <mergeCell ref="A35:B35"/>
    <mergeCell ref="D35:F35"/>
  </mergeCells>
  <pageMargins left="0.25" right="0.25" top="0.25" bottom="0.25" header="0" footer="0"/>
  <pageSetup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BFAE2-4BBB-44B3-A5CE-3FC5477C65A1}">
  <dimension ref="A1:B1"/>
  <sheetViews>
    <sheetView workbookViewId="0">
      <selection activeCell="C1" sqref="C1"/>
    </sheetView>
  </sheetViews>
  <sheetFormatPr defaultRowHeight="12.75"/>
  <sheetData>
    <row r="1" spans="1:2">
      <c r="A1">
        <v>1000</v>
      </c>
      <c r="B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KENNETH D. TAYLOR</cp:lastModifiedBy>
  <dcterms:created xsi:type="dcterms:W3CDTF">2020-02-24T16:54:57Z</dcterms:created>
  <dcterms:modified xsi:type="dcterms:W3CDTF">2021-10-20T16:16:24Z</dcterms:modified>
</cp:coreProperties>
</file>