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MFR Attachments\"/>
    </mc:Choice>
  </mc:AlternateContent>
  <xr:revisionPtr revIDLastSave="0" documentId="13_ncr:1_{7DA2C477-65D4-43CA-92BB-8FA10D63687E}" xr6:coauthVersionLast="47" xr6:coauthVersionMax="47" xr10:uidLastSave="{00000000-0000-0000-0000-000000000000}"/>
  <bookViews>
    <workbookView xWindow="-120" yWindow="-120" windowWidth="29040" windowHeight="15840" xr2:uid="{1E2C3B2C-7981-47E1-ADC6-C951F27FC57D}"/>
  </bookViews>
  <sheets>
    <sheet name="I.1" sheetId="1" r:id="rId1"/>
    <sheet name="I.2" sheetId="2" r:id="rId2"/>
    <sheet name="I.3" sheetId="3" r:id="rId3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0">I.1!$A$1:$P$48</definedName>
    <definedName name="_xlnm.Print_Area" localSheetId="1">I.2!$A$1:$S$39</definedName>
    <definedName name="_xlnm.Print_Area" localSheetId="2">I.3!$A$1:$S$44</definedName>
    <definedName name="ROR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3" l="1"/>
  <c r="I28" i="3"/>
  <c r="I36" i="3" s="1"/>
  <c r="O27" i="3"/>
  <c r="K27" i="3"/>
  <c r="K35" i="3" s="1"/>
  <c r="R26" i="3"/>
  <c r="O26" i="3"/>
  <c r="O34" i="3" s="1"/>
  <c r="G26" i="3"/>
  <c r="R25" i="3"/>
  <c r="I25" i="3"/>
  <c r="G25" i="3"/>
  <c r="I22" i="3"/>
  <c r="K36" i="3"/>
  <c r="O35" i="3"/>
  <c r="R34" i="3"/>
  <c r="G34" i="3"/>
  <c r="S22" i="3"/>
  <c r="R22" i="3"/>
  <c r="O22" i="3"/>
  <c r="J22" i="3"/>
  <c r="I33" i="3"/>
  <c r="H22" i="3"/>
  <c r="G22" i="3"/>
  <c r="I12" i="3"/>
  <c r="G12" i="3"/>
  <c r="S9" i="3"/>
  <c r="S36" i="2"/>
  <c r="I36" i="2"/>
  <c r="H36" i="2"/>
  <c r="K35" i="2"/>
  <c r="J35" i="2"/>
  <c r="O34" i="2"/>
  <c r="M34" i="2"/>
  <c r="R33" i="2"/>
  <c r="Q33" i="2"/>
  <c r="S28" i="3"/>
  <c r="R28" i="3"/>
  <c r="R36" i="3" s="1"/>
  <c r="Q28" i="3"/>
  <c r="O28" i="3"/>
  <c r="M28" i="3"/>
  <c r="K36" i="2"/>
  <c r="J28" i="3"/>
  <c r="H28" i="3"/>
  <c r="G28" i="3"/>
  <c r="G36" i="3" s="1"/>
  <c r="S27" i="3"/>
  <c r="R27" i="3"/>
  <c r="Q27" i="3"/>
  <c r="O35" i="2"/>
  <c r="M27" i="3"/>
  <c r="J27" i="3"/>
  <c r="I27" i="3"/>
  <c r="I35" i="3" s="1"/>
  <c r="H27" i="3"/>
  <c r="G27" i="3"/>
  <c r="S26" i="3"/>
  <c r="R34" i="2"/>
  <c r="Q26" i="3"/>
  <c r="M26" i="3"/>
  <c r="K26" i="3"/>
  <c r="K34" i="3" s="1"/>
  <c r="J26" i="3"/>
  <c r="I26" i="3"/>
  <c r="H26" i="3"/>
  <c r="S25" i="3"/>
  <c r="R30" i="2"/>
  <c r="Q25" i="3"/>
  <c r="O25" i="3"/>
  <c r="M25" i="3"/>
  <c r="M30" i="3" s="1"/>
  <c r="K25" i="3"/>
  <c r="J25" i="3"/>
  <c r="I30" i="2"/>
  <c r="H25" i="3"/>
  <c r="G30" i="2"/>
  <c r="R36" i="2"/>
  <c r="Q36" i="2"/>
  <c r="O36" i="2"/>
  <c r="M36" i="2"/>
  <c r="G36" i="2"/>
  <c r="S35" i="2"/>
  <c r="R35" i="2"/>
  <c r="Q35" i="2"/>
  <c r="I35" i="2"/>
  <c r="H35" i="2"/>
  <c r="G35" i="2"/>
  <c r="S34" i="2"/>
  <c r="K34" i="2"/>
  <c r="J34" i="2"/>
  <c r="I34" i="2"/>
  <c r="H34" i="2"/>
  <c r="G34" i="2"/>
  <c r="S22" i="2"/>
  <c r="R22" i="2"/>
  <c r="Q22" i="2"/>
  <c r="O33" i="2"/>
  <c r="M33" i="2"/>
  <c r="K22" i="2"/>
  <c r="J22" i="2"/>
  <c r="I22" i="2"/>
  <c r="H22" i="2"/>
  <c r="G33" i="2"/>
  <c r="Q12" i="2"/>
  <c r="Q12" i="3" s="1"/>
  <c r="O12" i="2"/>
  <c r="M12" i="2"/>
  <c r="G12" i="2"/>
  <c r="K38" i="1"/>
  <c r="E38" i="1"/>
  <c r="D38" i="1"/>
  <c r="J37" i="1"/>
  <c r="L37" i="1" s="1"/>
  <c r="N37" i="1" s="1"/>
  <c r="O37" i="1" s="1"/>
  <c r="P37" i="1" s="1"/>
  <c r="J36" i="1"/>
  <c r="L36" i="1" s="1"/>
  <c r="N36" i="1" s="1"/>
  <c r="J35" i="1"/>
  <c r="G38" i="1"/>
  <c r="J34" i="1"/>
  <c r="L34" i="1" s="1"/>
  <c r="H38" i="1"/>
  <c r="F38" i="1"/>
  <c r="P29" i="1"/>
  <c r="O29" i="1"/>
  <c r="N29" i="1"/>
  <c r="G29" i="1"/>
  <c r="E29" i="1"/>
  <c r="L29" i="1"/>
  <c r="D29" i="1"/>
  <c r="J29" i="1"/>
  <c r="H29" i="1"/>
  <c r="F29" i="1"/>
  <c r="N22" i="1"/>
  <c r="N31" i="1" s="1"/>
  <c r="P22" i="1"/>
  <c r="P31" i="1" s="1"/>
  <c r="O22" i="1"/>
  <c r="O31" i="1" s="1"/>
  <c r="G19" i="1"/>
  <c r="G22" i="1" s="1"/>
  <c r="G31" i="1" s="1"/>
  <c r="G42" i="1" s="1"/>
  <c r="G45" i="1" s="1"/>
  <c r="F19" i="1"/>
  <c r="F22" i="1" s="1"/>
  <c r="J19" i="1"/>
  <c r="J22" i="1" s="1"/>
  <c r="N18" i="1"/>
  <c r="P18" i="1"/>
  <c r="L19" i="1"/>
  <c r="L22" i="1" s="1"/>
  <c r="H19" i="1"/>
  <c r="H22" i="1" s="1"/>
  <c r="E19" i="1"/>
  <c r="E22" i="1" s="1"/>
  <c r="E31" i="1" s="1"/>
  <c r="E42" i="1" s="1"/>
  <c r="E45" i="1" s="1"/>
  <c r="D19" i="1"/>
  <c r="D22" i="1" s="1"/>
  <c r="D31" i="1" s="1"/>
  <c r="D42" i="1" s="1"/>
  <c r="D45" i="1" s="1"/>
  <c r="O13" i="1"/>
  <c r="P13" i="1" s="1"/>
  <c r="S12" i="2" s="1"/>
  <c r="S12" i="3" s="1"/>
  <c r="F13" i="1"/>
  <c r="I12" i="2" s="1"/>
  <c r="E13" i="1"/>
  <c r="H12" i="3" s="1"/>
  <c r="J30" i="3" l="1"/>
  <c r="H34" i="3"/>
  <c r="S34" i="3"/>
  <c r="Q35" i="3"/>
  <c r="M36" i="3"/>
  <c r="R30" i="3"/>
  <c r="L31" i="1"/>
  <c r="K30" i="3"/>
  <c r="K33" i="3"/>
  <c r="I34" i="3"/>
  <c r="G35" i="3"/>
  <c r="R35" i="3"/>
  <c r="O36" i="3"/>
  <c r="M33" i="3"/>
  <c r="L38" i="1"/>
  <c r="N34" i="1"/>
  <c r="Q30" i="3"/>
  <c r="Q33" i="3"/>
  <c r="M34" i="3"/>
  <c r="J35" i="3"/>
  <c r="H36" i="3"/>
  <c r="S36" i="3"/>
  <c r="O33" i="3"/>
  <c r="O30" i="3"/>
  <c r="J31" i="1"/>
  <c r="J34" i="3"/>
  <c r="S35" i="3"/>
  <c r="F31" i="1"/>
  <c r="F42" i="1" s="1"/>
  <c r="F45" i="1" s="1"/>
  <c r="H30" i="3"/>
  <c r="S30" i="3"/>
  <c r="Q34" i="3"/>
  <c r="M35" i="3"/>
  <c r="J36" i="3"/>
  <c r="G30" i="3"/>
  <c r="H35" i="3"/>
  <c r="Q36" i="3"/>
  <c r="H31" i="1"/>
  <c r="H42" i="1" s="1"/>
  <c r="H45" i="1" s="1"/>
  <c r="P36" i="1"/>
  <c r="O36" i="1"/>
  <c r="I30" i="3"/>
  <c r="M22" i="2"/>
  <c r="J30" i="2"/>
  <c r="H33" i="2"/>
  <c r="S33" i="2"/>
  <c r="Q34" i="2"/>
  <c r="M35" i="2"/>
  <c r="J36" i="2"/>
  <c r="K22" i="3"/>
  <c r="G33" i="3"/>
  <c r="R33" i="3"/>
  <c r="S30" i="2"/>
  <c r="G13" i="1"/>
  <c r="O18" i="1"/>
  <c r="R12" i="2"/>
  <c r="R12" i="3" s="1"/>
  <c r="O22" i="2"/>
  <c r="K30" i="2"/>
  <c r="I33" i="2"/>
  <c r="M22" i="3"/>
  <c r="H33" i="3"/>
  <c r="S33" i="3"/>
  <c r="J38" i="1"/>
  <c r="H12" i="2"/>
  <c r="M30" i="2"/>
  <c r="J33" i="2"/>
  <c r="G22" i="2"/>
  <c r="O30" i="2"/>
  <c r="K33" i="2"/>
  <c r="Q22" i="3"/>
  <c r="J33" i="3"/>
  <c r="H30" i="2"/>
  <c r="Q30" i="2"/>
  <c r="L42" i="1" l="1"/>
  <c r="J12" i="3"/>
  <c r="J12" i="2"/>
  <c r="H13" i="1"/>
  <c r="N38" i="1"/>
  <c r="N42" i="1" s="1"/>
  <c r="P34" i="1"/>
  <c r="P38" i="1" s="1"/>
  <c r="P42" i="1" s="1"/>
  <c r="O34" i="1"/>
  <c r="O38" i="1" s="1"/>
  <c r="O42" i="1" s="1"/>
  <c r="J42" i="1"/>
  <c r="J45" i="1" l="1"/>
  <c r="O43" i="1"/>
  <c r="O45" i="1" s="1"/>
  <c r="N43" i="1"/>
  <c r="N45" i="1" s="1"/>
  <c r="L45" i="1"/>
  <c r="K12" i="2"/>
  <c r="K12" i="3"/>
  <c r="P43" i="1"/>
  <c r="P45" i="1" s="1"/>
</calcChain>
</file>

<file path=xl/sharedStrings.xml><?xml version="1.0" encoding="utf-8"?>
<sst xmlns="http://schemas.openxmlformats.org/spreadsheetml/2006/main" count="160" uniqueCount="85">
  <si>
    <t>Comparative Income Statement</t>
  </si>
  <si>
    <t>Data:___X____Base Period___X____Forecasted Period</t>
  </si>
  <si>
    <t>FR 16(8)(i)1</t>
  </si>
  <si>
    <t>Type of Filing:___X____Original________Updated ________Revised</t>
  </si>
  <si>
    <t>Schedule I</t>
  </si>
  <si>
    <t>Workpaper Reference No(s).____________________</t>
  </si>
  <si>
    <t>Witness: Faulk, Christian, Densman</t>
  </si>
  <si>
    <t>Most Recent Five Calendar Years</t>
  </si>
  <si>
    <t>Base Year</t>
  </si>
  <si>
    <t>Test Year</t>
  </si>
  <si>
    <t>(000s)</t>
  </si>
  <si>
    <t>INCOME STATEMENT</t>
  </si>
  <si>
    <t>$</t>
  </si>
  <si>
    <t>Operating Revenues</t>
  </si>
  <si>
    <t>Gas service revenue</t>
  </si>
  <si>
    <t>Transportation</t>
  </si>
  <si>
    <t xml:space="preserve">Other revenue </t>
  </si>
  <si>
    <t>Total Operating Revenues</t>
  </si>
  <si>
    <t>Purchase gas</t>
  </si>
  <si>
    <t>Gross Profit</t>
  </si>
  <si>
    <t>Operating Expenses</t>
  </si>
  <si>
    <t>Direct O&amp;M</t>
  </si>
  <si>
    <t>Allocated O&amp;M</t>
  </si>
  <si>
    <t>Depreciation &amp; amortization</t>
  </si>
  <si>
    <t>Taxes - other than income</t>
  </si>
  <si>
    <t>Total Operating Expenses</t>
  </si>
  <si>
    <t>Operating income(loss)</t>
  </si>
  <si>
    <t>Other income</t>
  </si>
  <si>
    <t>Interest Income</t>
  </si>
  <si>
    <t>Performance based rates</t>
  </si>
  <si>
    <t>Donations</t>
  </si>
  <si>
    <t>Other Income</t>
  </si>
  <si>
    <t>Total other income</t>
  </si>
  <si>
    <t>Interest Charges</t>
  </si>
  <si>
    <t xml:space="preserve">     Total interest charges</t>
  </si>
  <si>
    <t>Income Before Taxes</t>
  </si>
  <si>
    <t>Provision for income taxes</t>
  </si>
  <si>
    <t>Net Income</t>
  </si>
  <si>
    <t>DATA SOURCES:</t>
  </si>
  <si>
    <t>Income Statement_Report-Historic Statements CY 20.xlsx</t>
  </si>
  <si>
    <t>KY Revenue  Billing Unit Forecast TYE 12.31.2022.xlsx</t>
  </si>
  <si>
    <t>2023-2025 numeric inputs from enterprise model</t>
  </si>
  <si>
    <t>Revenue Statistics</t>
  </si>
  <si>
    <t>FR 16(8)(i)2</t>
  </si>
  <si>
    <t>Type of Filing:___X_____Original________Updated</t>
  </si>
  <si>
    <t>Witness: Faulk, Densman</t>
  </si>
  <si>
    <t>Base</t>
  </si>
  <si>
    <t>Forecasted</t>
  </si>
  <si>
    <t>Line</t>
  </si>
  <si>
    <t>Period</t>
  </si>
  <si>
    <t>No.</t>
  </si>
  <si>
    <t>Description</t>
  </si>
  <si>
    <t>1</t>
  </si>
  <si>
    <t>Revenue by Customer Class:</t>
  </si>
  <si>
    <t xml:space="preserve"> </t>
  </si>
  <si>
    <t>2</t>
  </si>
  <si>
    <t>Residential</t>
  </si>
  <si>
    <t>3</t>
  </si>
  <si>
    <t>Commercial</t>
  </si>
  <si>
    <t>4</t>
  </si>
  <si>
    <t>Industrial</t>
  </si>
  <si>
    <t>5</t>
  </si>
  <si>
    <t>Public Authority &amp; Other</t>
  </si>
  <si>
    <t>6</t>
  </si>
  <si>
    <t>Unbilled</t>
  </si>
  <si>
    <t>7</t>
  </si>
  <si>
    <t xml:space="preserve">     Total     </t>
  </si>
  <si>
    <t>Number of Customer by Class:</t>
  </si>
  <si>
    <t>9</t>
  </si>
  <si>
    <t>10</t>
  </si>
  <si>
    <t>Total</t>
  </si>
  <si>
    <t>Average Revenue per Class:</t>
  </si>
  <si>
    <t>(1) Unbilled Revenue is not included in the appropriate customer class.</t>
  </si>
  <si>
    <t>SALES STATISTICS</t>
  </si>
  <si>
    <t>FR 16(8)(i)3</t>
  </si>
  <si>
    <t>Workpaper Reference NO(S).____________________</t>
  </si>
  <si>
    <t xml:space="preserve"> No.</t>
  </si>
  <si>
    <t>Mcf</t>
  </si>
  <si>
    <t xml:space="preserve">Sales by Customer Class: </t>
  </si>
  <si>
    <t>Average Volume per Class:</t>
  </si>
  <si>
    <t>SOURCES:</t>
  </si>
  <si>
    <t>Atmos Energy Corporation, Kentucky/Mid-States Division</t>
  </si>
  <si>
    <t>Kentucky Jurisdiction Case No. 2021-00214</t>
  </si>
  <si>
    <t>Base Period: Twelve Months Ended September 30, 2021</t>
  </si>
  <si>
    <t>Forecasted Test Period: Twelve Months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</si>
</sst>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mm/dd/yy;@"/>
    <numFmt numFmtId="166" formatCode="_(&quot;$&quot;* #,##0_);_(&quot;$&quot;* \(#,##0\);_(&quot;$&quot;* &quot;-&quot;??_);_(@_)"/>
    <numFmt numFmtId="167" formatCode="_(* #,##0_);_(* \(#,##0\);_(* &quot;-&quot;??_);_(@_)"/>
  </numFmts>
  <fonts count="9">
    <font>
      <sz val="12"/>
      <name val="Helvetica-Narrow"/>
      <family val="2"/>
    </font>
    <font>
      <sz val="12"/>
      <name val="Helvetica-Narrow"/>
      <family val="2"/>
    </font>
    <font>
      <sz val="10"/>
      <name val="Helvetica-Narrow"/>
      <family val="2"/>
    </font>
    <font>
      <b/>
      <sz val="12"/>
      <color rgb="FFFF0000"/>
      <name val="Helvetica-Narrow"/>
    </font>
    <font>
      <sz val="10"/>
      <color rgb="FFFF0000"/>
      <name val="Helvetica-Narrow"/>
    </font>
    <font>
      <sz val="12"/>
      <name val="Times New Roman"/>
      <family val="1"/>
    </font>
    <font>
      <u/>
      <sz val="12"/>
      <name val="Helvetica-Narrow"/>
      <family val="2"/>
    </font>
    <font>
      <sz val="12"/>
      <name val="Helvetica-Narrow"/>
    </font>
    <font>
      <u/>
      <sz val="12"/>
      <name val="Helvetica-Narrow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37" fontId="0" fillId="0" borderId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">
    <xf numFmtId="37" fontId="0" fillId="0" borderId="0" xfId="0"/>
    <xf numFmtId="37" fontId="0" fillId="0" borderId="0" xfId="0" applyAlignment="1">
      <alignment horizontal="center"/>
    </xf>
    <xf numFmtId="37" fontId="0" fillId="0" borderId="0" xfId="0" applyAlignment="1" applyProtection="1">
      <alignment horizontal="left"/>
    </xf>
    <xf numFmtId="37" fontId="0" fillId="0" borderId="0" xfId="0" applyAlignment="1">
      <alignment horizontal="right"/>
    </xf>
    <xf numFmtId="37" fontId="0" fillId="0" borderId="0" xfId="0" applyAlignment="1" applyProtection="1">
      <alignment horizontal="right"/>
      <protection locked="0"/>
    </xf>
    <xf numFmtId="37" fontId="0" fillId="0" borderId="1" xfId="0" applyBorder="1" applyAlignment="1" applyProtection="1">
      <alignment horizontal="left"/>
    </xf>
    <xf numFmtId="37" fontId="0" fillId="0" borderId="1" xfId="0" applyBorder="1"/>
    <xf numFmtId="37" fontId="0" fillId="0" borderId="1" xfId="0" applyBorder="1" applyAlignment="1" applyProtection="1">
      <alignment horizontal="left"/>
      <protection locked="0"/>
    </xf>
    <xf numFmtId="37" fontId="0" fillId="0" borderId="2" xfId="0" applyBorder="1"/>
    <xf numFmtId="37" fontId="0" fillId="0" borderId="2" xfId="0" applyBorder="1" applyAlignment="1">
      <alignment horizontal="right"/>
    </xf>
    <xf numFmtId="37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Continuous"/>
    </xf>
    <xf numFmtId="37" fontId="2" fillId="0" borderId="0" xfId="0" applyFont="1" applyAlignment="1">
      <alignment horizontal="center"/>
    </xf>
    <xf numFmtId="37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5" fontId="0" fillId="0" borderId="2" xfId="0" applyNumberFormat="1" applyBorder="1"/>
    <xf numFmtId="0" fontId="0" fillId="0" borderId="1" xfId="0" applyNumberFormat="1" applyBorder="1" applyAlignment="1" applyProtection="1">
      <alignment horizontal="center"/>
    </xf>
    <xf numFmtId="37" fontId="0" fillId="0" borderId="5" xfId="0" applyBorder="1"/>
    <xf numFmtId="37" fontId="3" fillId="0" borderId="0" xfId="0" applyFont="1"/>
    <xf numFmtId="37" fontId="0" fillId="0" borderId="6" xfId="0" applyBorder="1"/>
    <xf numFmtId="37" fontId="4" fillId="0" borderId="0" xfId="0" applyFont="1"/>
    <xf numFmtId="37" fontId="0" fillId="0" borderId="7" xfId="0" applyBorder="1"/>
    <xf numFmtId="9" fontId="0" fillId="0" borderId="0" xfId="3" applyFont="1" applyFill="1"/>
    <xf numFmtId="37" fontId="0" fillId="0" borderId="0" xfId="0" applyProtection="1"/>
    <xf numFmtId="37" fontId="0" fillId="0" borderId="0" xfId="0" applyAlignment="1" applyProtection="1">
      <alignment horizontal="right"/>
    </xf>
    <xf numFmtId="37" fontId="0" fillId="0" borderId="1" xfId="0" applyBorder="1" applyAlignment="1" applyProtection="1">
      <alignment horizontal="right"/>
    </xf>
    <xf numFmtId="37" fontId="0" fillId="0" borderId="0" xfId="0" applyAlignment="1" applyProtection="1">
      <alignment horizontal="center"/>
    </xf>
    <xf numFmtId="37" fontId="0" fillId="0" borderId="1" xfId="0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64" fontId="0" fillId="0" borderId="1" xfId="0" applyNumberFormat="1" applyBorder="1"/>
    <xf numFmtId="49" fontId="0" fillId="0" borderId="1" xfId="0" applyNumberFormat="1" applyBorder="1" applyAlignment="1" applyProtection="1">
      <alignment horizontal="center"/>
    </xf>
    <xf numFmtId="166" fontId="1" fillId="0" borderId="0" xfId="2" applyNumberFormat="1" applyFont="1" applyFill="1" applyProtection="1"/>
    <xf numFmtId="37" fontId="0" fillId="0" borderId="2" xfId="0" applyBorder="1" applyProtection="1"/>
    <xf numFmtId="37" fontId="0" fillId="0" borderId="1" xfId="0" applyBorder="1" applyProtection="1"/>
    <xf numFmtId="166" fontId="0" fillId="0" borderId="0" xfId="2" applyNumberFormat="1" applyFont="1" applyFill="1"/>
    <xf numFmtId="167" fontId="1" fillId="0" borderId="0" xfId="1" applyNumberFormat="1" applyFont="1" applyFill="1" applyProtection="1"/>
    <xf numFmtId="167" fontId="0" fillId="0" borderId="0" xfId="1" applyNumberFormat="1" applyFont="1" applyFill="1"/>
    <xf numFmtId="166" fontId="0" fillId="0" borderId="0" xfId="2" applyNumberFormat="1" applyFont="1" applyFill="1" applyProtection="1"/>
    <xf numFmtId="37" fontId="7" fillId="0" borderId="0" xfId="0" applyFont="1" applyAlignment="1">
      <alignment horizontal="center"/>
    </xf>
    <xf numFmtId="37" fontId="7" fillId="0" borderId="0" xfId="0" applyFont="1"/>
    <xf numFmtId="37" fontId="7" fillId="0" borderId="0" xfId="0" applyFont="1" applyAlignment="1" applyProtection="1">
      <alignment horizontal="left"/>
    </xf>
    <xf numFmtId="37" fontId="7" fillId="0" borderId="0" xfId="0" applyFont="1" applyAlignment="1">
      <alignment horizontal="right"/>
    </xf>
    <xf numFmtId="37" fontId="7" fillId="0" borderId="0" xfId="0" applyFont="1" applyAlignment="1" applyProtection="1">
      <alignment horizontal="right"/>
    </xf>
    <xf numFmtId="37" fontId="7" fillId="0" borderId="1" xfId="0" applyFont="1" applyBorder="1" applyAlignment="1" applyProtection="1">
      <alignment horizontal="left"/>
    </xf>
    <xf numFmtId="37" fontId="7" fillId="0" borderId="1" xfId="0" applyFont="1" applyBorder="1"/>
    <xf numFmtId="37" fontId="7" fillId="0" borderId="2" xfId="0" applyFont="1" applyBorder="1"/>
    <xf numFmtId="37" fontId="7" fillId="0" borderId="1" xfId="0" applyFont="1" applyBorder="1" applyAlignment="1" applyProtection="1">
      <alignment horizontal="right"/>
    </xf>
    <xf numFmtId="37" fontId="7" fillId="0" borderId="0" xfId="0" applyFont="1" applyAlignment="1" applyProtection="1">
      <alignment horizontal="center"/>
    </xf>
    <xf numFmtId="37" fontId="7" fillId="0" borderId="2" xfId="0" applyFont="1" applyBorder="1" applyAlignment="1" applyProtection="1">
      <alignment horizontal="center"/>
    </xf>
    <xf numFmtId="37" fontId="8" fillId="0" borderId="2" xfId="0" applyFont="1" applyBorder="1"/>
    <xf numFmtId="37" fontId="7" fillId="0" borderId="1" xfId="0" applyFont="1" applyBorder="1" applyAlignment="1" applyProtection="1">
      <alignment horizontal="center"/>
    </xf>
    <xf numFmtId="164" fontId="7" fillId="0" borderId="1" xfId="0" applyNumberFormat="1" applyFont="1" applyBorder="1" applyAlignment="1" applyProtection="1">
      <alignment horizontal="center"/>
    </xf>
    <xf numFmtId="164" fontId="7" fillId="0" borderId="1" xfId="0" applyNumberFormat="1" applyFont="1" applyBorder="1"/>
    <xf numFmtId="165" fontId="7" fillId="0" borderId="2" xfId="0" applyNumberFormat="1" applyFont="1" applyBorder="1"/>
    <xf numFmtId="49" fontId="7" fillId="0" borderId="1" xfId="0" applyNumberFormat="1" applyFont="1" applyBorder="1" applyAlignment="1" applyProtection="1">
      <alignment horizontal="center"/>
    </xf>
    <xf numFmtId="37" fontId="7" fillId="0" borderId="0" xfId="0" applyFont="1" applyProtection="1"/>
    <xf numFmtId="37" fontId="7" fillId="0" borderId="2" xfId="0" applyFont="1" applyBorder="1" applyProtection="1"/>
    <xf numFmtId="37" fontId="7" fillId="0" borderId="5" xfId="0" applyFont="1" applyBorder="1" applyProtection="1"/>
    <xf numFmtId="14" fontId="7" fillId="0" borderId="2" xfId="0" applyNumberFormat="1" applyFont="1" applyBorder="1" applyAlignment="1">
      <alignment horizontal="center"/>
    </xf>
    <xf numFmtId="37" fontId="2" fillId="0" borderId="0" xfId="0" applyFont="1" applyAlignment="1">
      <alignment horizontal="center"/>
    </xf>
    <xf numFmtId="37" fontId="2" fillId="0" borderId="5" xfId="0" applyFont="1" applyBorder="1" applyAlignment="1">
      <alignment horizontal="center"/>
    </xf>
    <xf numFmtId="37" fontId="0" fillId="0" borderId="0" xfId="0" applyAlignment="1">
      <alignment horizontal="center"/>
    </xf>
    <xf numFmtId="49" fontId="0" fillId="0" borderId="3" xfId="0" applyNumberFormat="1" applyBorder="1" applyAlignment="1">
      <alignment horizontal="center"/>
    </xf>
    <xf numFmtId="37" fontId="6" fillId="0" borderId="0" xfId="0" applyFont="1" applyAlignment="1" applyProtection="1">
      <alignment horizontal="center"/>
    </xf>
    <xf numFmtId="37" fontId="7" fillId="0" borderId="2" xfId="0" applyFont="1" applyBorder="1" applyAlignment="1" applyProtection="1">
      <alignment horizontal="center"/>
    </xf>
    <xf numFmtId="37" fontId="7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B1086-5DD7-4916-8D87-6247D7B9B0DF}">
  <dimension ref="A1:Q56"/>
  <sheetViews>
    <sheetView tabSelected="1" view="pageBreakPreview" zoomScale="80" zoomScaleNormal="100" zoomScaleSheetLayoutView="80" workbookViewId="0">
      <selection activeCell="P9" sqref="P9"/>
    </sheetView>
  </sheetViews>
  <sheetFormatPr defaultColWidth="7.109375" defaultRowHeight="15"/>
  <cols>
    <col min="1" max="1" width="5.109375" customWidth="1"/>
    <col min="2" max="2" width="18.109375" customWidth="1"/>
    <col min="3" max="3" width="5" customWidth="1"/>
    <col min="4" max="6" width="10.33203125" customWidth="1"/>
    <col min="7" max="7" width="11.44140625" bestFit="1" customWidth="1"/>
    <col min="8" max="8" width="10.44140625" customWidth="1"/>
    <col min="9" max="9" width="1.6640625" customWidth="1"/>
    <col min="10" max="10" width="10.6640625" bestFit="1" customWidth="1"/>
    <col min="11" max="11" width="1.109375" customWidth="1"/>
    <col min="12" max="12" width="10.21875" customWidth="1"/>
    <col min="13" max="13" width="1.6640625" customWidth="1"/>
    <col min="14" max="14" width="10.44140625" bestFit="1" customWidth="1"/>
    <col min="15" max="15" width="8.21875" customWidth="1"/>
    <col min="16" max="16" width="8.77734375" customWidth="1"/>
    <col min="17" max="17" width="12" bestFit="1" customWidth="1"/>
    <col min="18" max="18" width="7.5546875" bestFit="1" customWidth="1"/>
    <col min="19" max="19" width="8" bestFit="1" customWidth="1"/>
    <col min="20" max="20" width="8.5546875" bestFit="1" customWidth="1"/>
  </cols>
  <sheetData>
    <row r="1" spans="1:16">
      <c r="A1" s="66" t="s">
        <v>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>
      <c r="A2" s="66" t="s">
        <v>82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>
      <c r="A4" s="66" t="s">
        <v>83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>
      <c r="A5" s="66" t="s">
        <v>84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2" t="s">
        <v>1</v>
      </c>
      <c r="P7" s="3" t="s">
        <v>2</v>
      </c>
    </row>
    <row r="8" spans="1:16">
      <c r="A8" s="2" t="s">
        <v>3</v>
      </c>
      <c r="P8" s="4" t="s">
        <v>4</v>
      </c>
    </row>
    <row r="9" spans="1:16">
      <c r="A9" s="5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8"/>
      <c r="O9" s="8"/>
      <c r="P9" s="9" t="s">
        <v>6</v>
      </c>
    </row>
    <row r="10" spans="1:16">
      <c r="D10" s="67" t="s">
        <v>7</v>
      </c>
      <c r="E10" s="67"/>
      <c r="F10" s="67"/>
      <c r="G10" s="67"/>
      <c r="H10" s="67"/>
      <c r="J10" s="10" t="s">
        <v>8</v>
      </c>
      <c r="K10" s="1"/>
      <c r="L10" s="10" t="s">
        <v>9</v>
      </c>
      <c r="N10" s="11"/>
      <c r="O10" s="11"/>
      <c r="P10" s="11"/>
    </row>
    <row r="11" spans="1:16">
      <c r="D11" s="64" t="s">
        <v>10</v>
      </c>
      <c r="E11" s="64"/>
      <c r="F11" s="64"/>
      <c r="G11" s="64"/>
      <c r="H11" s="64"/>
      <c r="J11" s="12" t="s">
        <v>10</v>
      </c>
      <c r="K11" s="13"/>
      <c r="L11" s="12" t="s">
        <v>10</v>
      </c>
      <c r="M11" s="13"/>
      <c r="N11" s="65" t="s">
        <v>10</v>
      </c>
      <c r="O11" s="65"/>
      <c r="P11" s="65"/>
    </row>
    <row r="12" spans="1:16">
      <c r="D12" s="14"/>
      <c r="E12" s="14"/>
      <c r="F12" s="14"/>
      <c r="G12" s="14"/>
      <c r="H12" s="14"/>
      <c r="J12" s="15"/>
      <c r="K12" s="16"/>
      <c r="L12" s="15"/>
    </row>
    <row r="13" spans="1:16">
      <c r="A13" s="17"/>
      <c r="B13" s="17"/>
      <c r="C13" s="17"/>
      <c r="D13" s="18">
        <v>2016</v>
      </c>
      <c r="E13" s="18">
        <f>D13+1</f>
        <v>2017</v>
      </c>
      <c r="F13" s="18">
        <f t="shared" ref="F13:H13" si="0">E13+1</f>
        <v>2018</v>
      </c>
      <c r="G13" s="18">
        <f t="shared" si="0"/>
        <v>2019</v>
      </c>
      <c r="H13" s="18">
        <f t="shared" si="0"/>
        <v>2020</v>
      </c>
      <c r="J13" s="19">
        <v>44469</v>
      </c>
      <c r="K13" s="20"/>
      <c r="L13" s="19">
        <v>44926</v>
      </c>
      <c r="N13" s="21">
        <v>2023</v>
      </c>
      <c r="O13" s="18">
        <f>N13+1</f>
        <v>2024</v>
      </c>
      <c r="P13" s="18">
        <f>O13+1</f>
        <v>2025</v>
      </c>
    </row>
    <row r="14" spans="1:16">
      <c r="A14" t="s">
        <v>11</v>
      </c>
      <c r="D14" s="1" t="s">
        <v>12</v>
      </c>
      <c r="E14" s="1" t="s">
        <v>12</v>
      </c>
      <c r="F14" s="1" t="s">
        <v>12</v>
      </c>
      <c r="G14" s="1" t="s">
        <v>12</v>
      </c>
      <c r="H14" s="1" t="s">
        <v>12</v>
      </c>
      <c r="J14" s="1" t="s">
        <v>12</v>
      </c>
      <c r="L14" s="1" t="s">
        <v>12</v>
      </c>
      <c r="N14" s="1" t="s">
        <v>12</v>
      </c>
      <c r="O14" s="1" t="s">
        <v>12</v>
      </c>
      <c r="P14" s="1" t="s">
        <v>12</v>
      </c>
    </row>
    <row r="15" spans="1:16">
      <c r="A15" t="s">
        <v>13</v>
      </c>
    </row>
    <row r="16" spans="1:16">
      <c r="B16" t="s">
        <v>14</v>
      </c>
      <c r="D16">
        <v>129826.66337000002</v>
      </c>
      <c r="E16">
        <v>144869.82665</v>
      </c>
      <c r="F16">
        <v>161584.11093999998</v>
      </c>
      <c r="G16">
        <v>157506.29086999997</v>
      </c>
      <c r="H16">
        <v>134241.51697</v>
      </c>
      <c r="J16">
        <v>147760.4611316068</v>
      </c>
      <c r="L16">
        <v>154074.43576019327</v>
      </c>
      <c r="N16">
        <v>153425.64824722949</v>
      </c>
      <c r="O16">
        <v>152977.73954946102</v>
      </c>
      <c r="P16">
        <v>153371.24951904305</v>
      </c>
    </row>
    <row r="17" spans="1:17">
      <c r="B17" t="s">
        <v>15</v>
      </c>
      <c r="D17">
        <v>15747.936089999999</v>
      </c>
      <c r="E17">
        <v>17214.913700000001</v>
      </c>
      <c r="F17">
        <v>18537.372689999997</v>
      </c>
      <c r="G17">
        <v>18324.533030000002</v>
      </c>
      <c r="H17">
        <v>17179.778549999995</v>
      </c>
      <c r="J17">
        <v>16646.735096687651</v>
      </c>
      <c r="L17">
        <v>15144.509466240135</v>
      </c>
      <c r="N17">
        <v>15144.509466240135</v>
      </c>
      <c r="O17">
        <v>15144.509466240135</v>
      </c>
      <c r="P17">
        <v>15144.509466240135</v>
      </c>
    </row>
    <row r="18" spans="1:17">
      <c r="B18" t="s">
        <v>16</v>
      </c>
      <c r="D18" s="8">
        <v>1856.60124</v>
      </c>
      <c r="E18" s="8">
        <v>2017.2438300000001</v>
      </c>
      <c r="F18" s="8">
        <v>732.99732000000006</v>
      </c>
      <c r="G18" s="8">
        <v>1877.6864200000002</v>
      </c>
      <c r="H18" s="8">
        <v>2087.0900200000001</v>
      </c>
      <c r="I18" s="8"/>
      <c r="J18" s="8">
        <v>1947.5094386196752</v>
      </c>
      <c r="K18" s="8"/>
      <c r="L18" s="8">
        <v>4247.9777232360639</v>
      </c>
      <c r="M18" s="8"/>
      <c r="N18" s="8">
        <f t="shared" ref="N18:P18" si="1">N19-N16-N17</f>
        <v>4239.7002674792493</v>
      </c>
      <c r="O18" s="8">
        <f t="shared" si="1"/>
        <v>4235.7570494489228</v>
      </c>
      <c r="P18" s="8">
        <f t="shared" si="1"/>
        <v>4239.2718934013283</v>
      </c>
    </row>
    <row r="19" spans="1:17">
      <c r="A19" t="s">
        <v>17</v>
      </c>
      <c r="D19">
        <f>SUM(D16:D18)</f>
        <v>147431.20070000002</v>
      </c>
      <c r="E19">
        <f>SUM(E16:E18)</f>
        <v>164101.98418</v>
      </c>
      <c r="F19">
        <f>SUM(F16:F18)</f>
        <v>180854.48094999997</v>
      </c>
      <c r="G19">
        <f>SUM(G16:G18)</f>
        <v>177708.51031999997</v>
      </c>
      <c r="H19">
        <f>SUM(H16:H18)</f>
        <v>153508.38553999999</v>
      </c>
      <c r="J19">
        <f>SUM(J16:J18)</f>
        <v>166354.70566691415</v>
      </c>
      <c r="L19">
        <f>SUM(L16:L18)</f>
        <v>173466.92294966945</v>
      </c>
      <c r="N19">
        <v>172809.85798094887</v>
      </c>
      <c r="O19">
        <v>172358.00606515008</v>
      </c>
      <c r="P19">
        <v>172755.03087868451</v>
      </c>
    </row>
    <row r="21" spans="1:17">
      <c r="A21" t="s">
        <v>18</v>
      </c>
      <c r="D21">
        <v>61180.230949999997</v>
      </c>
      <c r="E21">
        <v>70880.021340000007</v>
      </c>
      <c r="F21">
        <v>89006.235690000001</v>
      </c>
      <c r="G21">
        <v>83688.773440000004</v>
      </c>
      <c r="H21">
        <v>59995.688329999997</v>
      </c>
      <c r="I21" s="8"/>
      <c r="J21" s="8">
        <v>70283.865695086715</v>
      </c>
      <c r="K21" s="8"/>
      <c r="L21" s="8">
        <v>77873.656336473563</v>
      </c>
      <c r="M21" s="8"/>
      <c r="N21">
        <v>77014.485830880614</v>
      </c>
      <c r="O21">
        <v>76287.502888390984</v>
      </c>
      <c r="P21">
        <v>76401.996904516767</v>
      </c>
    </row>
    <row r="22" spans="1:17">
      <c r="A22" t="s">
        <v>19</v>
      </c>
      <c r="D22" s="22">
        <f>+D19-D21</f>
        <v>86250.969750000018</v>
      </c>
      <c r="E22" s="22">
        <f>+E19-E21</f>
        <v>93221.962839999993</v>
      </c>
      <c r="F22" s="22">
        <f>+F19-F21</f>
        <v>91848.245259999967</v>
      </c>
      <c r="G22" s="22">
        <f>+G19-G21</f>
        <v>94019.736879999968</v>
      </c>
      <c r="H22" s="22">
        <f>+H19-H21</f>
        <v>93512.697209999984</v>
      </c>
      <c r="J22">
        <f>+J19-J21</f>
        <v>96070.83997182743</v>
      </c>
      <c r="L22">
        <f>+L19-L21</f>
        <v>95593.266613195883</v>
      </c>
      <c r="N22" s="22">
        <f>+N19-N21</f>
        <v>95795.372150068259</v>
      </c>
      <c r="O22" s="22">
        <f>+O19-O21</f>
        <v>96070.503176759099</v>
      </c>
      <c r="P22" s="22">
        <f>+P19-P21</f>
        <v>96353.033974167745</v>
      </c>
    </row>
    <row r="24" spans="1:17">
      <c r="A24" t="s">
        <v>20</v>
      </c>
    </row>
    <row r="25" spans="1:17" ht="15.75">
      <c r="B25" t="s">
        <v>21</v>
      </c>
      <c r="D25">
        <v>14518.409320000001</v>
      </c>
      <c r="E25">
        <v>16031.043749999999</v>
      </c>
      <c r="F25">
        <v>17403.32143</v>
      </c>
      <c r="G25">
        <v>18980.651690000002</v>
      </c>
      <c r="H25">
        <v>15673.209889999998</v>
      </c>
      <c r="J25">
        <v>16133.468920000003</v>
      </c>
      <c r="L25">
        <v>13583.762612668112</v>
      </c>
      <c r="N25">
        <v>20850.932316961862</v>
      </c>
      <c r="O25">
        <v>21093.115246788733</v>
      </c>
      <c r="P25">
        <v>21336.315527382823</v>
      </c>
      <c r="Q25" s="23"/>
    </row>
    <row r="26" spans="1:17" ht="15.75">
      <c r="B26" t="s">
        <v>22</v>
      </c>
      <c r="D26">
        <v>12708.20644</v>
      </c>
      <c r="E26">
        <v>11828.783839999998</v>
      </c>
      <c r="F26">
        <v>12110.085370000001</v>
      </c>
      <c r="G26">
        <v>13264.6566</v>
      </c>
      <c r="H26">
        <v>13189.254380000002</v>
      </c>
      <c r="J26">
        <v>15178.190516582308</v>
      </c>
      <c r="L26">
        <v>15463.672796832643</v>
      </c>
      <c r="N26">
        <v>11926.247654181723</v>
      </c>
      <c r="O26">
        <v>12352.849804952175</v>
      </c>
      <c r="P26">
        <v>12804.885710881917</v>
      </c>
      <c r="Q26" s="23"/>
    </row>
    <row r="27" spans="1:17" ht="15.75">
      <c r="B27" t="s">
        <v>23</v>
      </c>
      <c r="D27">
        <v>19120.630430000001</v>
      </c>
      <c r="E27">
        <v>19379.359540000005</v>
      </c>
      <c r="F27">
        <v>20842.245660000004</v>
      </c>
      <c r="G27">
        <v>20421.992340000004</v>
      </c>
      <c r="H27">
        <v>20474.841170000003</v>
      </c>
      <c r="J27">
        <v>19295.728648829721</v>
      </c>
      <c r="L27">
        <v>20604.446985372451</v>
      </c>
      <c r="N27">
        <v>20820.704516952421</v>
      </c>
      <c r="O27">
        <v>22394.171429863236</v>
      </c>
      <c r="P27">
        <v>23952.99698530696</v>
      </c>
      <c r="Q27" s="23"/>
    </row>
    <row r="28" spans="1:17" ht="15.75">
      <c r="B28" t="s">
        <v>24</v>
      </c>
      <c r="D28">
        <v>5919.1201500000006</v>
      </c>
      <c r="E28">
        <v>6335.9178899999997</v>
      </c>
      <c r="F28">
        <v>6454.8750500000006</v>
      </c>
      <c r="G28">
        <v>8673.0926400000008</v>
      </c>
      <c r="H28">
        <v>9400.8409300000003</v>
      </c>
      <c r="I28" s="8"/>
      <c r="J28" s="8">
        <v>9749.3033507630826</v>
      </c>
      <c r="K28" s="8"/>
      <c r="L28" s="8">
        <v>10326.386977940097</v>
      </c>
      <c r="M28" s="8"/>
      <c r="N28">
        <v>10730.261173852117</v>
      </c>
      <c r="O28">
        <v>11249.294195174672</v>
      </c>
      <c r="P28">
        <v>11737.527758027705</v>
      </c>
      <c r="Q28" s="23"/>
    </row>
    <row r="29" spans="1:17">
      <c r="A29" t="s">
        <v>25</v>
      </c>
      <c r="D29" s="22">
        <f>SUM(D25:D28)</f>
        <v>52266.366340000008</v>
      </c>
      <c r="E29" s="22">
        <f>SUM(E25:E28)</f>
        <v>53575.105020000003</v>
      </c>
      <c r="F29" s="22">
        <f>SUM(F25:F28)</f>
        <v>56810.527510000007</v>
      </c>
      <c r="G29" s="22">
        <f>SUM(G25:G28)</f>
        <v>61340.393270000008</v>
      </c>
      <c r="H29" s="22">
        <f>SUM(H25:H28)</f>
        <v>58738.146370000002</v>
      </c>
      <c r="J29">
        <f>SUM(J25:J28)</f>
        <v>60356.691436175119</v>
      </c>
      <c r="L29">
        <f>SUM(L25:L28)</f>
        <v>59978.269372813302</v>
      </c>
      <c r="N29" s="22">
        <f>SUM(N25:N28)</f>
        <v>64328.145661948125</v>
      </c>
      <c r="O29" s="22">
        <f t="shared" ref="O29:P29" si="2">SUM(O25:O28)</f>
        <v>67089.430676778822</v>
      </c>
      <c r="P29" s="22">
        <f t="shared" si="2"/>
        <v>69831.725981599404</v>
      </c>
    </row>
    <row r="30" spans="1:17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7">
      <c r="A31" t="s">
        <v>26</v>
      </c>
      <c r="D31">
        <f>+D22-D29</f>
        <v>33984.603410000011</v>
      </c>
      <c r="E31">
        <f>+E22-E29</f>
        <v>39646.85781999999</v>
      </c>
      <c r="F31">
        <f>+F22-F29</f>
        <v>35037.71774999996</v>
      </c>
      <c r="G31">
        <f>+G22-G29</f>
        <v>32679.34360999996</v>
      </c>
      <c r="H31">
        <f>+H22-H29</f>
        <v>34774.550839999982</v>
      </c>
      <c r="J31">
        <f>+J22-J29</f>
        <v>35714.148535652312</v>
      </c>
      <c r="L31">
        <f>+L22-L29</f>
        <v>35614.997240382581</v>
      </c>
      <c r="N31">
        <f>+N22-N29</f>
        <v>31467.226488120134</v>
      </c>
      <c r="O31">
        <f>+O22-O29</f>
        <v>28981.072499980277</v>
      </c>
      <c r="P31">
        <f>+P22-P29</f>
        <v>26521.307992568341</v>
      </c>
    </row>
    <row r="33" spans="1:17">
      <c r="A33" t="s">
        <v>27</v>
      </c>
    </row>
    <row r="34" spans="1:17">
      <c r="B34" t="s">
        <v>28</v>
      </c>
      <c r="D34">
        <v>42.014340000000004</v>
      </c>
      <c r="E34">
        <v>32.01484</v>
      </c>
      <c r="F34">
        <v>-2.4927299999999986</v>
      </c>
      <c r="G34">
        <v>31.29035</v>
      </c>
      <c r="H34">
        <v>38.990180000000002</v>
      </c>
      <c r="J34">
        <f>H34</f>
        <v>38.990180000000002</v>
      </c>
      <c r="L34">
        <f>J34</f>
        <v>38.990180000000002</v>
      </c>
      <c r="N34">
        <f>L34</f>
        <v>38.990180000000002</v>
      </c>
      <c r="O34">
        <f>N34</f>
        <v>38.990180000000002</v>
      </c>
      <c r="P34">
        <f>N34</f>
        <v>38.990180000000002</v>
      </c>
    </row>
    <row r="35" spans="1:17" ht="15.75">
      <c r="B35" t="s">
        <v>29</v>
      </c>
      <c r="D35">
        <v>2791.57728</v>
      </c>
      <c r="E35">
        <v>3246.14876</v>
      </c>
      <c r="F35">
        <v>3241.3958700000003</v>
      </c>
      <c r="G35">
        <v>3425.3495099999996</v>
      </c>
      <c r="H35">
        <v>3358.9845699999996</v>
      </c>
      <c r="J35">
        <f>H35</f>
        <v>3358.9845699999996</v>
      </c>
      <c r="L35">
        <v>3000</v>
      </c>
      <c r="N35">
        <v>3000</v>
      </c>
      <c r="O35">
        <v>3000</v>
      </c>
      <c r="P35">
        <v>3000</v>
      </c>
      <c r="Q35" s="23"/>
    </row>
    <row r="36" spans="1:17">
      <c r="B36" t="s">
        <v>30</v>
      </c>
      <c r="D36">
        <v>-354.79807000000005</v>
      </c>
      <c r="E36">
        <v>-360.83670999999993</v>
      </c>
      <c r="F36">
        <v>-455.43557000000004</v>
      </c>
      <c r="G36">
        <v>-476.97109999999992</v>
      </c>
      <c r="H36">
        <v>-816.71387000000016</v>
      </c>
      <c r="J36">
        <f>H36</f>
        <v>-816.71387000000016</v>
      </c>
      <c r="L36">
        <f t="shared" ref="L36" si="3">J36</f>
        <v>-816.71387000000016</v>
      </c>
      <c r="N36">
        <f>L36</f>
        <v>-816.71387000000016</v>
      </c>
      <c r="O36">
        <f>N36</f>
        <v>-816.71387000000016</v>
      </c>
      <c r="P36">
        <f t="shared" ref="P36" si="4">N36</f>
        <v>-816.71387000000016</v>
      </c>
    </row>
    <row r="37" spans="1:17">
      <c r="B37" t="s">
        <v>31</v>
      </c>
      <c r="D37">
        <v>-391.44266000000005</v>
      </c>
      <c r="E37">
        <v>-403.49966999999998</v>
      </c>
      <c r="F37">
        <v>-427.67327</v>
      </c>
      <c r="G37">
        <v>1248.7482299999995</v>
      </c>
      <c r="H37">
        <v>122.76372000000015</v>
      </c>
      <c r="I37" s="8"/>
      <c r="J37" s="8">
        <f>H37</f>
        <v>122.76372000000015</v>
      </c>
      <c r="K37" s="8"/>
      <c r="L37" s="8">
        <f>J37</f>
        <v>122.76372000000015</v>
      </c>
      <c r="M37" s="8"/>
      <c r="N37" s="8">
        <f>L37</f>
        <v>122.76372000000015</v>
      </c>
      <c r="O37" s="8">
        <f>N37</f>
        <v>122.76372000000015</v>
      </c>
      <c r="P37" s="8">
        <f>O37</f>
        <v>122.76372000000015</v>
      </c>
    </row>
    <row r="38" spans="1:17">
      <c r="A38" t="s">
        <v>32</v>
      </c>
      <c r="D38" s="22">
        <f>SUM(D34:D37)</f>
        <v>2087.3508900000002</v>
      </c>
      <c r="E38" s="22">
        <f t="shared" ref="E38:P38" si="5">SUM(E34:E37)</f>
        <v>2513.8272199999997</v>
      </c>
      <c r="F38" s="22">
        <f t="shared" si="5"/>
        <v>2355.7943000000005</v>
      </c>
      <c r="G38" s="22">
        <f t="shared" si="5"/>
        <v>4228.4169899999997</v>
      </c>
      <c r="H38" s="22">
        <f t="shared" si="5"/>
        <v>2704.0245999999997</v>
      </c>
      <c r="I38" s="22"/>
      <c r="J38" s="22">
        <f t="shared" si="5"/>
        <v>2704.0245999999997</v>
      </c>
      <c r="K38" s="22">
        <f t="shared" si="5"/>
        <v>0</v>
      </c>
      <c r="L38" s="22">
        <f t="shared" si="5"/>
        <v>2345.0400300000001</v>
      </c>
      <c r="M38" s="22"/>
      <c r="N38" s="22">
        <f>SUM(N34:N37)</f>
        <v>2345.0400300000001</v>
      </c>
      <c r="O38" s="22">
        <f t="shared" si="5"/>
        <v>2345.0400300000001</v>
      </c>
      <c r="P38" s="22">
        <f t="shared" si="5"/>
        <v>2345.0400300000001</v>
      </c>
    </row>
    <row r="40" spans="1:17">
      <c r="A40" t="s">
        <v>33</v>
      </c>
    </row>
    <row r="41" spans="1:17" ht="15.75">
      <c r="A41" t="s">
        <v>34</v>
      </c>
      <c r="D41" s="24">
        <v>7377.4536399999997</v>
      </c>
      <c r="E41" s="24">
        <v>8008.5934800000005</v>
      </c>
      <c r="F41" s="24">
        <v>8021.673630000003</v>
      </c>
      <c r="G41" s="24">
        <v>9455.5509100000017</v>
      </c>
      <c r="H41" s="24">
        <v>9366.1394500000006</v>
      </c>
      <c r="I41" s="24"/>
      <c r="J41" s="24">
        <v>9651.4713099451128</v>
      </c>
      <c r="K41" s="24"/>
      <c r="L41" s="24">
        <v>10496.657164710725</v>
      </c>
      <c r="M41" s="24"/>
      <c r="N41" s="24">
        <v>10431</v>
      </c>
      <c r="O41" s="24">
        <v>11462</v>
      </c>
      <c r="P41" s="24">
        <v>12587</v>
      </c>
      <c r="Q41" s="23"/>
    </row>
    <row r="42" spans="1:17">
      <c r="A42" t="s">
        <v>35</v>
      </c>
      <c r="D42" s="24">
        <f>+D31+D38-D41</f>
        <v>28694.500660000012</v>
      </c>
      <c r="E42" s="24">
        <f>+E31+E38-E41</f>
        <v>34152.091559999986</v>
      </c>
      <c r="F42" s="24">
        <f>+F31+F38-F41</f>
        <v>29371.838419999956</v>
      </c>
      <c r="G42" s="24">
        <f>+G31+G38-G41</f>
        <v>27452.209689999956</v>
      </c>
      <c r="H42" s="24">
        <f>+H31+H38-H41</f>
        <v>28112.435989999976</v>
      </c>
      <c r="I42" s="24"/>
      <c r="J42" s="24">
        <f>+J31+J38-J41</f>
        <v>28766.701825707198</v>
      </c>
      <c r="K42" s="24"/>
      <c r="L42" s="24">
        <f>+L31+L38-L41</f>
        <v>27463.380105671858</v>
      </c>
      <c r="M42" s="24"/>
      <c r="N42" s="24">
        <f>+N31+N38-N41</f>
        <v>23381.26651812013</v>
      </c>
      <c r="O42" s="24">
        <f>+O31+O38-O41</f>
        <v>19864.112529980277</v>
      </c>
      <c r="P42" s="24">
        <f>+P31+P38-P41</f>
        <v>16279.348022568342</v>
      </c>
    </row>
    <row r="43" spans="1:17">
      <c r="B43" t="s">
        <v>36</v>
      </c>
      <c r="D43" s="24">
        <v>9516.4333000000006</v>
      </c>
      <c r="E43" s="24">
        <v>9696.7549999999992</v>
      </c>
      <c r="F43" s="24">
        <v>8860.9265299999988</v>
      </c>
      <c r="G43" s="24">
        <v>6288.4629999999997</v>
      </c>
      <c r="H43" s="24">
        <v>3380.3330000000001</v>
      </c>
      <c r="I43" s="24"/>
      <c r="J43" s="24">
        <v>7177.2921055139459</v>
      </c>
      <c r="K43" s="24"/>
      <c r="L43" s="24">
        <v>6852.1133363651288</v>
      </c>
      <c r="M43" s="24"/>
      <c r="N43" s="24">
        <f>N42*(ROUND(0.05+0.21*(1-0.05),5))</f>
        <v>5833.6259962709728</v>
      </c>
      <c r="O43" s="24">
        <f t="shared" ref="O43:P43" si="6">O42*(ROUND(0.05+0.21*(1-0.05),5))</f>
        <v>4956.0960762300792</v>
      </c>
      <c r="P43" s="24">
        <f t="shared" si="6"/>
        <v>4061.6973316308013</v>
      </c>
      <c r="Q43" s="25"/>
    </row>
    <row r="45" spans="1:17" ht="15.75" thickBot="1">
      <c r="A45" t="s">
        <v>37</v>
      </c>
      <c r="D45" s="26">
        <f>+D42-D43</f>
        <v>19178.067360000012</v>
      </c>
      <c r="E45" s="26">
        <f>+E42-E43</f>
        <v>24455.336559999989</v>
      </c>
      <c r="F45" s="26">
        <f>+F42-F43</f>
        <v>20510.911889999959</v>
      </c>
      <c r="G45" s="26">
        <f>+G42-G43</f>
        <v>21163.746689999956</v>
      </c>
      <c r="H45" s="26">
        <f>+H42-H43</f>
        <v>24732.102989999978</v>
      </c>
      <c r="I45" s="26"/>
      <c r="J45" s="26">
        <f>+J42-J43</f>
        <v>21589.409720193253</v>
      </c>
      <c r="K45" s="26"/>
      <c r="L45" s="26">
        <f>+L42-L43</f>
        <v>20611.266769306731</v>
      </c>
      <c r="M45" s="26"/>
      <c r="N45" s="26">
        <f>+N42-N43</f>
        <v>17547.640521849156</v>
      </c>
      <c r="O45" s="26">
        <f>+O42-O43</f>
        <v>14908.016453750199</v>
      </c>
      <c r="P45" s="26">
        <f>+P42-P43</f>
        <v>12217.65069093754</v>
      </c>
    </row>
    <row r="46" spans="1:17" ht="15.75" thickTop="1">
      <c r="D46" s="27"/>
      <c r="E46" s="27"/>
      <c r="F46" s="27"/>
      <c r="G46" s="27"/>
      <c r="H46" s="27"/>
      <c r="J46" s="27"/>
      <c r="K46" s="27"/>
      <c r="L46" s="27"/>
      <c r="M46" s="27"/>
      <c r="N46" s="27"/>
      <c r="O46" s="27"/>
      <c r="P46" s="27"/>
    </row>
    <row r="47" spans="1:17">
      <c r="B47" s="13"/>
    </row>
    <row r="48" spans="1:17">
      <c r="B48" s="13"/>
    </row>
    <row r="51" spans="1:15">
      <c r="A51" t="s">
        <v>38</v>
      </c>
    </row>
    <row r="52" spans="1:15">
      <c r="A52" t="s">
        <v>39</v>
      </c>
    </row>
    <row r="53" spans="1:15">
      <c r="A53" t="s">
        <v>40</v>
      </c>
    </row>
    <row r="54" spans="1:15">
      <c r="A54" t="s">
        <v>41</v>
      </c>
    </row>
    <row r="55" spans="1:15">
      <c r="N55" s="28"/>
      <c r="O55" s="28"/>
    </row>
    <row r="56" spans="1:15">
      <c r="N56" s="28"/>
      <c r="O56" s="28"/>
    </row>
  </sheetData>
  <mergeCells count="8">
    <mergeCell ref="D11:H11"/>
    <mergeCell ref="N11:P11"/>
    <mergeCell ref="A1:P1"/>
    <mergeCell ref="A2:P2"/>
    <mergeCell ref="A3:P3"/>
    <mergeCell ref="A4:P4"/>
    <mergeCell ref="A5:P5"/>
    <mergeCell ref="D10:H10"/>
  </mergeCells>
  <printOptions horizontalCentered="1"/>
  <pageMargins left="0.5" right="0.5" top="0.66" bottom="0.5" header="0.5" footer="0.5"/>
  <pageSetup scale="70" orientation="landscape" verticalDpi="300" r:id="rId1"/>
  <headerFooter alignWithMargins="0">
    <oddHeader>&amp;RCASE NO. 2021-00214
FR 16(8)(i)
ATTACHMENT 1</oddHeader>
    <oddFooter>&amp;RSchedule 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1908-A1F4-4E54-B094-2F7C1A0D35B8}">
  <sheetPr>
    <pageSetUpPr fitToPage="1"/>
  </sheetPr>
  <dimension ref="A1:T74"/>
  <sheetViews>
    <sheetView view="pageBreakPreview" zoomScale="80" zoomScaleNormal="100" zoomScaleSheetLayoutView="80" workbookViewId="0">
      <selection activeCell="P9" sqref="P9"/>
    </sheetView>
  </sheetViews>
  <sheetFormatPr defaultColWidth="7.109375" defaultRowHeight="15"/>
  <cols>
    <col min="1" max="1" width="4.44140625" customWidth="1"/>
    <col min="2" max="2" width="0" hidden="1" customWidth="1"/>
    <col min="3" max="3" width="12.33203125" customWidth="1"/>
    <col min="5" max="5" width="4.44140625" customWidth="1"/>
    <col min="6" max="6" width="1.44140625" customWidth="1"/>
    <col min="7" max="7" width="13.33203125" bestFit="1" customWidth="1"/>
    <col min="8" max="8" width="12.88671875" customWidth="1"/>
    <col min="9" max="10" width="13.33203125" bestFit="1" customWidth="1"/>
    <col min="11" max="11" width="13.33203125" customWidth="1"/>
    <col min="12" max="12" width="1.44140625" customWidth="1"/>
    <col min="13" max="13" width="13.109375" bestFit="1" customWidth="1"/>
    <col min="14" max="14" width="1.44140625" customWidth="1"/>
    <col min="15" max="15" width="13.109375" bestFit="1" customWidth="1"/>
    <col min="16" max="16" width="1.44140625" customWidth="1"/>
    <col min="17" max="17" width="13.44140625" customWidth="1"/>
    <col min="18" max="19" width="13.5546875" customWidth="1"/>
    <col min="20" max="20" width="9.33203125" customWidth="1"/>
    <col min="21" max="22" width="11.44140625" bestFit="1" customWidth="1"/>
  </cols>
  <sheetData>
    <row r="1" spans="1:20">
      <c r="A1" s="66" t="s">
        <v>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1"/>
    </row>
    <row r="2" spans="1:20">
      <c r="A2" s="66" t="s">
        <v>82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"/>
    </row>
    <row r="3" spans="1:20">
      <c r="A3" s="66" t="s">
        <v>42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"/>
    </row>
    <row r="4" spans="1:20">
      <c r="A4" s="66" t="s">
        <v>83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1"/>
    </row>
    <row r="5" spans="1:20">
      <c r="A5" s="66" t="s">
        <v>84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1"/>
    </row>
    <row r="7" spans="1:20">
      <c r="A7" s="2" t="s">
        <v>1</v>
      </c>
      <c r="S7" s="3" t="s">
        <v>43</v>
      </c>
    </row>
    <row r="8" spans="1:20">
      <c r="A8" s="2" t="s">
        <v>44</v>
      </c>
      <c r="Q8" s="2"/>
      <c r="S8" s="29" t="s">
        <v>4</v>
      </c>
    </row>
    <row r="9" spans="1:20">
      <c r="A9" s="5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5"/>
      <c r="R9" s="8"/>
      <c r="S9" s="30" t="s">
        <v>45</v>
      </c>
    </row>
    <row r="10" spans="1:20">
      <c r="M10" s="31" t="s">
        <v>46</v>
      </c>
      <c r="O10" s="31" t="s">
        <v>47</v>
      </c>
      <c r="P10" s="31"/>
    </row>
    <row r="11" spans="1:20">
      <c r="A11" s="2" t="s">
        <v>48</v>
      </c>
      <c r="G11" s="68" t="s">
        <v>7</v>
      </c>
      <c r="H11" s="68"/>
      <c r="I11" s="68"/>
      <c r="J11" s="68"/>
      <c r="K11" s="68"/>
      <c r="M11" s="31" t="s">
        <v>49</v>
      </c>
      <c r="O11" s="31" t="s">
        <v>49</v>
      </c>
      <c r="P11" s="31"/>
      <c r="Q11" s="68"/>
      <c r="R11" s="68"/>
      <c r="S11" s="68"/>
    </row>
    <row r="12" spans="1:20">
      <c r="A12" s="5" t="s">
        <v>50</v>
      </c>
      <c r="B12" s="6"/>
      <c r="C12" s="32" t="s">
        <v>51</v>
      </c>
      <c r="D12" s="6"/>
      <c r="E12" s="6"/>
      <c r="F12" s="6"/>
      <c r="G12" s="33">
        <f>I.1!D13</f>
        <v>2016</v>
      </c>
      <c r="H12" s="33">
        <f>I.1!E13</f>
        <v>2017</v>
      </c>
      <c r="I12" s="33">
        <f>I.1!F13</f>
        <v>2018</v>
      </c>
      <c r="J12" s="33">
        <f>I.1!G13</f>
        <v>2019</v>
      </c>
      <c r="K12" s="33">
        <f>I.1!H13</f>
        <v>2020</v>
      </c>
      <c r="L12" s="34"/>
      <c r="M12" s="19">
        <f>I.1!J13</f>
        <v>44469</v>
      </c>
      <c r="N12" s="20"/>
      <c r="O12" s="19">
        <f>I.1!L13</f>
        <v>44926</v>
      </c>
      <c r="P12" s="35"/>
      <c r="Q12" s="33">
        <f>I.1!N13</f>
        <v>2023</v>
      </c>
      <c r="R12" s="33">
        <f>I.1!O13</f>
        <v>2024</v>
      </c>
      <c r="S12" s="33">
        <f>I.1!P13</f>
        <v>2025</v>
      </c>
    </row>
    <row r="13" spans="1:20">
      <c r="G13" s="31"/>
      <c r="H13" s="31"/>
      <c r="I13" s="31"/>
      <c r="J13" s="31"/>
      <c r="K13" s="31"/>
      <c r="M13" s="31"/>
      <c r="O13" s="31"/>
      <c r="P13" s="31"/>
      <c r="Q13" s="31"/>
      <c r="R13" s="31"/>
      <c r="S13" s="31"/>
    </row>
    <row r="15" spans="1:20">
      <c r="A15" s="31" t="s">
        <v>52</v>
      </c>
      <c r="C15" s="2" t="s">
        <v>53</v>
      </c>
      <c r="M15" t="s">
        <v>54</v>
      </c>
    </row>
    <row r="16" spans="1:20">
      <c r="A16" s="31" t="s">
        <v>55</v>
      </c>
      <c r="C16" s="2" t="s">
        <v>56</v>
      </c>
      <c r="G16" s="36">
        <v>85596831.810000017</v>
      </c>
      <c r="H16" s="36">
        <v>94138421.609999985</v>
      </c>
      <c r="I16" s="36">
        <v>102705470.96000001</v>
      </c>
      <c r="J16" s="36">
        <v>97529079.299999997</v>
      </c>
      <c r="K16" s="36">
        <v>88021107.090000004</v>
      </c>
      <c r="M16" s="36">
        <v>95747266.152966991</v>
      </c>
      <c r="O16" s="36">
        <v>100196511.94965912</v>
      </c>
      <c r="Q16" s="36">
        <v>99877929.798762828</v>
      </c>
      <c r="R16" s="36">
        <v>99645930.625346795</v>
      </c>
      <c r="S16" s="36">
        <v>99924437.526092067</v>
      </c>
      <c r="T16" s="28"/>
    </row>
    <row r="17" spans="1:20">
      <c r="A17" s="31" t="s">
        <v>57</v>
      </c>
      <c r="C17" s="2" t="s">
        <v>58</v>
      </c>
      <c r="D17" s="31"/>
      <c r="G17" s="28">
        <v>34032004.469999999</v>
      </c>
      <c r="H17" s="28">
        <v>38222731.340000004</v>
      </c>
      <c r="I17" s="28">
        <v>44941378.350000001</v>
      </c>
      <c r="J17" s="28">
        <v>43100803.260000005</v>
      </c>
      <c r="K17" s="28">
        <v>35926641.920000002</v>
      </c>
      <c r="M17" s="28">
        <v>41385686.253622569</v>
      </c>
      <c r="O17" s="28">
        <v>42523546.818897888</v>
      </c>
      <c r="Q17" s="36">
        <v>42314290.336463265</v>
      </c>
      <c r="R17" s="36">
        <v>42197437.733505689</v>
      </c>
      <c r="S17" s="36">
        <v>42327246.692024782</v>
      </c>
      <c r="T17" s="28"/>
    </row>
    <row r="18" spans="1:20">
      <c r="A18" s="31" t="s">
        <v>59</v>
      </c>
      <c r="C18" s="2" t="s">
        <v>60</v>
      </c>
      <c r="D18" s="31"/>
      <c r="G18" s="28">
        <v>4441439.42</v>
      </c>
      <c r="H18" s="28">
        <v>6400149.6800000006</v>
      </c>
      <c r="I18" s="28">
        <v>6556064.4399999995</v>
      </c>
      <c r="J18" s="28">
        <v>9909683.3900000006</v>
      </c>
      <c r="K18" s="28">
        <v>4916762.0599999996</v>
      </c>
      <c r="M18" s="28">
        <v>4565301.5970437285</v>
      </c>
      <c r="O18" s="28">
        <v>4941524.9316062424</v>
      </c>
      <c r="Q18" s="36">
        <v>4877577.6879574424</v>
      </c>
      <c r="R18" s="36">
        <v>4831144.0186616089</v>
      </c>
      <c r="S18" s="36">
        <v>4824110.8559931982</v>
      </c>
      <c r="T18" s="28"/>
    </row>
    <row r="19" spans="1:20">
      <c r="A19" s="31" t="s">
        <v>61</v>
      </c>
      <c r="C19" s="2" t="s">
        <v>62</v>
      </c>
      <c r="D19" s="31"/>
      <c r="G19" s="28">
        <v>5756387.6699999999</v>
      </c>
      <c r="H19" s="28">
        <v>6108524.0199999996</v>
      </c>
      <c r="I19" s="28">
        <v>7381197.1900000013</v>
      </c>
      <c r="J19" s="28">
        <v>6966724.9199999999</v>
      </c>
      <c r="K19" s="28">
        <v>5377005.9000000004</v>
      </c>
      <c r="M19" s="28">
        <v>6062207.1279734848</v>
      </c>
      <c r="O19" s="28">
        <v>6412852.0600300189</v>
      </c>
      <c r="Q19" s="36">
        <v>6355850.4240459632</v>
      </c>
      <c r="R19" s="36">
        <v>6303227.1719469503</v>
      </c>
      <c r="S19" s="36">
        <v>6295454.4449329963</v>
      </c>
      <c r="T19" s="28"/>
    </row>
    <row r="20" spans="1:20">
      <c r="A20" s="31" t="s">
        <v>63</v>
      </c>
      <c r="C20" s="2" t="s">
        <v>64</v>
      </c>
      <c r="G20" s="37"/>
      <c r="H20" s="37"/>
      <c r="I20" s="37"/>
      <c r="J20" s="37"/>
      <c r="K20" s="37"/>
      <c r="M20" s="37"/>
      <c r="N20" s="6"/>
      <c r="O20" s="38"/>
      <c r="Q20" s="38"/>
      <c r="R20" s="38"/>
      <c r="S20" s="38"/>
      <c r="T20" s="28"/>
    </row>
    <row r="21" spans="1:20">
      <c r="G21" s="28"/>
      <c r="H21" s="28"/>
      <c r="I21" s="28"/>
      <c r="J21" s="28"/>
      <c r="K21" s="28"/>
      <c r="M21" s="28"/>
      <c r="O21" s="28"/>
      <c r="Q21" s="28"/>
      <c r="R21" s="28"/>
      <c r="S21" s="28"/>
      <c r="T21" s="28"/>
    </row>
    <row r="22" spans="1:20">
      <c r="A22" s="31" t="s">
        <v>65</v>
      </c>
      <c r="C22" s="2" t="s">
        <v>66</v>
      </c>
      <c r="G22" s="36">
        <f>SUM(G16:G20)</f>
        <v>129826663.37000002</v>
      </c>
      <c r="H22" s="36">
        <f>SUM(H16:H20)</f>
        <v>144869826.65000001</v>
      </c>
      <c r="I22" s="36">
        <f>SUM(I16:I20)</f>
        <v>161584110.94</v>
      </c>
      <c r="J22" s="36">
        <f>SUM(J16:J20)</f>
        <v>157506290.86999997</v>
      </c>
      <c r="K22" s="36">
        <f>SUM(K16:K20)</f>
        <v>134241516.97</v>
      </c>
      <c r="M22" s="36">
        <f>SUM(M16:M20)</f>
        <v>147760461.13160679</v>
      </c>
      <c r="N22" s="39"/>
      <c r="O22" s="36">
        <f>SUM(O16:O20)</f>
        <v>154074435.76019326</v>
      </c>
      <c r="Q22" s="36">
        <f>SUM(Q16:Q20)</f>
        <v>153425648.24722949</v>
      </c>
      <c r="R22" s="36">
        <f>SUM(R16:R20)</f>
        <v>152977739.54946104</v>
      </c>
      <c r="S22" s="36">
        <f>SUM(S16:S20)</f>
        <v>153371249.51904306</v>
      </c>
      <c r="T22" s="28"/>
    </row>
    <row r="23" spans="1:20">
      <c r="G23" s="28"/>
      <c r="H23" s="28"/>
      <c r="I23" s="28"/>
      <c r="J23" s="28"/>
      <c r="K23" s="28"/>
      <c r="M23" s="28"/>
      <c r="O23" s="28"/>
      <c r="Q23" s="28"/>
      <c r="R23" s="28"/>
      <c r="S23" s="28"/>
      <c r="T23" s="28"/>
    </row>
    <row r="24" spans="1:20">
      <c r="A24" s="31">
        <v>8</v>
      </c>
      <c r="C24" s="2" t="s">
        <v>67</v>
      </c>
      <c r="G24" s="28"/>
      <c r="H24" s="28"/>
      <c r="I24" s="28"/>
      <c r="J24" s="28"/>
      <c r="K24" s="28"/>
      <c r="M24" s="28"/>
      <c r="O24" s="28"/>
      <c r="Q24" s="28"/>
      <c r="R24" s="28"/>
      <c r="S24" s="28"/>
      <c r="T24" s="28"/>
    </row>
    <row r="25" spans="1:20">
      <c r="A25" s="31" t="s">
        <v>68</v>
      </c>
      <c r="C25" s="2" t="s">
        <v>56</v>
      </c>
      <c r="D25" s="31" t="s">
        <v>54</v>
      </c>
      <c r="G25" s="40">
        <v>156173.75</v>
      </c>
      <c r="H25" s="40">
        <v>156811.08333333334</v>
      </c>
      <c r="I25" s="40">
        <v>157629</v>
      </c>
      <c r="J25" s="40">
        <v>158010.5</v>
      </c>
      <c r="K25" s="40">
        <v>159524.5</v>
      </c>
      <c r="M25" s="40">
        <v>159821.83333333334</v>
      </c>
      <c r="N25" s="41"/>
      <c r="O25" s="40">
        <v>160871.83333333334</v>
      </c>
      <c r="Q25" s="40">
        <v>161321.83333333334</v>
      </c>
      <c r="R25" s="40">
        <v>161921.83333333334</v>
      </c>
      <c r="S25" s="40">
        <v>162521.83333333334</v>
      </c>
      <c r="T25" s="28"/>
    </row>
    <row r="26" spans="1:20">
      <c r="A26" s="31" t="s">
        <v>69</v>
      </c>
      <c r="C26" s="2" t="s">
        <v>58</v>
      </c>
      <c r="D26" s="31"/>
      <c r="G26" s="40">
        <v>17353.666666666668</v>
      </c>
      <c r="H26" s="40">
        <v>17431.833333333332</v>
      </c>
      <c r="I26" s="40">
        <v>17509.916666666668</v>
      </c>
      <c r="J26" s="40">
        <v>17719.166666666668</v>
      </c>
      <c r="K26" s="40">
        <v>18098.416666666668</v>
      </c>
      <c r="M26" s="40">
        <v>18098.166666666668</v>
      </c>
      <c r="O26" s="40">
        <v>18229.416666666668</v>
      </c>
      <c r="Q26" s="40">
        <v>18285.666666666664</v>
      </c>
      <c r="R26" s="40">
        <v>18360.666666666664</v>
      </c>
      <c r="S26" s="40">
        <v>18435.666666666664</v>
      </c>
      <c r="T26" s="28"/>
    </row>
    <row r="27" spans="1:20">
      <c r="A27" s="31">
        <v>11</v>
      </c>
      <c r="C27" s="2" t="s">
        <v>60</v>
      </c>
      <c r="D27" s="31"/>
      <c r="G27" s="40">
        <v>205.83333333333334</v>
      </c>
      <c r="H27" s="40">
        <v>214.08333333333334</v>
      </c>
      <c r="I27" s="40">
        <v>212.58333333333334</v>
      </c>
      <c r="J27" s="40">
        <v>221.58333333333334</v>
      </c>
      <c r="K27" s="40">
        <v>224.08333333333334</v>
      </c>
      <c r="M27" s="40">
        <v>222.5</v>
      </c>
      <c r="O27" s="40">
        <v>222.5</v>
      </c>
      <c r="Q27" s="40">
        <v>222.5</v>
      </c>
      <c r="R27" s="40">
        <v>222.5</v>
      </c>
      <c r="S27" s="40">
        <v>222.5</v>
      </c>
      <c r="T27" s="28"/>
    </row>
    <row r="28" spans="1:20">
      <c r="A28" s="31">
        <v>12</v>
      </c>
      <c r="C28" s="2" t="s">
        <v>62</v>
      </c>
      <c r="D28" s="31"/>
      <c r="G28" s="40">
        <v>1548.5833333333333</v>
      </c>
      <c r="H28" s="40">
        <v>1536.75</v>
      </c>
      <c r="I28" s="40">
        <v>1541.5833333333333</v>
      </c>
      <c r="J28" s="40">
        <v>1536.5833333333333</v>
      </c>
      <c r="K28" s="40">
        <v>1533.3333333333333</v>
      </c>
      <c r="M28" s="40">
        <v>1533.4166666666667</v>
      </c>
      <c r="O28" s="40">
        <v>1533.4166666666667</v>
      </c>
      <c r="Q28" s="40">
        <v>1533.4166666666667</v>
      </c>
      <c r="R28" s="40">
        <v>1533.4166666666667</v>
      </c>
      <c r="S28" s="40">
        <v>1533.4166666666667</v>
      </c>
      <c r="T28" s="28"/>
    </row>
    <row r="29" spans="1:20">
      <c r="A29" s="1" t="s">
        <v>54</v>
      </c>
      <c r="G29" s="28"/>
      <c r="H29" s="28"/>
      <c r="I29" s="28"/>
      <c r="J29" s="28"/>
      <c r="K29" s="28"/>
      <c r="M29" s="28"/>
      <c r="O29" s="28"/>
      <c r="Q29" s="28"/>
      <c r="R29" s="28"/>
      <c r="S29" s="28"/>
      <c r="T29" s="28"/>
    </row>
    <row r="30" spans="1:20">
      <c r="A30" s="1">
        <v>13</v>
      </c>
      <c r="C30" s="2" t="s">
        <v>70</v>
      </c>
      <c r="D30" s="31"/>
      <c r="G30" s="40">
        <f>SUM(G25:G29)</f>
        <v>175281.83333333334</v>
      </c>
      <c r="H30" s="40">
        <f>SUM(H25:H29)</f>
        <v>175993.75000000003</v>
      </c>
      <c r="I30" s="40">
        <f>SUM(I25:I29)</f>
        <v>176893.08333333334</v>
      </c>
      <c r="J30" s="40">
        <f>SUM(J25:J29)</f>
        <v>177487.83333333334</v>
      </c>
      <c r="K30" s="40">
        <f>SUM(K25:K29)</f>
        <v>179380.33333333334</v>
      </c>
      <c r="M30" s="40">
        <f>SUM(M25:M29)</f>
        <v>179675.91666666666</v>
      </c>
      <c r="N30" s="41"/>
      <c r="O30" s="40">
        <f>SUM(O25:O29)</f>
        <v>180857.16666666666</v>
      </c>
      <c r="Q30" s="40">
        <f>SUM(Q25:Q29)</f>
        <v>181363.41666666666</v>
      </c>
      <c r="R30" s="40">
        <f>SUM(R25:R29)</f>
        <v>182038.41666666666</v>
      </c>
      <c r="S30" s="40">
        <f>SUM(S25:S29)</f>
        <v>182713.41666666666</v>
      </c>
      <c r="T30" s="28"/>
    </row>
    <row r="31" spans="1:20">
      <c r="G31" s="28"/>
      <c r="H31" s="28"/>
      <c r="I31" s="28"/>
      <c r="J31" s="28"/>
      <c r="K31" s="28"/>
      <c r="M31" s="28"/>
      <c r="O31" s="28"/>
      <c r="P31" s="28"/>
      <c r="Q31" s="28"/>
      <c r="R31" s="28"/>
      <c r="S31" s="28"/>
      <c r="T31" s="28"/>
    </row>
    <row r="32" spans="1:20">
      <c r="A32" s="31">
        <v>14</v>
      </c>
      <c r="C32" s="2" t="s">
        <v>71</v>
      </c>
      <c r="G32" s="28"/>
      <c r="H32" s="28"/>
      <c r="I32" s="28"/>
      <c r="J32" s="28"/>
      <c r="K32" s="28"/>
      <c r="M32" s="28"/>
      <c r="O32" s="28"/>
      <c r="P32" s="28"/>
      <c r="Q32" s="28"/>
      <c r="R32" s="28"/>
      <c r="S32" s="28"/>
      <c r="T32" s="28"/>
    </row>
    <row r="33" spans="1:20">
      <c r="A33" s="31">
        <v>15</v>
      </c>
      <c r="C33" s="2" t="s">
        <v>56</v>
      </c>
      <c r="G33" s="36">
        <f t="shared" ref="G33:K36" si="0">(G16/G25)</f>
        <v>548.08719013278494</v>
      </c>
      <c r="H33" s="36">
        <f t="shared" si="0"/>
        <v>600.3301527474938</v>
      </c>
      <c r="I33" s="36">
        <f t="shared" si="0"/>
        <v>651.56456591109509</v>
      </c>
      <c r="J33" s="36">
        <f t="shared" si="0"/>
        <v>617.23163523943026</v>
      </c>
      <c r="K33" s="36">
        <f t="shared" si="0"/>
        <v>551.77171588063277</v>
      </c>
      <c r="L33" s="39"/>
      <c r="M33" s="36">
        <f>(M16/M25)</f>
        <v>599.08752237418742</v>
      </c>
      <c r="N33" s="39"/>
      <c r="O33" s="36">
        <f>(O16/O25)</f>
        <v>622.83440098583105</v>
      </c>
      <c r="P33" s="42"/>
      <c r="Q33" s="36">
        <f t="shared" ref="Q33:S36" si="1">(Q16/Q25)</f>
        <v>619.12220891011543</v>
      </c>
      <c r="R33" s="36">
        <f t="shared" si="1"/>
        <v>615.39527174334194</v>
      </c>
      <c r="S33" s="36">
        <f t="shared" si="1"/>
        <v>614.83700667556707</v>
      </c>
      <c r="T33" s="28"/>
    </row>
    <row r="34" spans="1:20">
      <c r="A34" s="31">
        <v>16</v>
      </c>
      <c r="C34" s="2" t="s">
        <v>58</v>
      </c>
      <c r="G34" s="28">
        <f t="shared" si="0"/>
        <v>1961.0843704500487</v>
      </c>
      <c r="H34" s="28">
        <f t="shared" si="0"/>
        <v>2192.6971540572326</v>
      </c>
      <c r="I34" s="28">
        <f t="shared" si="0"/>
        <v>2566.6243423964515</v>
      </c>
      <c r="J34" s="28">
        <f t="shared" si="0"/>
        <v>2432.4396327893523</v>
      </c>
      <c r="K34" s="28">
        <f t="shared" si="0"/>
        <v>1985.0709916613332</v>
      </c>
      <c r="M34" s="28">
        <f>(M17/M26)</f>
        <v>2286.7336242320621</v>
      </c>
      <c r="O34" s="28">
        <f>(O17/O26)</f>
        <v>2332.6882914829721</v>
      </c>
      <c r="P34" s="28"/>
      <c r="Q34" s="28">
        <f t="shared" si="1"/>
        <v>2314.0687789961139</v>
      </c>
      <c r="R34" s="28">
        <f t="shared" si="1"/>
        <v>2298.2519371213298</v>
      </c>
      <c r="S34" s="28">
        <f t="shared" si="1"/>
        <v>2295.9433720157372</v>
      </c>
      <c r="T34" s="28"/>
    </row>
    <row r="35" spans="1:20">
      <c r="A35" s="31">
        <v>17</v>
      </c>
      <c r="C35" s="2" t="s">
        <v>60</v>
      </c>
      <c r="G35" s="28">
        <f t="shared" si="0"/>
        <v>21577.843336032387</v>
      </c>
      <c r="H35" s="28">
        <f t="shared" si="0"/>
        <v>29895.599906578438</v>
      </c>
      <c r="I35" s="28">
        <f t="shared" si="0"/>
        <v>30839.973845550761</v>
      </c>
      <c r="J35" s="28">
        <f t="shared" si="0"/>
        <v>44722.151440391128</v>
      </c>
      <c r="K35" s="28">
        <f t="shared" si="0"/>
        <v>21941.667802156931</v>
      </c>
      <c r="M35" s="28">
        <f>(M18/M27)</f>
        <v>20518.209424915633</v>
      </c>
      <c r="O35" s="28">
        <f>(O18/O27)</f>
        <v>22209.100816207832</v>
      </c>
      <c r="P35" s="28"/>
      <c r="Q35" s="28">
        <f t="shared" si="1"/>
        <v>21921.697473966033</v>
      </c>
      <c r="R35" s="28">
        <f t="shared" si="1"/>
        <v>21713.006825445435</v>
      </c>
      <c r="S35" s="28">
        <f t="shared" si="1"/>
        <v>21681.397105587406</v>
      </c>
      <c r="T35" s="28"/>
    </row>
    <row r="36" spans="1:20">
      <c r="A36" s="31">
        <v>18</v>
      </c>
      <c r="C36" s="2" t="s">
        <v>62</v>
      </c>
      <c r="G36" s="28">
        <f t="shared" si="0"/>
        <v>3717.1959339180971</v>
      </c>
      <c r="H36" s="28">
        <f t="shared" si="0"/>
        <v>3974.9627590694645</v>
      </c>
      <c r="I36" s="28">
        <f t="shared" si="0"/>
        <v>4788.0623968863192</v>
      </c>
      <c r="J36" s="28">
        <f t="shared" si="0"/>
        <v>4533.906341992516</v>
      </c>
      <c r="K36" s="28">
        <f t="shared" si="0"/>
        <v>3506.7429782608701</v>
      </c>
      <c r="M36" s="28">
        <f>(M19/M28)</f>
        <v>3953.398485717179</v>
      </c>
      <c r="O36" s="28">
        <f>(O19/O28)</f>
        <v>4182.0675354796058</v>
      </c>
      <c r="P36" s="28"/>
      <c r="Q36" s="28">
        <f t="shared" si="1"/>
        <v>4144.8945757595538</v>
      </c>
      <c r="R36" s="28">
        <f t="shared" si="1"/>
        <v>4110.576928610586</v>
      </c>
      <c r="S36" s="28">
        <f t="shared" si="1"/>
        <v>4105.5080343022637</v>
      </c>
      <c r="T36" s="28"/>
    </row>
    <row r="37" spans="1:20">
      <c r="H37" s="28"/>
      <c r="I37" s="28"/>
      <c r="J37" s="28"/>
      <c r="K37" s="28"/>
      <c r="M37" s="28"/>
    </row>
    <row r="38" spans="1:20">
      <c r="A38" s="2"/>
      <c r="C38" s="2" t="s">
        <v>72</v>
      </c>
      <c r="G38" s="28"/>
      <c r="H38" s="28"/>
      <c r="I38" s="28"/>
      <c r="J38" s="28"/>
      <c r="K38" s="28"/>
      <c r="M38" s="28"/>
      <c r="O38" s="28"/>
      <c r="P38" s="28"/>
      <c r="Q38" s="28"/>
      <c r="R38" s="28"/>
      <c r="S38" s="28"/>
      <c r="T38" s="28"/>
    </row>
    <row r="39" spans="1:20">
      <c r="C39" s="2"/>
      <c r="G39" s="28"/>
      <c r="H39" s="28"/>
      <c r="I39" s="28"/>
      <c r="J39" s="28"/>
      <c r="K39" s="28"/>
      <c r="M39" s="28"/>
      <c r="O39" s="28"/>
      <c r="P39" s="28"/>
      <c r="Q39" s="28"/>
      <c r="R39" s="28"/>
      <c r="S39" s="28"/>
      <c r="T39" s="28"/>
    </row>
    <row r="40" spans="1:20">
      <c r="R40" s="28"/>
      <c r="S40" s="28"/>
      <c r="T40" s="28"/>
    </row>
    <row r="42" spans="1:20">
      <c r="C42" t="s">
        <v>38</v>
      </c>
      <c r="R42" s="28"/>
      <c r="S42" s="28"/>
      <c r="T42" s="28"/>
    </row>
    <row r="43" spans="1:20">
      <c r="C43" t="s">
        <v>39</v>
      </c>
      <c r="R43" s="28"/>
      <c r="S43" s="28"/>
      <c r="T43" s="28"/>
    </row>
    <row r="44" spans="1:20">
      <c r="C44" t="s">
        <v>40</v>
      </c>
    </row>
    <row r="71" spans="9:11">
      <c r="I71" s="28"/>
      <c r="J71" s="28"/>
      <c r="K71" s="28"/>
    </row>
    <row r="72" spans="9:11">
      <c r="I72" s="28"/>
      <c r="J72" s="28"/>
      <c r="K72" s="28"/>
    </row>
    <row r="73" spans="9:11">
      <c r="I73" s="28"/>
      <c r="J73" s="28"/>
      <c r="K73" s="28"/>
    </row>
    <row r="74" spans="9:11">
      <c r="I74" s="28"/>
      <c r="J74" s="28"/>
      <c r="K74" s="28"/>
    </row>
  </sheetData>
  <mergeCells count="7">
    <mergeCell ref="G11:K11"/>
    <mergeCell ref="Q11:S11"/>
    <mergeCell ref="A1:R1"/>
    <mergeCell ref="A2:R2"/>
    <mergeCell ref="A3:R3"/>
    <mergeCell ref="A4:R4"/>
    <mergeCell ref="A5:R5"/>
  </mergeCells>
  <pageMargins left="0.5" right="0.5" top="0.75" bottom="0.5" header="0.5" footer="0.5"/>
  <pageSetup scale="63" orientation="landscape" verticalDpi="300" r:id="rId1"/>
  <headerFooter alignWithMargins="0">
    <oddHeader>&amp;RCASE NO. 2021-00214
FR 16(8)(i)
ATTACHMENT 1</oddHeader>
    <oddFooter>&amp;RSchedule 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99B51-B153-426D-8C1D-7BC611C9DB50}">
  <sheetPr>
    <pageSetUpPr fitToPage="1"/>
  </sheetPr>
  <dimension ref="A1:T74"/>
  <sheetViews>
    <sheetView view="pageBreakPreview" zoomScale="80" zoomScaleNormal="100" zoomScaleSheetLayoutView="80" workbookViewId="0">
      <selection activeCell="M12" sqref="M12:O12"/>
    </sheetView>
  </sheetViews>
  <sheetFormatPr defaultColWidth="7.109375" defaultRowHeight="15"/>
  <cols>
    <col min="1" max="1" width="4" style="44" customWidth="1"/>
    <col min="2" max="2" width="0" style="44" hidden="1" customWidth="1"/>
    <col min="3" max="3" width="16.44140625" style="44" customWidth="1"/>
    <col min="4" max="4" width="5" style="44" customWidth="1"/>
    <col min="5" max="5" width="3.21875" style="44" customWidth="1"/>
    <col min="6" max="6" width="1.44140625" style="44" customWidth="1"/>
    <col min="7" max="8" width="11.44140625" style="44" customWidth="1"/>
    <col min="9" max="9" width="12.88671875" style="44" customWidth="1"/>
    <col min="10" max="11" width="11.44140625" style="44" customWidth="1"/>
    <col min="12" max="12" width="1.44140625" style="44" customWidth="1"/>
    <col min="13" max="13" width="12.109375" style="44" customWidth="1"/>
    <col min="14" max="14" width="1.44140625" style="44" customWidth="1"/>
    <col min="15" max="15" width="12.88671875" style="44" customWidth="1"/>
    <col min="16" max="16" width="1.5546875" style="44" customWidth="1"/>
    <col min="17" max="17" width="12.33203125" style="44" customWidth="1"/>
    <col min="18" max="19" width="12.88671875" style="44" customWidth="1"/>
    <col min="20" max="20" width="9.33203125" style="44" customWidth="1"/>
    <col min="21" max="16384" width="7.109375" style="44"/>
  </cols>
  <sheetData>
    <row r="1" spans="1:20">
      <c r="A1" s="70" t="s">
        <v>81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43"/>
    </row>
    <row r="2" spans="1:20">
      <c r="A2" s="70" t="s">
        <v>82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43"/>
    </row>
    <row r="3" spans="1:20">
      <c r="A3" s="70" t="s">
        <v>73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43"/>
    </row>
    <row r="4" spans="1:20">
      <c r="A4" s="70" t="s">
        <v>83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43"/>
    </row>
    <row r="5" spans="1:20">
      <c r="A5" s="70" t="s">
        <v>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43"/>
    </row>
    <row r="7" spans="1:20">
      <c r="A7" s="45" t="s">
        <v>1</v>
      </c>
      <c r="S7" s="46" t="s">
        <v>74</v>
      </c>
    </row>
    <row r="8" spans="1:20">
      <c r="A8" s="45" t="s">
        <v>44</v>
      </c>
      <c r="S8" s="47" t="s">
        <v>4</v>
      </c>
    </row>
    <row r="9" spans="1:20">
      <c r="A9" s="48" t="s">
        <v>75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  <c r="S9" s="51" t="str">
        <f>I.2!S9</f>
        <v>Witness: Faulk, Densman</v>
      </c>
    </row>
    <row r="10" spans="1:20">
      <c r="M10" s="52" t="s">
        <v>46</v>
      </c>
      <c r="O10" s="52" t="s">
        <v>47</v>
      </c>
      <c r="P10" s="52"/>
    </row>
    <row r="11" spans="1:20">
      <c r="A11" s="45" t="s">
        <v>48</v>
      </c>
      <c r="G11" s="50"/>
      <c r="H11" s="53"/>
      <c r="I11" s="53" t="s">
        <v>7</v>
      </c>
      <c r="J11" s="54"/>
      <c r="K11" s="54"/>
      <c r="M11" s="52" t="s">
        <v>49</v>
      </c>
      <c r="O11" s="52" t="s">
        <v>49</v>
      </c>
      <c r="P11" s="52"/>
      <c r="Q11" s="69"/>
      <c r="R11" s="69"/>
      <c r="S11" s="69"/>
    </row>
    <row r="12" spans="1:20">
      <c r="A12" s="48" t="s">
        <v>76</v>
      </c>
      <c r="B12" s="49"/>
      <c r="C12" s="55" t="s">
        <v>51</v>
      </c>
      <c r="D12" s="49"/>
      <c r="E12" s="49"/>
      <c r="F12" s="49"/>
      <c r="G12" s="56">
        <f>I.1!D13</f>
        <v>2016</v>
      </c>
      <c r="H12" s="56">
        <f>I.1!E13</f>
        <v>2017</v>
      </c>
      <c r="I12" s="56">
        <f>I.1!F13</f>
        <v>2018</v>
      </c>
      <c r="J12" s="56">
        <f>I.1!G13</f>
        <v>2019</v>
      </c>
      <c r="K12" s="56">
        <f>I.1!H13</f>
        <v>2020</v>
      </c>
      <c r="L12" s="57"/>
      <c r="M12" s="63">
        <v>44469</v>
      </c>
      <c r="N12" s="58"/>
      <c r="O12" s="63">
        <v>44926</v>
      </c>
      <c r="P12" s="59"/>
      <c r="Q12" s="56">
        <f>I.2!Q12</f>
        <v>2023</v>
      </c>
      <c r="R12" s="56">
        <f>I.2!R12</f>
        <v>2024</v>
      </c>
      <c r="S12" s="56">
        <f>I.2!S12</f>
        <v>2025</v>
      </c>
    </row>
    <row r="13" spans="1:20">
      <c r="G13" s="52" t="s">
        <v>77</v>
      </c>
      <c r="H13" s="52" t="s">
        <v>77</v>
      </c>
      <c r="I13" s="52" t="s">
        <v>77</v>
      </c>
      <c r="J13" s="52" t="s">
        <v>77</v>
      </c>
      <c r="K13" s="52"/>
      <c r="M13" s="52" t="s">
        <v>77</v>
      </c>
      <c r="O13" s="52" t="s">
        <v>77</v>
      </c>
      <c r="P13" s="52"/>
      <c r="Q13" s="52" t="s">
        <v>77</v>
      </c>
      <c r="R13" s="52" t="s">
        <v>77</v>
      </c>
      <c r="S13" s="52"/>
    </row>
    <row r="15" spans="1:20">
      <c r="A15" s="52">
        <v>1</v>
      </c>
      <c r="C15" s="45" t="s">
        <v>78</v>
      </c>
      <c r="M15" s="44" t="s">
        <v>54</v>
      </c>
      <c r="T15" s="60"/>
    </row>
    <row r="16" spans="1:20">
      <c r="A16" s="52">
        <v>2</v>
      </c>
      <c r="C16" s="45" t="s">
        <v>56</v>
      </c>
      <c r="G16" s="60">
        <v>8859272.2200000007</v>
      </c>
      <c r="H16" s="60">
        <v>8360876.4699999997</v>
      </c>
      <c r="I16" s="60">
        <v>10702974.620000001</v>
      </c>
      <c r="J16" s="60">
        <v>9987269.1599999983</v>
      </c>
      <c r="K16" s="60">
        <v>9097361.1899999995</v>
      </c>
      <c r="M16" s="60">
        <v>9963427.6721000001</v>
      </c>
      <c r="O16" s="60">
        <v>10018608.234542498</v>
      </c>
      <c r="Q16" s="60">
        <v>10045694.470911331</v>
      </c>
      <c r="R16" s="60">
        <v>10083122.184136437</v>
      </c>
      <c r="S16" s="60">
        <v>10120502.669161549</v>
      </c>
      <c r="T16" s="60"/>
    </row>
    <row r="17" spans="1:20">
      <c r="A17" s="52">
        <v>3</v>
      </c>
      <c r="C17" s="45" t="s">
        <v>58</v>
      </c>
      <c r="D17" s="52"/>
      <c r="G17" s="60">
        <v>4436287.6000000006</v>
      </c>
      <c r="H17" s="60">
        <v>4415168.33</v>
      </c>
      <c r="I17" s="60">
        <v>5449652.0999999996</v>
      </c>
      <c r="J17" s="60">
        <v>5129771.59</v>
      </c>
      <c r="K17" s="60">
        <v>4677889.3999999994</v>
      </c>
      <c r="M17" s="60">
        <v>5034563.0505999997</v>
      </c>
      <c r="O17" s="60">
        <v>5066767.6609727554</v>
      </c>
      <c r="Q17" s="60">
        <v>5081983.9622039357</v>
      </c>
      <c r="R17" s="60">
        <v>5102793.2016455093</v>
      </c>
      <c r="S17" s="60">
        <v>5123607.7071870845</v>
      </c>
      <c r="T17" s="60"/>
    </row>
    <row r="18" spans="1:20">
      <c r="A18" s="52">
        <v>4</v>
      </c>
      <c r="C18" s="45" t="s">
        <v>60</v>
      </c>
      <c r="D18" s="52"/>
      <c r="G18" s="60">
        <v>1021717.6900000001</v>
      </c>
      <c r="H18" s="60">
        <v>1517001.09</v>
      </c>
      <c r="I18" s="60">
        <v>1202134.0099999998</v>
      </c>
      <c r="J18" s="60">
        <v>1997153.74</v>
      </c>
      <c r="K18" s="60">
        <v>1175061.74</v>
      </c>
      <c r="M18" s="60">
        <v>894511.35289999982</v>
      </c>
      <c r="O18" s="60">
        <v>894511.35289999982</v>
      </c>
      <c r="Q18" s="60">
        <v>894511.35290000006</v>
      </c>
      <c r="R18" s="60">
        <v>894511.35290000006</v>
      </c>
      <c r="S18" s="60">
        <v>894511.35290000006</v>
      </c>
      <c r="T18" s="60"/>
    </row>
    <row r="19" spans="1:20">
      <c r="A19" s="52">
        <v>5</v>
      </c>
      <c r="C19" s="45" t="s">
        <v>62</v>
      </c>
      <c r="D19" s="52"/>
      <c r="G19" s="60">
        <v>896168.19</v>
      </c>
      <c r="H19" s="60">
        <v>824971.11999999988</v>
      </c>
      <c r="I19" s="60">
        <v>1021093.6199999999</v>
      </c>
      <c r="J19" s="60">
        <v>956097.75000000012</v>
      </c>
      <c r="K19" s="60">
        <v>838413.99000000011</v>
      </c>
      <c r="M19" s="60">
        <v>903638.68929999997</v>
      </c>
      <c r="O19" s="60">
        <v>903638.68929999985</v>
      </c>
      <c r="Q19" s="60">
        <v>903638.68930000009</v>
      </c>
      <c r="R19" s="60">
        <v>903638.68930000009</v>
      </c>
      <c r="S19" s="60">
        <v>903638.68930000009</v>
      </c>
      <c r="T19" s="60"/>
    </row>
    <row r="20" spans="1:20">
      <c r="A20" s="52">
        <v>6</v>
      </c>
      <c r="C20" s="45" t="s">
        <v>64</v>
      </c>
      <c r="G20" s="61"/>
      <c r="H20" s="61"/>
      <c r="I20" s="61"/>
      <c r="J20" s="61"/>
      <c r="K20" s="61"/>
      <c r="L20" s="49"/>
      <c r="M20" s="60"/>
      <c r="O20" s="60"/>
      <c r="Q20" s="50"/>
      <c r="R20" s="61"/>
      <c r="S20" s="61"/>
      <c r="T20" s="60"/>
    </row>
    <row r="21" spans="1:20">
      <c r="A21" s="52">
        <v>7</v>
      </c>
      <c r="G21" s="62"/>
      <c r="H21" s="62"/>
      <c r="I21" s="62"/>
      <c r="J21" s="62"/>
      <c r="K21" s="62"/>
      <c r="M21" s="62"/>
      <c r="O21" s="62"/>
      <c r="Q21" s="62"/>
      <c r="R21" s="62"/>
      <c r="S21" s="62"/>
      <c r="T21" s="60"/>
    </row>
    <row r="22" spans="1:20">
      <c r="A22" s="52">
        <v>8</v>
      </c>
      <c r="C22" s="45" t="s">
        <v>66</v>
      </c>
      <c r="G22" s="60">
        <f>SUM(G16:G20)</f>
        <v>15213445.699999999</v>
      </c>
      <c r="H22" s="60">
        <f>SUM(H16:H20)</f>
        <v>15118017.01</v>
      </c>
      <c r="I22" s="60">
        <f>SUM(I16:I20)</f>
        <v>18375854.350000001</v>
      </c>
      <c r="J22" s="60">
        <f>SUM(J16:J20)</f>
        <v>18070292.239999998</v>
      </c>
      <c r="K22" s="60">
        <f>SUM(K16:K20)</f>
        <v>15788726.32</v>
      </c>
      <c r="M22" s="60">
        <f>SUM(M16:M20)</f>
        <v>16796140.764899999</v>
      </c>
      <c r="O22" s="60">
        <f>SUM(O16:O20)</f>
        <v>16883525.937715255</v>
      </c>
      <c r="Q22" s="60">
        <f>SUM(Q16:Q20)</f>
        <v>16925828.475315265</v>
      </c>
      <c r="R22" s="60">
        <f>SUM(R16:R20)</f>
        <v>16984065.427981947</v>
      </c>
      <c r="S22" s="60">
        <f>SUM(S16:S20)</f>
        <v>17042260.418548632</v>
      </c>
      <c r="T22" s="60"/>
    </row>
    <row r="23" spans="1:20">
      <c r="A23" s="52">
        <v>9</v>
      </c>
      <c r="G23" s="60"/>
      <c r="H23" s="60"/>
      <c r="I23" s="60"/>
      <c r="J23" s="60"/>
      <c r="K23" s="60"/>
      <c r="M23" s="60"/>
      <c r="O23" s="60"/>
      <c r="Q23" s="60"/>
      <c r="R23" s="60"/>
      <c r="S23" s="60"/>
      <c r="T23" s="60"/>
    </row>
    <row r="24" spans="1:20">
      <c r="A24" s="52">
        <v>10</v>
      </c>
      <c r="C24" s="45" t="s">
        <v>67</v>
      </c>
      <c r="G24" s="60"/>
      <c r="H24" s="60"/>
      <c r="I24" s="60"/>
      <c r="J24" s="60"/>
      <c r="K24" s="60"/>
      <c r="M24" s="60"/>
      <c r="O24" s="60"/>
      <c r="Q24" s="60"/>
      <c r="R24" s="60"/>
      <c r="S24" s="60"/>
      <c r="T24" s="60"/>
    </row>
    <row r="25" spans="1:20">
      <c r="A25" s="52">
        <v>11</v>
      </c>
      <c r="C25" s="45" t="s">
        <v>56</v>
      </c>
      <c r="D25" s="52" t="s">
        <v>54</v>
      </c>
      <c r="G25" s="60">
        <f>I.2!G25</f>
        <v>156173.75</v>
      </c>
      <c r="H25" s="60">
        <f>I.2!H25</f>
        <v>156811.08333333334</v>
      </c>
      <c r="I25" s="60">
        <f>I.2!I25</f>
        <v>157629</v>
      </c>
      <c r="J25" s="60">
        <f>I.2!J25</f>
        <v>158010.5</v>
      </c>
      <c r="K25" s="60">
        <f>I.2!K25</f>
        <v>159524.5</v>
      </c>
      <c r="M25" s="60">
        <f>I.2!M25</f>
        <v>159821.83333333334</v>
      </c>
      <c r="O25" s="60">
        <f>I.2!O25</f>
        <v>160871.83333333334</v>
      </c>
      <c r="Q25" s="60">
        <f>I.2!Q25</f>
        <v>161321.83333333334</v>
      </c>
      <c r="R25" s="60">
        <f>I.2!R25</f>
        <v>161921.83333333334</v>
      </c>
      <c r="S25" s="60">
        <f>I.2!S25</f>
        <v>162521.83333333334</v>
      </c>
      <c r="T25" s="60"/>
    </row>
    <row r="26" spans="1:20">
      <c r="A26" s="52">
        <v>12</v>
      </c>
      <c r="C26" s="45" t="s">
        <v>58</v>
      </c>
      <c r="D26" s="52"/>
      <c r="G26" s="60">
        <f>I.2!G26</f>
        <v>17353.666666666668</v>
      </c>
      <c r="H26" s="60">
        <f>I.2!H26</f>
        <v>17431.833333333332</v>
      </c>
      <c r="I26" s="60">
        <f>I.2!I26</f>
        <v>17509.916666666668</v>
      </c>
      <c r="J26" s="60">
        <f>I.2!J26</f>
        <v>17719.166666666668</v>
      </c>
      <c r="K26" s="60">
        <f>I.2!K26</f>
        <v>18098.416666666668</v>
      </c>
      <c r="M26" s="60">
        <f>I.2!M26</f>
        <v>18098.166666666668</v>
      </c>
      <c r="O26" s="60">
        <f>I.2!O26</f>
        <v>18229.416666666668</v>
      </c>
      <c r="Q26" s="60">
        <f>I.2!Q26</f>
        <v>18285.666666666664</v>
      </c>
      <c r="R26" s="60">
        <f>I.2!R26</f>
        <v>18360.666666666664</v>
      </c>
      <c r="S26" s="60">
        <f>I.2!S26</f>
        <v>18435.666666666664</v>
      </c>
      <c r="T26" s="60"/>
    </row>
    <row r="27" spans="1:20">
      <c r="A27" s="52">
        <v>13</v>
      </c>
      <c r="C27" s="45" t="s">
        <v>60</v>
      </c>
      <c r="D27" s="52"/>
      <c r="G27" s="60">
        <f>I.2!G27</f>
        <v>205.83333333333334</v>
      </c>
      <c r="H27" s="60">
        <f>I.2!H27</f>
        <v>214.08333333333334</v>
      </c>
      <c r="I27" s="60">
        <f>I.2!I27</f>
        <v>212.58333333333334</v>
      </c>
      <c r="J27" s="60">
        <f>I.2!J27</f>
        <v>221.58333333333334</v>
      </c>
      <c r="K27" s="60">
        <f>I.2!K27</f>
        <v>224.08333333333334</v>
      </c>
      <c r="M27" s="60">
        <f>I.2!M27</f>
        <v>222.5</v>
      </c>
      <c r="O27" s="60">
        <f>I.2!O27</f>
        <v>222.5</v>
      </c>
      <c r="Q27" s="60">
        <f>I.2!Q27</f>
        <v>222.5</v>
      </c>
      <c r="R27" s="60">
        <f>I.2!R27</f>
        <v>222.5</v>
      </c>
      <c r="S27" s="60">
        <f>I.2!S27</f>
        <v>222.5</v>
      </c>
      <c r="T27" s="60"/>
    </row>
    <row r="28" spans="1:20">
      <c r="A28" s="52">
        <v>14</v>
      </c>
      <c r="C28" s="45" t="s">
        <v>62</v>
      </c>
      <c r="D28" s="52"/>
      <c r="G28" s="60">
        <f>I.2!G28</f>
        <v>1548.5833333333333</v>
      </c>
      <c r="H28" s="60">
        <f>I.2!H28</f>
        <v>1536.75</v>
      </c>
      <c r="I28" s="60">
        <f>I.2!I28</f>
        <v>1541.5833333333333</v>
      </c>
      <c r="J28" s="60">
        <f>I.2!J28</f>
        <v>1536.5833333333333</v>
      </c>
      <c r="K28" s="60">
        <f>I.2!K28</f>
        <v>1533.3333333333333</v>
      </c>
      <c r="M28" s="60">
        <f>I.2!M28</f>
        <v>1533.4166666666667</v>
      </c>
      <c r="O28" s="60">
        <f>I.2!O28</f>
        <v>1533.4166666666667</v>
      </c>
      <c r="Q28" s="61">
        <f>I.2!Q28</f>
        <v>1533.4166666666667</v>
      </c>
      <c r="R28" s="61">
        <f>I.2!R28</f>
        <v>1533.4166666666667</v>
      </c>
      <c r="S28" s="61">
        <f>I.2!S28</f>
        <v>1533.4166666666667</v>
      </c>
      <c r="T28" s="60"/>
    </row>
    <row r="29" spans="1:20">
      <c r="A29" s="52">
        <v>15</v>
      </c>
      <c r="G29" s="62"/>
      <c r="H29" s="62"/>
      <c r="I29" s="62"/>
      <c r="J29" s="62"/>
      <c r="K29" s="62"/>
      <c r="M29" s="62"/>
      <c r="O29" s="62"/>
      <c r="Q29" s="62"/>
      <c r="R29" s="62"/>
      <c r="S29" s="62"/>
      <c r="T29" s="60"/>
    </row>
    <row r="30" spans="1:20">
      <c r="A30" s="52">
        <v>16</v>
      </c>
      <c r="C30" s="45" t="s">
        <v>70</v>
      </c>
      <c r="D30" s="52"/>
      <c r="G30" s="60">
        <f>SUM(G25:G29)</f>
        <v>175281.83333333334</v>
      </c>
      <c r="H30" s="60">
        <f>SUM(H25:H29)</f>
        <v>175993.75000000003</v>
      </c>
      <c r="I30" s="60">
        <f>SUM(I25:I29)</f>
        <v>176893.08333333334</v>
      </c>
      <c r="J30" s="60">
        <f>SUM(J25:J29)</f>
        <v>177487.83333333334</v>
      </c>
      <c r="K30" s="60">
        <f>SUM(K25:K29)</f>
        <v>179380.33333333334</v>
      </c>
      <c r="M30" s="60">
        <f>SUM(M25:M29)</f>
        <v>179675.91666666666</v>
      </c>
      <c r="O30" s="60">
        <f>SUM(O25:O29)</f>
        <v>180857.16666666666</v>
      </c>
      <c r="Q30" s="60">
        <f>SUM(Q25:Q29)</f>
        <v>181363.41666666666</v>
      </c>
      <c r="R30" s="60">
        <f>SUM(R25:R29)</f>
        <v>182038.41666666666</v>
      </c>
      <c r="S30" s="60">
        <f>SUM(S25:S29)</f>
        <v>182713.41666666666</v>
      </c>
      <c r="T30" s="60"/>
    </row>
    <row r="31" spans="1:20">
      <c r="A31" s="52">
        <v>17</v>
      </c>
      <c r="G31" s="60"/>
      <c r="H31" s="60"/>
      <c r="I31" s="60"/>
      <c r="J31" s="60"/>
      <c r="K31" s="60"/>
      <c r="M31" s="60"/>
      <c r="O31" s="60"/>
      <c r="Q31" s="60"/>
      <c r="R31" s="60"/>
      <c r="S31" s="60"/>
      <c r="T31" s="60"/>
    </row>
    <row r="32" spans="1:20">
      <c r="A32" s="52">
        <v>18</v>
      </c>
      <c r="C32" s="45" t="s">
        <v>79</v>
      </c>
      <c r="G32" s="60"/>
      <c r="H32" s="60"/>
      <c r="I32" s="60"/>
      <c r="J32" s="60"/>
      <c r="K32" s="60"/>
      <c r="M32" s="60"/>
      <c r="O32" s="60"/>
      <c r="Q32" s="60"/>
      <c r="R32" s="60"/>
      <c r="S32" s="60"/>
      <c r="T32" s="60"/>
    </row>
    <row r="33" spans="1:20">
      <c r="A33" s="52">
        <v>19</v>
      </c>
      <c r="C33" s="45" t="s">
        <v>56</v>
      </c>
      <c r="G33" s="60">
        <f t="shared" ref="G33:K36" si="0">(G16/G25)</f>
        <v>56.727024996198146</v>
      </c>
      <c r="H33" s="60">
        <f t="shared" si="0"/>
        <v>53.318147494889018</v>
      </c>
      <c r="I33" s="60">
        <f t="shared" si="0"/>
        <v>67.899781258524769</v>
      </c>
      <c r="J33" s="60">
        <f t="shared" si="0"/>
        <v>63.20636388088132</v>
      </c>
      <c r="K33" s="60">
        <f t="shared" si="0"/>
        <v>57.027987487815345</v>
      </c>
      <c r="M33" s="60">
        <f>(M16/M25)</f>
        <v>62.340842075811501</v>
      </c>
      <c r="O33" s="60">
        <f>(O16/O25)</f>
        <v>62.276956922493149</v>
      </c>
      <c r="Q33" s="60">
        <f t="shared" ref="Q33:S36" si="1">(Q16/Q25)</f>
        <v>62.271140014596064</v>
      </c>
      <c r="R33" s="60">
        <f t="shared" si="1"/>
        <v>62.271541623292123</v>
      </c>
      <c r="S33" s="60">
        <f t="shared" si="1"/>
        <v>62.271649670628143</v>
      </c>
      <c r="T33" s="60"/>
    </row>
    <row r="34" spans="1:20">
      <c r="A34" s="52">
        <v>20</v>
      </c>
      <c r="C34" s="45" t="s">
        <v>58</v>
      </c>
      <c r="G34" s="60">
        <f t="shared" si="0"/>
        <v>255.63978409942186</v>
      </c>
      <c r="H34" s="60">
        <f t="shared" si="0"/>
        <v>253.2819265519978</v>
      </c>
      <c r="I34" s="60">
        <f t="shared" si="0"/>
        <v>311.23232644358671</v>
      </c>
      <c r="J34" s="60">
        <f t="shared" si="0"/>
        <v>289.50411080280298</v>
      </c>
      <c r="K34" s="60">
        <f t="shared" si="0"/>
        <v>258.46953831136238</v>
      </c>
      <c r="M34" s="60">
        <f>(M17/M26)</f>
        <v>278.18083142491412</v>
      </c>
      <c r="O34" s="60">
        <f>(O17/O26)</f>
        <v>277.94458559047445</v>
      </c>
      <c r="Q34" s="60">
        <f t="shared" si="1"/>
        <v>277.92172168751131</v>
      </c>
      <c r="R34" s="60">
        <f t="shared" si="1"/>
        <v>277.91982144687069</v>
      </c>
      <c r="S34" s="60">
        <f t="shared" si="1"/>
        <v>277.91822231473873</v>
      </c>
      <c r="T34" s="60"/>
    </row>
    <row r="35" spans="1:20">
      <c r="A35" s="52">
        <v>21</v>
      </c>
      <c r="C35" s="45" t="s">
        <v>60</v>
      </c>
      <c r="G35" s="60">
        <f t="shared" si="0"/>
        <v>4963.8106396761132</v>
      </c>
      <c r="H35" s="60">
        <f t="shared" si="0"/>
        <v>7086.0307824056054</v>
      </c>
      <c r="I35" s="60">
        <f t="shared" si="0"/>
        <v>5654.8836221089759</v>
      </c>
      <c r="J35" s="60">
        <f t="shared" si="0"/>
        <v>9013.1045054531769</v>
      </c>
      <c r="K35" s="60">
        <f t="shared" si="0"/>
        <v>5243.860498326515</v>
      </c>
      <c r="M35" s="60">
        <f>(M18/M27)</f>
        <v>4020.2757433707857</v>
      </c>
      <c r="O35" s="60">
        <f>(O18/O27)</f>
        <v>4020.2757433707857</v>
      </c>
      <c r="Q35" s="60">
        <f t="shared" si="1"/>
        <v>4020.2757433707866</v>
      </c>
      <c r="R35" s="60">
        <f t="shared" si="1"/>
        <v>4020.2757433707866</v>
      </c>
      <c r="S35" s="60">
        <f t="shared" si="1"/>
        <v>4020.2757433707866</v>
      </c>
      <c r="T35" s="60"/>
    </row>
    <row r="36" spans="1:20">
      <c r="A36" s="52">
        <v>22</v>
      </c>
      <c r="C36" s="45" t="s">
        <v>62</v>
      </c>
      <c r="G36" s="60">
        <f t="shared" si="0"/>
        <v>578.70194694075224</v>
      </c>
      <c r="H36" s="60">
        <f t="shared" si="0"/>
        <v>536.82844965023583</v>
      </c>
      <c r="I36" s="60">
        <f t="shared" si="0"/>
        <v>662.36680036758742</v>
      </c>
      <c r="J36" s="60">
        <f t="shared" si="0"/>
        <v>622.22316828461419</v>
      </c>
      <c r="K36" s="60">
        <f t="shared" si="0"/>
        <v>546.79173260869572</v>
      </c>
      <c r="M36" s="60">
        <f>(M19/M28)</f>
        <v>589.29755293734036</v>
      </c>
      <c r="O36" s="60">
        <f>(O19/O28)</f>
        <v>589.29755293734024</v>
      </c>
      <c r="Q36" s="60">
        <f t="shared" si="1"/>
        <v>589.29755293734036</v>
      </c>
      <c r="R36" s="60">
        <f t="shared" si="1"/>
        <v>589.29755293734036</v>
      </c>
      <c r="S36" s="60">
        <f t="shared" si="1"/>
        <v>589.29755293734036</v>
      </c>
      <c r="T36" s="60"/>
    </row>
    <row r="37" spans="1:20">
      <c r="H37" s="60"/>
      <c r="I37" s="60"/>
      <c r="J37" s="60"/>
      <c r="K37" s="60"/>
      <c r="M37" s="60"/>
      <c r="T37" s="60"/>
    </row>
    <row r="38" spans="1:20">
      <c r="A38" s="45"/>
      <c r="C38" s="45"/>
      <c r="G38" s="60"/>
      <c r="H38" s="60"/>
      <c r="I38" s="60"/>
      <c r="J38" s="60"/>
      <c r="K38" s="60"/>
      <c r="M38" s="60"/>
      <c r="O38" s="60"/>
      <c r="Q38" s="60"/>
      <c r="R38" s="60"/>
      <c r="S38" s="60"/>
      <c r="T38" s="60"/>
    </row>
    <row r="39" spans="1:20">
      <c r="R39" s="60"/>
      <c r="S39" s="60"/>
      <c r="T39" s="60"/>
    </row>
    <row r="40" spans="1:20">
      <c r="R40" s="60"/>
      <c r="S40" s="60"/>
      <c r="T40" s="60"/>
    </row>
    <row r="42" spans="1:20">
      <c r="R42" s="60"/>
      <c r="S42" s="60"/>
      <c r="T42" s="60"/>
    </row>
    <row r="43" spans="1:20">
      <c r="R43" s="60"/>
      <c r="S43" s="60"/>
      <c r="T43" s="60"/>
    </row>
    <row r="47" spans="1:20">
      <c r="C47" s="44" t="s">
        <v>80</v>
      </c>
    </row>
    <row r="48" spans="1:20">
      <c r="C48" s="44" t="s">
        <v>39</v>
      </c>
      <c r="I48" s="60"/>
      <c r="J48" s="60"/>
      <c r="K48" s="60"/>
    </row>
    <row r="49" spans="3:11">
      <c r="C49" s="44" t="s">
        <v>40</v>
      </c>
      <c r="I49" s="60"/>
      <c r="J49" s="60"/>
      <c r="K49" s="60"/>
    </row>
    <row r="50" spans="3:11">
      <c r="I50" s="60"/>
      <c r="J50" s="60"/>
      <c r="K50" s="60"/>
    </row>
    <row r="51" spans="3:11">
      <c r="I51" s="60"/>
      <c r="J51" s="60"/>
      <c r="K51" s="60"/>
    </row>
    <row r="52" spans="3:11">
      <c r="I52" s="60"/>
      <c r="J52" s="60"/>
      <c r="K52" s="60"/>
    </row>
    <row r="53" spans="3:11">
      <c r="I53" s="60"/>
      <c r="J53" s="60"/>
      <c r="K53" s="60"/>
    </row>
    <row r="54" spans="3:11">
      <c r="I54" s="60"/>
      <c r="J54" s="60"/>
      <c r="K54" s="60"/>
    </row>
    <row r="55" spans="3:11">
      <c r="I55" s="60"/>
      <c r="J55" s="60"/>
      <c r="K55" s="60"/>
    </row>
    <row r="56" spans="3:11">
      <c r="I56" s="60"/>
      <c r="J56" s="60"/>
      <c r="K56" s="60"/>
    </row>
    <row r="57" spans="3:11">
      <c r="I57" s="60"/>
      <c r="J57" s="60"/>
      <c r="K57" s="60"/>
    </row>
    <row r="58" spans="3:11">
      <c r="I58" s="60"/>
      <c r="J58" s="60"/>
      <c r="K58" s="60"/>
    </row>
    <row r="59" spans="3:11">
      <c r="I59" s="60"/>
      <c r="J59" s="60"/>
      <c r="K59" s="60"/>
    </row>
    <row r="60" spans="3:11">
      <c r="I60" s="60"/>
      <c r="J60" s="60"/>
      <c r="K60" s="60"/>
    </row>
    <row r="61" spans="3:11">
      <c r="I61" s="60"/>
      <c r="J61" s="60"/>
      <c r="K61" s="60"/>
    </row>
    <row r="62" spans="3:11">
      <c r="I62" s="60"/>
      <c r="J62" s="60"/>
      <c r="K62" s="60"/>
    </row>
    <row r="63" spans="3:11">
      <c r="I63" s="60"/>
      <c r="J63" s="60"/>
      <c r="K63" s="60"/>
    </row>
    <row r="64" spans="3:11">
      <c r="I64" s="60"/>
      <c r="J64" s="60"/>
      <c r="K64" s="60"/>
    </row>
    <row r="65" spans="9:11">
      <c r="I65" s="60"/>
      <c r="J65" s="60"/>
      <c r="K65" s="60"/>
    </row>
    <row r="66" spans="9:11">
      <c r="I66" s="60"/>
      <c r="J66" s="60"/>
      <c r="K66" s="60"/>
    </row>
    <row r="67" spans="9:11">
      <c r="I67" s="60"/>
      <c r="J67" s="60"/>
      <c r="K67" s="60"/>
    </row>
    <row r="68" spans="9:11">
      <c r="I68" s="60"/>
      <c r="J68" s="60"/>
      <c r="K68" s="60"/>
    </row>
    <row r="69" spans="9:11">
      <c r="I69" s="60"/>
      <c r="J69" s="60"/>
      <c r="K69" s="60"/>
    </row>
    <row r="70" spans="9:11">
      <c r="I70" s="60"/>
      <c r="J70" s="60"/>
      <c r="K70" s="60"/>
    </row>
    <row r="71" spans="9:11">
      <c r="I71" s="60"/>
      <c r="J71" s="60"/>
      <c r="K71" s="60"/>
    </row>
    <row r="72" spans="9:11">
      <c r="I72" s="60"/>
      <c r="J72" s="60"/>
      <c r="K72" s="60"/>
    </row>
    <row r="73" spans="9:11">
      <c r="I73" s="60"/>
      <c r="J73" s="60"/>
      <c r="K73" s="60"/>
    </row>
    <row r="74" spans="9:11">
      <c r="I74" s="60"/>
      <c r="J74" s="60"/>
      <c r="K74" s="60"/>
    </row>
  </sheetData>
  <mergeCells count="6">
    <mergeCell ref="Q11:S11"/>
    <mergeCell ref="A1:R1"/>
    <mergeCell ref="A2:R2"/>
    <mergeCell ref="A3:R3"/>
    <mergeCell ref="A4:R4"/>
    <mergeCell ref="A5:R5"/>
  </mergeCells>
  <pageMargins left="0.5" right="0.5" top="0.75" bottom="0.5" header="0.5" footer="0.5"/>
  <pageSetup scale="68" orientation="landscape" verticalDpi="300" r:id="rId1"/>
  <headerFooter alignWithMargins="0">
    <oddHeader>&amp;RCASE NO. 2021-00214
FR 16(8)(i)
ATTACHMENT 1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I.1</vt:lpstr>
      <vt:lpstr>I.2</vt:lpstr>
      <vt:lpstr>I.3</vt:lpstr>
      <vt:lpstr>I.1!Print_Area</vt:lpstr>
      <vt:lpstr>I.2!Print_Area</vt:lpstr>
      <vt:lpstr>I.3!Print_Area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 Troup</dc:creator>
  <cp:lastModifiedBy>Eric J Wilen</cp:lastModifiedBy>
  <cp:lastPrinted>2021-06-29T20:51:48Z</cp:lastPrinted>
  <dcterms:created xsi:type="dcterms:W3CDTF">2021-06-22T15:28:57Z</dcterms:created>
  <dcterms:modified xsi:type="dcterms:W3CDTF">2021-06-29T20:51:55Z</dcterms:modified>
</cp:coreProperties>
</file>