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"/>
    </mc:Choice>
  </mc:AlternateContent>
  <xr:revisionPtr revIDLastSave="0" documentId="13_ncr:1_{0615BA7B-B2FA-49AB-80B8-869EEA9AF7DE}" xr6:coauthVersionLast="47" xr6:coauthVersionMax="47" xr10:uidLastSave="{00000000-0000-0000-0000-000000000000}"/>
  <bookViews>
    <workbookView xWindow="15630" yWindow="-120" windowWidth="29040" windowHeight="15840" activeTab="13" xr2:uid="{53186F90-A117-47A4-8B11-4017518DF1D1}"/>
  </bookViews>
  <sheets>
    <sheet name="Cover F" sheetId="1" r:id="rId1"/>
    <sheet name="F.1" sheetId="2" r:id="rId2"/>
    <sheet name="F.2.1" sheetId="3" r:id="rId3"/>
    <sheet name="F.2.2" sheetId="4" r:id="rId4"/>
    <sheet name="F.2.3" sheetId="5" r:id="rId5"/>
    <sheet name="F.3" sheetId="6" r:id="rId6"/>
    <sheet name="F.4" sheetId="7" r:id="rId7"/>
    <sheet name="F.5" sheetId="8" r:id="rId8"/>
    <sheet name="F.6" sheetId="9" r:id="rId9"/>
    <sheet name="F.7" sheetId="10" r:id="rId10"/>
    <sheet name="F.8" sheetId="11" r:id="rId11"/>
    <sheet name="F.9" sheetId="12" r:id="rId12"/>
    <sheet name="F.10" sheetId="13" r:id="rId13"/>
    <sheet name="F.11" sheetId="14" r:id="rId14"/>
    <sheet name="F.12" sheetId="15" r:id="rId15"/>
    <sheet name="WP F.12" sheetId="16" r:id="rId16"/>
  </sheets>
  <definedNames>
    <definedName name="_Div012" localSheetId="12">#REF!</definedName>
    <definedName name="_Div012" localSheetId="11">#REF!</definedName>
    <definedName name="_Div012">#REF!</definedName>
    <definedName name="_Div02" localSheetId="12">#REF!</definedName>
    <definedName name="_Div02" localSheetId="11">#REF!</definedName>
    <definedName name="_Div02">#REF!</definedName>
    <definedName name="_Div091" localSheetId="12">#REF!</definedName>
    <definedName name="_Div091" localSheetId="11">#REF!</definedName>
    <definedName name="_Div091">#REF!</definedName>
    <definedName name="Case_No._2006_00464" localSheetId="12">#REF!</definedName>
    <definedName name="Case_No._2006_00464" localSheetId="11">#REF!</definedName>
    <definedName name="Case_No._2006_00464">#REF!</definedName>
    <definedName name="csDesignMode">1</definedName>
    <definedName name="Div012Cap" localSheetId="12">#REF!</definedName>
    <definedName name="Div012Cap" localSheetId="11">#REF!</definedName>
    <definedName name="Div012Cap">#REF!</definedName>
    <definedName name="Div02Cap" localSheetId="12">#REF!</definedName>
    <definedName name="Div02Cap" localSheetId="11">#REF!</definedName>
    <definedName name="Div02Cap">#REF!</definedName>
    <definedName name="Div091Cap" localSheetId="12">#REF!</definedName>
    <definedName name="Div091Cap" localSheetId="11">#REF!</definedName>
    <definedName name="Div091Cap">#REF!</definedName>
    <definedName name="Div09cap" localSheetId="12">#REF!</definedName>
    <definedName name="Div09cap" localSheetId="11">#REF!</definedName>
    <definedName name="Div09cap">#REF!</definedName>
    <definedName name="EssOptions" localSheetId="2">"A1100000000030000000001100020_0000"</definedName>
    <definedName name="EssOptions" localSheetId="5">"A1100000000030000000001100020_0000"</definedName>
    <definedName name="kytax" localSheetId="12">#REF!</definedName>
    <definedName name="kytax" localSheetId="11">#REF!</definedName>
    <definedName name="kytax">#REF!</definedName>
    <definedName name="ltdrate" localSheetId="12">#REF!</definedName>
    <definedName name="ltdrate" localSheetId="11">#REF!</definedName>
    <definedName name="ltdrate">#REF!</definedName>
    <definedName name="_xlnm.Print_Area" localSheetId="0">'Cover F'!$A$1:$C$31</definedName>
    <definedName name="_xlnm.Print_Area" localSheetId="1">F.1!$A$1:$I$93</definedName>
    <definedName name="_xlnm.Print_Area" localSheetId="12">F.10!$A$1:$F$43</definedName>
    <definedName name="_xlnm.Print_Area" localSheetId="13">F.11!$A$1:$F$20</definedName>
    <definedName name="_xlnm.Print_Area" localSheetId="14">F.12!$A$1:$J$63</definedName>
    <definedName name="_xlnm.Print_Area" localSheetId="2">'F.2.1'!$A$1:$F$38</definedName>
    <definedName name="_xlnm.Print_Area" localSheetId="3">'F.2.2'!$A$1:$J$28</definedName>
    <definedName name="_xlnm.Print_Area" localSheetId="4">'F.2.3'!$A$1:$J$37</definedName>
    <definedName name="_xlnm.Print_Area" localSheetId="5">F.3!$A$1:$J$78</definedName>
    <definedName name="_xlnm.Print_Area" localSheetId="6">F.4!$A$1:$K$32</definedName>
    <definedName name="_xlnm.Print_Area" localSheetId="7">F.5!$A$1:$I$39</definedName>
    <definedName name="_xlnm.Print_Area" localSheetId="8">F.6!$A$1:$E$178</definedName>
    <definedName name="_xlnm.Print_Area" localSheetId="9">F.7!$A$1:$I$51</definedName>
    <definedName name="_xlnm.Print_Area" localSheetId="10">F.8!$A$1:$I$28</definedName>
    <definedName name="_xlnm.Print_Area" localSheetId="11">F.9!$A$1:$F$23</definedName>
    <definedName name="_xlnm.Print_Area" localSheetId="15">'WP F.12'!$A$1:$J$63</definedName>
    <definedName name="_xlnm.Print_Titles" localSheetId="1">F.1!$1:$11</definedName>
    <definedName name="_xlnm.Print_Titles" localSheetId="8">F.6!$1:$9</definedName>
    <definedName name="ROR" localSheetId="12">#REF!</definedName>
    <definedName name="ROR" localSheetId="11">#REF!</definedName>
    <definedName name="ROR">#REF!</definedName>
    <definedName name="stdrate" localSheetId="12">#REF!</definedName>
    <definedName name="stdrate" localSheetId="11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6" l="1"/>
  <c r="C48" i="16" s="1"/>
  <c r="C49" i="16" s="1"/>
  <c r="C50" i="16" s="1"/>
  <c r="C55" i="16" s="1"/>
  <c r="C56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5" i="16" s="1"/>
  <c r="G56" i="16" s="1"/>
  <c r="E47" i="16"/>
  <c r="C39" i="16"/>
  <c r="C40" i="16" s="1"/>
  <c r="C41" i="16" s="1"/>
  <c r="C42" i="16" s="1"/>
  <c r="C43" i="16" s="1"/>
  <c r="C44" i="16" s="1"/>
  <c r="C45" i="16" s="1"/>
  <c r="C46" i="16" s="1"/>
  <c r="J38" i="16"/>
  <c r="E33" i="16"/>
  <c r="E32" i="16"/>
  <c r="E29" i="16"/>
  <c r="A25" i="16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I16" i="16"/>
  <c r="C16" i="16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32" i="16" s="1"/>
  <c r="C33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32" i="16" s="1"/>
  <c r="G33" i="16" s="1"/>
  <c r="A16" i="16"/>
  <c r="A17" i="16" s="1"/>
  <c r="A18" i="16" s="1"/>
  <c r="A19" i="16" s="1"/>
  <c r="A20" i="16" s="1"/>
  <c r="A21" i="16" s="1"/>
  <c r="A22" i="16" s="1"/>
  <c r="A23" i="16" s="1"/>
  <c r="A24" i="16" s="1"/>
  <c r="J15" i="16"/>
  <c r="I15" i="16"/>
  <c r="J9" i="16"/>
  <c r="E56" i="15"/>
  <c r="I38" i="15" s="1"/>
  <c r="I52" i="15"/>
  <c r="J49" i="15"/>
  <c r="E47" i="15"/>
  <c r="E48" i="15" s="1"/>
  <c r="E49" i="15" s="1"/>
  <c r="E50" i="15" s="1"/>
  <c r="E55" i="15" s="1"/>
  <c r="D47" i="15"/>
  <c r="D48" i="15" s="1"/>
  <c r="D49" i="15" s="1"/>
  <c r="D50" i="15" s="1"/>
  <c r="D55" i="15" s="1"/>
  <c r="D56" i="15" s="1"/>
  <c r="H38" i="15" s="1"/>
  <c r="J41" i="15" s="1"/>
  <c r="C44" i="15"/>
  <c r="C45" i="15" s="1"/>
  <c r="C46" i="15" s="1"/>
  <c r="C47" i="15" s="1"/>
  <c r="C48" i="15" s="1"/>
  <c r="C49" i="15" s="1"/>
  <c r="C50" i="15" s="1"/>
  <c r="C55" i="15" s="1"/>
  <c r="C56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E52" i="15"/>
  <c r="D52" i="15"/>
  <c r="C40" i="15"/>
  <c r="C41" i="15" s="1"/>
  <c r="C42" i="15" s="1"/>
  <c r="C43" i="15" s="1"/>
  <c r="C39" i="15"/>
  <c r="E33" i="15"/>
  <c r="D33" i="15"/>
  <c r="H15" i="15" s="1"/>
  <c r="E32" i="15"/>
  <c r="A30" i="15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I29" i="15"/>
  <c r="E29" i="15"/>
  <c r="C25" i="15"/>
  <c r="C26" i="15" s="1"/>
  <c r="C27" i="15" s="1"/>
  <c r="C32" i="15" s="1"/>
  <c r="C33" i="15" s="1"/>
  <c r="G15" i="15" s="1"/>
  <c r="G16" i="15" s="1"/>
  <c r="G17" i="15" s="1"/>
  <c r="J23" i="15"/>
  <c r="C21" i="15"/>
  <c r="C22" i="15" s="1"/>
  <c r="C23" i="15" s="1"/>
  <c r="C24" i="15" s="1"/>
  <c r="J19" i="15"/>
  <c r="G18" i="15"/>
  <c r="G19" i="15" s="1"/>
  <c r="G20" i="15" s="1"/>
  <c r="G21" i="15" s="1"/>
  <c r="G22" i="15" s="1"/>
  <c r="G23" i="15" s="1"/>
  <c r="G24" i="15" s="1"/>
  <c r="G25" i="15" s="1"/>
  <c r="G26" i="15" s="1"/>
  <c r="G27" i="15" s="1"/>
  <c r="C17" i="15"/>
  <c r="C18" i="15" s="1"/>
  <c r="C19" i="15" s="1"/>
  <c r="C20" i="15" s="1"/>
  <c r="D16" i="15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32" i="15" s="1"/>
  <c r="C16" i="15"/>
  <c r="A16" i="15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J15" i="15"/>
  <c r="J9" i="15"/>
  <c r="F17" i="14"/>
  <c r="F16" i="14"/>
  <c r="F15" i="14"/>
  <c r="F14" i="14"/>
  <c r="F13" i="14"/>
  <c r="F8" i="14"/>
  <c r="F37" i="13"/>
  <c r="F36" i="13"/>
  <c r="F21" i="13"/>
  <c r="E30" i="13"/>
  <c r="F17" i="13"/>
  <c r="A17" i="13"/>
  <c r="A19" i="13" s="1"/>
  <c r="A21" i="13" s="1"/>
  <c r="A23" i="13" s="1"/>
  <c r="A27" i="13" s="1"/>
  <c r="A28" i="13" s="1"/>
  <c r="A30" i="13" s="1"/>
  <c r="A31" i="13" s="1"/>
  <c r="A33" i="13" s="1"/>
  <c r="A34" i="13" s="1"/>
  <c r="A36" i="13" s="1"/>
  <c r="A37" i="13" s="1"/>
  <c r="A39" i="13" s="1"/>
  <c r="A41" i="13" s="1"/>
  <c r="A43" i="13" s="1"/>
  <c r="F8" i="13"/>
  <c r="F17" i="12"/>
  <c r="F15" i="12"/>
  <c r="F19" i="12" s="1"/>
  <c r="F9" i="12"/>
  <c r="G20" i="11"/>
  <c r="I20" i="11" s="1"/>
  <c r="G18" i="11"/>
  <c r="I18" i="11" s="1"/>
  <c r="H16" i="11"/>
  <c r="I16" i="11" s="1"/>
  <c r="G16" i="11"/>
  <c r="E16" i="11"/>
  <c r="C24" i="11"/>
  <c r="H15" i="11"/>
  <c r="H12" i="11"/>
  <c r="H11" i="11"/>
  <c r="I9" i="11"/>
  <c r="C41" i="10"/>
  <c r="G39" i="10"/>
  <c r="D39" i="10"/>
  <c r="D33" i="10"/>
  <c r="G32" i="10"/>
  <c r="H31" i="10"/>
  <c r="I31" i="10" s="1"/>
  <c r="I30" i="10"/>
  <c r="D31" i="10"/>
  <c r="E31" i="10" s="1"/>
  <c r="H26" i="10"/>
  <c r="I26" i="10" s="1"/>
  <c r="D26" i="10"/>
  <c r="E26" i="10" s="1"/>
  <c r="H25" i="10"/>
  <c r="G25" i="10"/>
  <c r="H24" i="10"/>
  <c r="I24" i="10" s="1"/>
  <c r="D24" i="10"/>
  <c r="E24" i="10" s="1"/>
  <c r="I23" i="10"/>
  <c r="D25" i="10"/>
  <c r="G20" i="10"/>
  <c r="C20" i="10"/>
  <c r="D19" i="10"/>
  <c r="H19" i="10" s="1"/>
  <c r="I19" i="10" s="1"/>
  <c r="H18" i="10"/>
  <c r="G18" i="10"/>
  <c r="I18" i="10" s="1"/>
  <c r="E18" i="10"/>
  <c r="D18" i="10"/>
  <c r="D17" i="10"/>
  <c r="H17" i="10" s="1"/>
  <c r="I17" i="10" s="1"/>
  <c r="H16" i="10"/>
  <c r="I16" i="10" s="1"/>
  <c r="E16" i="10"/>
  <c r="H13" i="10"/>
  <c r="H12" i="10"/>
  <c r="I10" i="10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B125" i="9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D124" i="9"/>
  <c r="C124" i="9"/>
  <c r="B81" i="9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80" i="9"/>
  <c r="D79" i="9"/>
  <c r="C79" i="9"/>
  <c r="B63" i="9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D57" i="9"/>
  <c r="D56" i="9"/>
  <c r="D55" i="9"/>
  <c r="D54" i="9"/>
  <c r="D53" i="9"/>
  <c r="D52" i="9"/>
  <c r="D48" i="9"/>
  <c r="D47" i="9"/>
  <c r="D46" i="9"/>
  <c r="D45" i="9"/>
  <c r="D44" i="9"/>
  <c r="D43" i="9"/>
  <c r="D42" i="9"/>
  <c r="D41" i="9"/>
  <c r="D40" i="9"/>
  <c r="D39" i="9"/>
  <c r="D38" i="9"/>
  <c r="D37" i="9"/>
  <c r="C37" i="9"/>
  <c r="B37" i="9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D36" i="9"/>
  <c r="C36" i="9"/>
  <c r="C125" i="9" s="1"/>
  <c r="B36" i="9"/>
  <c r="D35" i="9"/>
  <c r="E18" i="9"/>
  <c r="E29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E9" i="9"/>
  <c r="C34" i="8"/>
  <c r="E33" i="8"/>
  <c r="I32" i="8"/>
  <c r="G34" i="8"/>
  <c r="E32" i="8"/>
  <c r="E34" i="8" s="1"/>
  <c r="D33" i="8"/>
  <c r="H28" i="8"/>
  <c r="I28" i="8"/>
  <c r="C29" i="8"/>
  <c r="I27" i="8"/>
  <c r="I29" i="8" s="1"/>
  <c r="E27" i="8"/>
  <c r="G24" i="8"/>
  <c r="D23" i="8"/>
  <c r="E23" i="8"/>
  <c r="H23" i="8"/>
  <c r="I23" i="8" s="1"/>
  <c r="G19" i="8"/>
  <c r="E18" i="8"/>
  <c r="D18" i="8"/>
  <c r="H18" i="8" s="1"/>
  <c r="I18" i="8" s="1"/>
  <c r="I17" i="8"/>
  <c r="I19" i="8" s="1"/>
  <c r="H17" i="8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16" i="8"/>
  <c r="H12" i="8"/>
  <c r="H11" i="8"/>
  <c r="I9" i="8"/>
  <c r="K27" i="7"/>
  <c r="I27" i="7"/>
  <c r="I24" i="7"/>
  <c r="E24" i="7"/>
  <c r="G24" i="7" s="1"/>
  <c r="I21" i="7"/>
  <c r="E21" i="7"/>
  <c r="G21" i="7" s="1"/>
  <c r="J18" i="7"/>
  <c r="I18" i="7"/>
  <c r="D29" i="7"/>
  <c r="J14" i="7"/>
  <c r="J13" i="7"/>
  <c r="K10" i="7"/>
  <c r="H73" i="6"/>
  <c r="D73" i="6"/>
  <c r="H66" i="6"/>
  <c r="H52" i="6"/>
  <c r="J51" i="6"/>
  <c r="J50" i="6"/>
  <c r="E50" i="6"/>
  <c r="J49" i="6"/>
  <c r="I48" i="6"/>
  <c r="J48" i="6"/>
  <c r="J52" i="6" s="1"/>
  <c r="E48" i="6"/>
  <c r="H43" i="6"/>
  <c r="D43" i="6"/>
  <c r="J41" i="6"/>
  <c r="J39" i="6"/>
  <c r="I41" i="6"/>
  <c r="I71" i="6" s="1"/>
  <c r="J71" i="6" s="1"/>
  <c r="F39" i="6"/>
  <c r="E69" i="6"/>
  <c r="F69" i="6" s="1"/>
  <c r="D36" i="6"/>
  <c r="H36" i="6"/>
  <c r="E35" i="6"/>
  <c r="E65" i="6" s="1"/>
  <c r="F65" i="6" s="1"/>
  <c r="J32" i="6"/>
  <c r="I34" i="6"/>
  <c r="F32" i="6"/>
  <c r="E34" i="6"/>
  <c r="E64" i="6" s="1"/>
  <c r="F64" i="6" s="1"/>
  <c r="I28" i="6"/>
  <c r="I58" i="6" s="1"/>
  <c r="J58" i="6" s="1"/>
  <c r="H29" i="6"/>
  <c r="I26" i="6"/>
  <c r="I56" i="6" s="1"/>
  <c r="J56" i="6" s="1"/>
  <c r="J25" i="6"/>
  <c r="E28" i="6"/>
  <c r="E58" i="6" s="1"/>
  <c r="F58" i="6" s="1"/>
  <c r="H22" i="6"/>
  <c r="E21" i="6"/>
  <c r="E51" i="6" s="1"/>
  <c r="F51" i="6" s="1"/>
  <c r="I20" i="6"/>
  <c r="I50" i="6" s="1"/>
  <c r="J20" i="6"/>
  <c r="E20" i="6"/>
  <c r="D22" i="6"/>
  <c r="E19" i="6"/>
  <c r="E49" i="6" s="1"/>
  <c r="F49" i="6" s="1"/>
  <c r="J18" i="6"/>
  <c r="I18" i="6"/>
  <c r="F18" i="6"/>
  <c r="I13" i="6"/>
  <c r="I12" i="6"/>
  <c r="J10" i="6"/>
  <c r="H33" i="5"/>
  <c r="J31" i="5"/>
  <c r="J33" i="5" s="1"/>
  <c r="D33" i="5"/>
  <c r="D35" i="5" s="1"/>
  <c r="D28" i="5"/>
  <c r="J26" i="5"/>
  <c r="J28" i="5" s="1"/>
  <c r="H28" i="5"/>
  <c r="F26" i="5"/>
  <c r="F28" i="5" s="1"/>
  <c r="D23" i="5"/>
  <c r="H23" i="5"/>
  <c r="F21" i="5"/>
  <c r="F23" i="5" s="1"/>
  <c r="H18" i="5"/>
  <c r="D18" i="5"/>
  <c r="J16" i="5"/>
  <c r="J18" i="5" s="1"/>
  <c r="I16" i="5"/>
  <c r="F16" i="5"/>
  <c r="F18" i="5" s="1"/>
  <c r="J10" i="5"/>
  <c r="D20" i="4"/>
  <c r="J18" i="4"/>
  <c r="F18" i="4"/>
  <c r="H16" i="4"/>
  <c r="H20" i="4" s="1"/>
  <c r="F16" i="4"/>
  <c r="F20" i="4" s="1"/>
  <c r="J10" i="4"/>
  <c r="D35" i="3"/>
  <c r="F35" i="3" s="1"/>
  <c r="F34" i="3"/>
  <c r="F33" i="3"/>
  <c r="F32" i="3"/>
  <c r="F31" i="3"/>
  <c r="F30" i="3"/>
  <c r="F29" i="3"/>
  <c r="A29" i="3"/>
  <c r="A30" i="3" s="1"/>
  <c r="A31" i="3" s="1"/>
  <c r="A32" i="3" s="1"/>
  <c r="A33" i="3" s="1"/>
  <c r="A34" i="3" s="1"/>
  <c r="F28" i="3"/>
  <c r="A28" i="3"/>
  <c r="F27" i="3"/>
  <c r="F23" i="3"/>
  <c r="D23" i="3"/>
  <c r="F22" i="3"/>
  <c r="F21" i="3"/>
  <c r="F20" i="3"/>
  <c r="F19" i="3"/>
  <c r="F18" i="3"/>
  <c r="F17" i="3"/>
  <c r="A17" i="3"/>
  <c r="A18" i="3" s="1"/>
  <c r="A19" i="3" s="1"/>
  <c r="A20" i="3" s="1"/>
  <c r="A21" i="3" s="1"/>
  <c r="A22" i="3" s="1"/>
  <c r="F16" i="3"/>
  <c r="A16" i="3"/>
  <c r="F15" i="3"/>
  <c r="F9" i="3"/>
  <c r="F91" i="2"/>
  <c r="I91" i="2" s="1"/>
  <c r="F90" i="2"/>
  <c r="I90" i="2" s="1"/>
  <c r="F89" i="2"/>
  <c r="I89" i="2" s="1"/>
  <c r="F88" i="2"/>
  <c r="I88" i="2" s="1"/>
  <c r="F87" i="2"/>
  <c r="I87" i="2" s="1"/>
  <c r="I86" i="2"/>
  <c r="F86" i="2"/>
  <c r="I85" i="2"/>
  <c r="F85" i="2"/>
  <c r="F84" i="2"/>
  <c r="I84" i="2" s="1"/>
  <c r="F83" i="2"/>
  <c r="I83" i="2" s="1"/>
  <c r="F82" i="2"/>
  <c r="I82" i="2" s="1"/>
  <c r="F81" i="2"/>
  <c r="I81" i="2" s="1"/>
  <c r="A81" i="2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F80" i="2"/>
  <c r="I80" i="2" s="1"/>
  <c r="A80" i="2"/>
  <c r="F79" i="2"/>
  <c r="I79" i="2" s="1"/>
  <c r="A79" i="2"/>
  <c r="I78" i="2"/>
  <c r="F78" i="2"/>
  <c r="F77" i="2"/>
  <c r="I77" i="2" s="1"/>
  <c r="F76" i="2"/>
  <c r="I76" i="2" s="1"/>
  <c r="A76" i="2"/>
  <c r="A77" i="2" s="1"/>
  <c r="F75" i="2"/>
  <c r="I75" i="2" s="1"/>
  <c r="A75" i="2"/>
  <c r="F74" i="2"/>
  <c r="I74" i="2" s="1"/>
  <c r="A74" i="2"/>
  <c r="I73" i="2"/>
  <c r="F73" i="2"/>
  <c r="F72" i="2"/>
  <c r="I72" i="2" s="1"/>
  <c r="F71" i="2"/>
  <c r="I71" i="2" s="1"/>
  <c r="F70" i="2"/>
  <c r="I70" i="2" s="1"/>
  <c r="F69" i="2"/>
  <c r="I69" i="2" s="1"/>
  <c r="I68" i="2"/>
  <c r="F68" i="2"/>
  <c r="I67" i="2"/>
  <c r="F67" i="2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F60" i="2"/>
  <c r="F59" i="2"/>
  <c r="I59" i="2" s="1"/>
  <c r="D93" i="2"/>
  <c r="I57" i="2"/>
  <c r="F57" i="2"/>
  <c r="A57" i="2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F56" i="2"/>
  <c r="F50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D52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F15" i="2"/>
  <c r="H56" i="2" l="1"/>
  <c r="I56" i="2"/>
  <c r="F52" i="2"/>
  <c r="I64" i="6"/>
  <c r="J64" i="6" s="1"/>
  <c r="J34" i="6"/>
  <c r="E29" i="8"/>
  <c r="I60" i="2"/>
  <c r="H60" i="2"/>
  <c r="H35" i="5"/>
  <c r="F58" i="2"/>
  <c r="I58" i="2" s="1"/>
  <c r="J16" i="4"/>
  <c r="J20" i="4" s="1"/>
  <c r="J21" i="5"/>
  <c r="J23" i="5" s="1"/>
  <c r="J35" i="5" s="1"/>
  <c r="F19" i="6"/>
  <c r="F22" i="6" s="1"/>
  <c r="J26" i="6"/>
  <c r="J28" i="6"/>
  <c r="F35" i="6"/>
  <c r="E42" i="6"/>
  <c r="F50" i="6"/>
  <c r="I22" i="8"/>
  <c r="I24" i="8" s="1"/>
  <c r="F31" i="5"/>
  <c r="F33" i="5" s="1"/>
  <c r="F35" i="5" s="1"/>
  <c r="I19" i="6"/>
  <c r="E27" i="6"/>
  <c r="I33" i="6"/>
  <c r="F16" i="2"/>
  <c r="F21" i="6"/>
  <c r="F25" i="6"/>
  <c r="E40" i="6"/>
  <c r="E55" i="6"/>
  <c r="F55" i="6" s="1"/>
  <c r="D80" i="9"/>
  <c r="C80" i="9"/>
  <c r="E31" i="9"/>
  <c r="C126" i="9"/>
  <c r="C38" i="9"/>
  <c r="D66" i="6"/>
  <c r="I21" i="6"/>
  <c r="I55" i="6"/>
  <c r="I27" i="6"/>
  <c r="F34" i="6"/>
  <c r="J55" i="6"/>
  <c r="H59" i="6"/>
  <c r="K24" i="7"/>
  <c r="C19" i="8"/>
  <c r="E17" i="8"/>
  <c r="E19" i="8" s="1"/>
  <c r="F15" i="13"/>
  <c r="E27" i="13"/>
  <c r="D52" i="6"/>
  <c r="F48" i="6"/>
  <c r="F52" i="6" s="1"/>
  <c r="E28" i="8"/>
  <c r="F28" i="6"/>
  <c r="D29" i="6"/>
  <c r="I29" i="7"/>
  <c r="K18" i="7"/>
  <c r="F20" i="6"/>
  <c r="E26" i="6"/>
  <c r="E41" i="6"/>
  <c r="D59" i="6"/>
  <c r="E18" i="7"/>
  <c r="K21" i="7"/>
  <c r="I62" i="6"/>
  <c r="J62" i="6" s="1"/>
  <c r="I35" i="6"/>
  <c r="I65" i="6" s="1"/>
  <c r="J65" i="6" s="1"/>
  <c r="E22" i="8"/>
  <c r="E24" i="8" s="1"/>
  <c r="C24" i="8"/>
  <c r="E33" i="6"/>
  <c r="I40" i="6"/>
  <c r="I42" i="6"/>
  <c r="C29" i="7"/>
  <c r="D28" i="8"/>
  <c r="G29" i="8"/>
  <c r="H33" i="8"/>
  <c r="I33" i="8" s="1"/>
  <c r="I34" i="8" s="1"/>
  <c r="I25" i="10"/>
  <c r="I27" i="10" s="1"/>
  <c r="G34" i="10"/>
  <c r="G22" i="11"/>
  <c r="E22" i="11"/>
  <c r="I17" i="16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9" i="16"/>
  <c r="E33" i="10"/>
  <c r="H33" i="10"/>
  <c r="I33" i="10" s="1"/>
  <c r="E62" i="6"/>
  <c r="F62" i="6" s="1"/>
  <c r="I69" i="6"/>
  <c r="J69" i="6" s="1"/>
  <c r="E27" i="7"/>
  <c r="G27" i="7" s="1"/>
  <c r="I20" i="10"/>
  <c r="E37" i="10"/>
  <c r="D40" i="10"/>
  <c r="D38" i="10"/>
  <c r="H37" i="10"/>
  <c r="I37" i="10" s="1"/>
  <c r="F30" i="13"/>
  <c r="E31" i="13"/>
  <c r="F31" i="13" s="1"/>
  <c r="J24" i="15"/>
  <c r="J20" i="15"/>
  <c r="J16" i="15"/>
  <c r="H16" i="15"/>
  <c r="J25" i="15"/>
  <c r="J21" i="15"/>
  <c r="J17" i="15"/>
  <c r="J26" i="15"/>
  <c r="J22" i="15"/>
  <c r="J18" i="15"/>
  <c r="E39" i="10"/>
  <c r="H39" i="10"/>
  <c r="I39" i="10" s="1"/>
  <c r="F19" i="14"/>
  <c r="J48" i="15"/>
  <c r="J40" i="15"/>
  <c r="H39" i="15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J50" i="15"/>
  <c r="J42" i="15"/>
  <c r="J43" i="15"/>
  <c r="J44" i="15"/>
  <c r="J45" i="15"/>
  <c r="J46" i="15"/>
  <c r="J47" i="15"/>
  <c r="J39" i="15"/>
  <c r="G27" i="10"/>
  <c r="F19" i="13"/>
  <c r="E33" i="13"/>
  <c r="E52" i="16"/>
  <c r="J27" i="15"/>
  <c r="C43" i="10"/>
  <c r="E48" i="16"/>
  <c r="E49" i="16" s="1"/>
  <c r="E50" i="16" s="1"/>
  <c r="E55" i="16" s="1"/>
  <c r="E56" i="16" s="1"/>
  <c r="I38" i="16" s="1"/>
  <c r="I39" i="16" s="1"/>
  <c r="D47" i="16"/>
  <c r="D48" i="16" s="1"/>
  <c r="D49" i="16" s="1"/>
  <c r="D50" i="16" s="1"/>
  <c r="D55" i="16" s="1"/>
  <c r="D56" i="16" s="1"/>
  <c r="H38" i="16" s="1"/>
  <c r="E17" i="10"/>
  <c r="E30" i="10"/>
  <c r="E34" i="10" s="1"/>
  <c r="D32" i="10"/>
  <c r="H32" i="10" s="1"/>
  <c r="I32" i="10" s="1"/>
  <c r="I34" i="10" s="1"/>
  <c r="G41" i="10"/>
  <c r="G43" i="10" s="1"/>
  <c r="D29" i="15"/>
  <c r="E32" i="10"/>
  <c r="C34" i="10"/>
  <c r="E20" i="11"/>
  <c r="E19" i="10"/>
  <c r="E23" i="10"/>
  <c r="D16" i="16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32" i="16" s="1"/>
  <c r="D33" i="16" s="1"/>
  <c r="H15" i="16" s="1"/>
  <c r="E25" i="10"/>
  <c r="C27" i="10"/>
  <c r="E18" i="11"/>
  <c r="E24" i="11" s="1"/>
  <c r="J22" i="16" l="1"/>
  <c r="J24" i="16"/>
  <c r="H16" i="16"/>
  <c r="H17" i="16" s="1"/>
  <c r="H18" i="16" s="1"/>
  <c r="H19" i="16" s="1"/>
  <c r="J25" i="16"/>
  <c r="J26" i="16"/>
  <c r="J18" i="16"/>
  <c r="J32" i="16"/>
  <c r="J27" i="16"/>
  <c r="J19" i="16"/>
  <c r="J33" i="16"/>
  <c r="J20" i="16"/>
  <c r="J21" i="16"/>
  <c r="J23" i="16"/>
  <c r="E71" i="6"/>
  <c r="F71" i="6" s="1"/>
  <c r="F41" i="6"/>
  <c r="D90" i="9"/>
  <c r="D150" i="9" s="1"/>
  <c r="D88" i="9"/>
  <c r="D148" i="9" s="1"/>
  <c r="D86" i="9"/>
  <c r="D146" i="9" s="1"/>
  <c r="D84" i="9"/>
  <c r="D144" i="9" s="1"/>
  <c r="D82" i="9"/>
  <c r="D142" i="9" s="1"/>
  <c r="D118" i="9"/>
  <c r="D177" i="9" s="1"/>
  <c r="D116" i="9"/>
  <c r="D175" i="9" s="1"/>
  <c r="D114" i="9"/>
  <c r="D173" i="9" s="1"/>
  <c r="D112" i="9"/>
  <c r="D171" i="9" s="1"/>
  <c r="D110" i="9"/>
  <c r="D169" i="9" s="1"/>
  <c r="D108" i="9"/>
  <c r="D167" i="9" s="1"/>
  <c r="D106" i="9"/>
  <c r="D165" i="9" s="1"/>
  <c r="D104" i="9"/>
  <c r="D163" i="9" s="1"/>
  <c r="D102" i="9"/>
  <c r="D161" i="9" s="1"/>
  <c r="D100" i="9"/>
  <c r="D159" i="9" s="1"/>
  <c r="D98" i="9"/>
  <c r="D157" i="9" s="1"/>
  <c r="D96" i="9"/>
  <c r="D155" i="9" s="1"/>
  <c r="D91" i="9"/>
  <c r="D151" i="9" s="1"/>
  <c r="D89" i="9"/>
  <c r="D149" i="9" s="1"/>
  <c r="D87" i="9"/>
  <c r="D147" i="9" s="1"/>
  <c r="D85" i="9"/>
  <c r="D145" i="9" s="1"/>
  <c r="D83" i="9"/>
  <c r="D143" i="9" s="1"/>
  <c r="D81" i="9"/>
  <c r="D119" i="9"/>
  <c r="D178" i="9" s="1"/>
  <c r="D117" i="9"/>
  <c r="D176" i="9" s="1"/>
  <c r="D115" i="9"/>
  <c r="D174" i="9" s="1"/>
  <c r="D113" i="9"/>
  <c r="D172" i="9" s="1"/>
  <c r="D111" i="9"/>
  <c r="D170" i="9" s="1"/>
  <c r="D109" i="9"/>
  <c r="D168" i="9" s="1"/>
  <c r="D107" i="9"/>
  <c r="D166" i="9" s="1"/>
  <c r="D105" i="9"/>
  <c r="D164" i="9" s="1"/>
  <c r="D103" i="9"/>
  <c r="D162" i="9" s="1"/>
  <c r="D101" i="9"/>
  <c r="D160" i="9" s="1"/>
  <c r="D99" i="9"/>
  <c r="D158" i="9" s="1"/>
  <c r="D97" i="9"/>
  <c r="D156" i="9" s="1"/>
  <c r="D140" i="9"/>
  <c r="E57" i="6"/>
  <c r="F57" i="6" s="1"/>
  <c r="F27" i="6"/>
  <c r="E20" i="10"/>
  <c r="E34" i="13"/>
  <c r="F34" i="13" s="1"/>
  <c r="F33" i="13"/>
  <c r="H52" i="15"/>
  <c r="D52" i="16"/>
  <c r="E70" i="6"/>
  <c r="F70" i="6" s="1"/>
  <c r="F40" i="6"/>
  <c r="I51" i="6"/>
  <c r="J21" i="6"/>
  <c r="H39" i="16"/>
  <c r="J73" i="6"/>
  <c r="J66" i="6"/>
  <c r="K29" i="7"/>
  <c r="J59" i="6"/>
  <c r="J35" i="6"/>
  <c r="I63" i="6"/>
  <c r="J63" i="6" s="1"/>
  <c r="J33" i="6"/>
  <c r="J36" i="6" s="1"/>
  <c r="I40" i="16"/>
  <c r="I52" i="16" s="1"/>
  <c r="H17" i="15"/>
  <c r="F66" i="6"/>
  <c r="I22" i="11"/>
  <c r="I24" i="11" s="1"/>
  <c r="G24" i="11"/>
  <c r="I72" i="6"/>
  <c r="J72" i="6" s="1"/>
  <c r="J42" i="6"/>
  <c r="E28" i="13"/>
  <c r="F28" i="13" s="1"/>
  <c r="F27" i="13"/>
  <c r="F39" i="13" s="1"/>
  <c r="F41" i="13" s="1"/>
  <c r="F43" i="13" s="1"/>
  <c r="C127" i="9"/>
  <c r="C39" i="9"/>
  <c r="F93" i="2"/>
  <c r="E27" i="10"/>
  <c r="I49" i="6"/>
  <c r="J19" i="6"/>
  <c r="J22" i="6" s="1"/>
  <c r="D29" i="16"/>
  <c r="H38" i="10"/>
  <c r="I38" i="10" s="1"/>
  <c r="I41" i="10" s="1"/>
  <c r="I43" i="10" s="1"/>
  <c r="E38" i="10"/>
  <c r="E41" i="10" s="1"/>
  <c r="E43" i="10" s="1"/>
  <c r="I70" i="6"/>
  <c r="J70" i="6" s="1"/>
  <c r="J40" i="6"/>
  <c r="F23" i="13"/>
  <c r="I57" i="6"/>
  <c r="J57" i="6" s="1"/>
  <c r="J27" i="6"/>
  <c r="J29" i="6" s="1"/>
  <c r="E72" i="6"/>
  <c r="F72" i="6" s="1"/>
  <c r="F42" i="6"/>
  <c r="I93" i="2"/>
  <c r="C81" i="9"/>
  <c r="C82" i="9" s="1"/>
  <c r="F26" i="6"/>
  <c r="F29" i="6" s="1"/>
  <c r="E56" i="6"/>
  <c r="F56" i="6" s="1"/>
  <c r="F59" i="6"/>
  <c r="J52" i="15"/>
  <c r="J29" i="15"/>
  <c r="H40" i="10"/>
  <c r="I40" i="10" s="1"/>
  <c r="E40" i="10"/>
  <c r="E63" i="6"/>
  <c r="F63" i="6" s="1"/>
  <c r="F33" i="6"/>
  <c r="F36" i="6" s="1"/>
  <c r="G18" i="7"/>
  <c r="G29" i="7" s="1"/>
  <c r="E29" i="7"/>
  <c r="H93" i="2"/>
  <c r="F43" i="6" l="1"/>
  <c r="H18" i="15"/>
  <c r="H19" i="15" s="1"/>
  <c r="H20" i="15" s="1"/>
  <c r="H21" i="15" s="1"/>
  <c r="H22" i="15" s="1"/>
  <c r="H23" i="15" s="1"/>
  <c r="H24" i="15" s="1"/>
  <c r="H25" i="15" s="1"/>
  <c r="H26" i="15" s="1"/>
  <c r="H27" i="15" s="1"/>
  <c r="F73" i="6"/>
  <c r="D152" i="9"/>
  <c r="H20" i="16"/>
  <c r="H21" i="16" s="1"/>
  <c r="H22" i="16" s="1"/>
  <c r="H23" i="16" s="1"/>
  <c r="H24" i="16" s="1"/>
  <c r="H25" i="16" s="1"/>
  <c r="H26" i="16" s="1"/>
  <c r="H27" i="16" s="1"/>
  <c r="H32" i="16" s="1"/>
  <c r="H33" i="16" s="1"/>
  <c r="J61" i="15"/>
  <c r="C128" i="9"/>
  <c r="C40" i="9"/>
  <c r="H40" i="16"/>
  <c r="J43" i="6"/>
  <c r="C83" i="9"/>
  <c r="C84" i="9" s="1"/>
  <c r="C85" i="9" s="1"/>
  <c r="C86" i="9" s="1"/>
  <c r="C87" i="9" s="1"/>
  <c r="C88" i="9" s="1"/>
  <c r="C89" i="9" s="1"/>
  <c r="C90" i="9" s="1"/>
  <c r="C91" i="9" s="1"/>
  <c r="C96" i="9" s="1"/>
  <c r="D141" i="9"/>
  <c r="D92" i="9"/>
  <c r="J29" i="16"/>
  <c r="C97" i="9" l="1"/>
  <c r="H29" i="16"/>
  <c r="C92" i="9"/>
  <c r="J56" i="16"/>
  <c r="J43" i="16"/>
  <c r="J45" i="16"/>
  <c r="J46" i="16"/>
  <c r="J47" i="16"/>
  <c r="J48" i="16"/>
  <c r="J49" i="16"/>
  <c r="J41" i="16"/>
  <c r="J55" i="16"/>
  <c r="J50" i="16"/>
  <c r="J42" i="16"/>
  <c r="H41" i="16"/>
  <c r="J44" i="16"/>
  <c r="H29" i="15"/>
  <c r="H61" i="15" s="1"/>
  <c r="C129" i="9"/>
  <c r="C41" i="9"/>
  <c r="H42" i="16" l="1"/>
  <c r="H43" i="16" s="1"/>
  <c r="H44" i="16" s="1"/>
  <c r="H45" i="16" s="1"/>
  <c r="H46" i="16" s="1"/>
  <c r="H47" i="16" s="1"/>
  <c r="H48" i="16" s="1"/>
  <c r="H49" i="16" s="1"/>
  <c r="H50" i="16" s="1"/>
  <c r="H55" i="16" s="1"/>
  <c r="H56" i="16" s="1"/>
  <c r="H52" i="16"/>
  <c r="H61" i="16" s="1"/>
  <c r="J52" i="16"/>
  <c r="J61" i="16" s="1"/>
  <c r="C130" i="9"/>
  <c r="C42" i="9"/>
  <c r="C98" i="9"/>
  <c r="C99" i="9" l="1"/>
  <c r="C131" i="9"/>
  <c r="C43" i="9"/>
  <c r="C132" i="9" l="1"/>
  <c r="C44" i="9"/>
  <c r="C100" i="9"/>
  <c r="C101" i="9" l="1"/>
  <c r="C133" i="9"/>
  <c r="C45" i="9"/>
  <c r="C102" i="9" l="1"/>
  <c r="C134" i="9"/>
  <c r="C46" i="9"/>
  <c r="C135" i="9" l="1"/>
  <c r="C47" i="9"/>
  <c r="C103" i="9"/>
  <c r="C104" i="9" l="1"/>
  <c r="C136" i="9"/>
  <c r="C52" i="9"/>
  <c r="C48" i="9"/>
  <c r="C53" i="9" l="1"/>
  <c r="C137" i="9"/>
  <c r="C105" i="9"/>
  <c r="C164" i="9" l="1"/>
  <c r="C106" i="9"/>
  <c r="C138" i="9"/>
  <c r="C54" i="9"/>
  <c r="C55" i="9" l="1"/>
  <c r="C139" i="9"/>
  <c r="C165" i="9"/>
  <c r="C107" i="9"/>
  <c r="C166" i="9" l="1"/>
  <c r="C108" i="9"/>
  <c r="C140" i="9"/>
  <c r="C56" i="9"/>
  <c r="C57" i="9" l="1"/>
  <c r="C141" i="9"/>
  <c r="C167" i="9"/>
  <c r="C109" i="9"/>
  <c r="C142" i="9" l="1"/>
  <c r="C58" i="9"/>
  <c r="C168" i="9"/>
  <c r="C110" i="9"/>
  <c r="C169" i="9" l="1"/>
  <c r="C111" i="9"/>
  <c r="C59" i="9"/>
  <c r="C143" i="9"/>
  <c r="C144" i="9" l="1"/>
  <c r="C60" i="9"/>
  <c r="C170" i="9"/>
  <c r="C112" i="9"/>
  <c r="C171" i="9" l="1"/>
  <c r="C113" i="9"/>
  <c r="C145" i="9"/>
  <c r="C61" i="9"/>
  <c r="C146" i="9" l="1"/>
  <c r="C62" i="9"/>
  <c r="C172" i="9"/>
  <c r="C114" i="9"/>
  <c r="C147" i="9" l="1"/>
  <c r="C63" i="9"/>
  <c r="C115" i="9"/>
  <c r="C173" i="9"/>
  <c r="C148" i="9" l="1"/>
  <c r="C64" i="9"/>
  <c r="C174" i="9"/>
  <c r="C116" i="9"/>
  <c r="C65" i="9" l="1"/>
  <c r="C149" i="9"/>
  <c r="C175" i="9"/>
  <c r="C117" i="9"/>
  <c r="C176" i="9" l="1"/>
  <c r="C118" i="9"/>
  <c r="C150" i="9"/>
  <c r="C66" i="9"/>
  <c r="C67" i="9" l="1"/>
  <c r="C151" i="9"/>
  <c r="C152" i="9" s="1"/>
  <c r="C177" i="9"/>
  <c r="C119" i="9"/>
  <c r="C178" i="9" s="1"/>
  <c r="C68" i="9" l="1"/>
  <c r="C155" i="9"/>
  <c r="C69" i="9" l="1"/>
  <c r="C156" i="9"/>
  <c r="C70" i="9" l="1"/>
  <c r="C157" i="9"/>
  <c r="C71" i="9" l="1"/>
  <c r="C158" i="9"/>
  <c r="C72" i="9" l="1"/>
  <c r="C159" i="9"/>
  <c r="C73" i="9" l="1"/>
  <c r="C160" i="9"/>
  <c r="C74" i="9" l="1"/>
  <c r="C161" i="9"/>
  <c r="C75" i="9" l="1"/>
  <c r="C163" i="9" s="1"/>
  <c r="C162" i="9"/>
</calcChain>
</file>

<file path=xl/sharedStrings.xml><?xml version="1.0" encoding="utf-8"?>
<sst xmlns="http://schemas.openxmlformats.org/spreadsheetml/2006/main" count="862" uniqueCount="280">
  <si>
    <t>FR 16(8)(f)                 SCHEDULE F</t>
  </si>
  <si>
    <t>Schedule</t>
  </si>
  <si>
    <t>Pages</t>
  </si>
  <si>
    <t>Description</t>
  </si>
  <si>
    <t>F-1</t>
  </si>
  <si>
    <t>Social and Service Club Dues</t>
  </si>
  <si>
    <t>F-2.1</t>
  </si>
  <si>
    <t>Charitable Contributions</t>
  </si>
  <si>
    <t>F-2.2</t>
  </si>
  <si>
    <t>Initiation Fees/Country Club Expenses</t>
  </si>
  <si>
    <t>F-2.3</t>
  </si>
  <si>
    <t>Employee Party, Outing and Gift Expenses</t>
  </si>
  <si>
    <t>F-3</t>
  </si>
  <si>
    <t>Sales and Advertising Expenses</t>
  </si>
  <si>
    <t>F-4</t>
  </si>
  <si>
    <t>Advertising</t>
  </si>
  <si>
    <t>F-5</t>
  </si>
  <si>
    <t>Professional Service Expenses</t>
  </si>
  <si>
    <t>F-6</t>
  </si>
  <si>
    <t>Projected Rate Case Expense</t>
  </si>
  <si>
    <t>F-7</t>
  </si>
  <si>
    <t>Civic, Political and Related Activities</t>
  </si>
  <si>
    <t>F-8</t>
  </si>
  <si>
    <t>Expense Reports</t>
  </si>
  <si>
    <t>F-9</t>
  </si>
  <si>
    <t>SERP Expense</t>
  </si>
  <si>
    <t>F-10</t>
  </si>
  <si>
    <t>Incentive Compensation Expense</t>
  </si>
  <si>
    <t>F-11</t>
  </si>
  <si>
    <t>2017-00349 O&amp;M Adjustments</t>
  </si>
  <si>
    <t>F-12</t>
  </si>
  <si>
    <t>Misc Regulatory Liabilities</t>
  </si>
  <si>
    <t>SOCIAL and Service CLUB DUES</t>
  </si>
  <si>
    <t>Data:___X___Base Period___X____Forecasted Period</t>
  </si>
  <si>
    <t>FR 16(8)(f)</t>
  </si>
  <si>
    <t>Type of Filing:___X____Original________Updated________Revised</t>
  </si>
  <si>
    <t>Schedule F-1</t>
  </si>
  <si>
    <t>Workpaper Reference No(s).</t>
  </si>
  <si>
    <t>Witness: Christian</t>
  </si>
  <si>
    <t>Line</t>
  </si>
  <si>
    <t>Total</t>
  </si>
  <si>
    <t>No.</t>
  </si>
  <si>
    <t>Account No.</t>
  </si>
  <si>
    <t>Social Organization/Service Club</t>
  </si>
  <si>
    <t>Utility</t>
  </si>
  <si>
    <t>Jurisdictional %</t>
  </si>
  <si>
    <t>Jurisdiction</t>
  </si>
  <si>
    <t>BASE PERIOD</t>
  </si>
  <si>
    <t>Various</t>
  </si>
  <si>
    <t>100%</t>
  </si>
  <si>
    <t xml:space="preserve"> </t>
  </si>
  <si>
    <t>Total Base Period</t>
  </si>
  <si>
    <t>TEST PERIOD</t>
  </si>
  <si>
    <t>Adjustment %</t>
  </si>
  <si>
    <t>Adjustment</t>
  </si>
  <si>
    <t>Adjusted Amount</t>
  </si>
  <si>
    <t>(exclusion for lobbying: using higher percentage of 6.2% per 2020 invoice versus 3.8% per 2021 invoice)</t>
  </si>
  <si>
    <t>(exclusion for lobbying)</t>
  </si>
  <si>
    <t>Total Forecasted Period</t>
  </si>
  <si>
    <t>Data Source:</t>
  </si>
  <si>
    <t>F.1 Schedule 04.30.20 - 03.31.21.xlsx</t>
  </si>
  <si>
    <t>CHARITABLE CONTRIBUTIONS</t>
  </si>
  <si>
    <t>Schedule F-2.1</t>
  </si>
  <si>
    <t>Charitable Organization  *</t>
  </si>
  <si>
    <t>Note:  These items are not included in O&amp;M and therefore not part of revenue requirements.</t>
  </si>
  <si>
    <t>F.2.1 Schedule 04.30.20 - 03.31.21.xlsx</t>
  </si>
  <si>
    <t>INITIATION FEES/COUNTRY CLUB Expenses  *</t>
  </si>
  <si>
    <t>Data:___x___Base Period___x___Forecasted Period</t>
  </si>
  <si>
    <t>Schedule F-2.2</t>
  </si>
  <si>
    <t>Base Period</t>
  </si>
  <si>
    <t>Forecasted Period</t>
  </si>
  <si>
    <t>Payee</t>
  </si>
  <si>
    <t>Organization</t>
  </si>
  <si>
    <t>Owensboro Country Club</t>
  </si>
  <si>
    <t>( dues )</t>
  </si>
  <si>
    <t>OCC - Expenses</t>
  </si>
  <si>
    <t xml:space="preserve">   Total</t>
  </si>
  <si>
    <t>NOTE:  Country Club dues will be excluded from O &amp; M and therefore, excluded from the revenue requirements. A/C 870.</t>
  </si>
  <si>
    <t>NOTE:  There are no OCC expenses for the Base Period</t>
  </si>
  <si>
    <t>Employee PARTY, OUTING, and GIFT EXP.</t>
  </si>
  <si>
    <t>Data:___x___Base Period___X___Forecasted Period</t>
  </si>
  <si>
    <t>Type of Filing:___X____Original_______Updated_______Revised</t>
  </si>
  <si>
    <t>Schedule F-2.3</t>
  </si>
  <si>
    <t>Workpaper Reference No(s).____________________</t>
  </si>
  <si>
    <t xml:space="preserve">Kentucky </t>
  </si>
  <si>
    <t>Allocated</t>
  </si>
  <si>
    <t>Description of Expenses</t>
  </si>
  <si>
    <t>Jurisdictional</t>
  </si>
  <si>
    <t>Amount</t>
  </si>
  <si>
    <t>Div 009</t>
  </si>
  <si>
    <t>Sub Account 07421- Service Awards</t>
  </si>
  <si>
    <t>Div 091</t>
  </si>
  <si>
    <t>Div 002</t>
  </si>
  <si>
    <t>Div 012</t>
  </si>
  <si>
    <t>Grand Total</t>
  </si>
  <si>
    <t>OM for KY-2021.xlsx</t>
  </si>
  <si>
    <t>Customer Service and Informational SALES and General ADVERTISING Expense</t>
  </si>
  <si>
    <t>Data:__x___Base Period___x___Forecasted Period</t>
  </si>
  <si>
    <t>Type of Filing:___X____Original________Updated_________Revised</t>
  </si>
  <si>
    <t>Schedule F-3</t>
  </si>
  <si>
    <t>Account</t>
  </si>
  <si>
    <t xml:space="preserve">Allocated </t>
  </si>
  <si>
    <t>Number</t>
  </si>
  <si>
    <t>Customer Service and Informational Expenses</t>
  </si>
  <si>
    <t>Supervision (1)</t>
  </si>
  <si>
    <t>Customer Assistance</t>
  </si>
  <si>
    <t>Informational Advertising (1)</t>
  </si>
  <si>
    <t>Miscellaneous Customer Service and Informational (1)</t>
  </si>
  <si>
    <t>Sales Expense</t>
  </si>
  <si>
    <t>Supervision</t>
  </si>
  <si>
    <t>Demonstration and Selling (1)</t>
  </si>
  <si>
    <t>Miscellaneous Sales Expense</t>
  </si>
  <si>
    <t xml:space="preserve">(1) Included in these accounts are advertising and promotional advertising expenses which are considered Non-recoverable and will be Excluded </t>
  </si>
  <si>
    <t>from O &amp; M for ratemaking and therefore the Revenue Requirements.  These amounts are shown properly classified on Schedule F-4, Advertising.</t>
  </si>
  <si>
    <t>ADVERTISING</t>
  </si>
  <si>
    <t>Schedule F-4</t>
  </si>
  <si>
    <t>Sales or</t>
  </si>
  <si>
    <t>Safety or</t>
  </si>
  <si>
    <t>Item</t>
  </si>
  <si>
    <t>Promotional</t>
  </si>
  <si>
    <t>Req by Law</t>
  </si>
  <si>
    <t>(A)</t>
  </si>
  <si>
    <t>Newspaper, Magazine,bill stuffer &amp; Other</t>
  </si>
  <si>
    <t>Advertising &amp; Acct 4264.xlsx</t>
  </si>
  <si>
    <t>PROFESSIONAL Service Expenses</t>
  </si>
  <si>
    <t>Type of Filing:___X_____Original________Updated________Revised</t>
  </si>
  <si>
    <t>Schedule F-5</t>
  </si>
  <si>
    <t>Account 923 - Outside Services Employed</t>
  </si>
  <si>
    <t>06111- Contract Labor</t>
  </si>
  <si>
    <t>06121- Legal</t>
  </si>
  <si>
    <t xml:space="preserve">Total </t>
  </si>
  <si>
    <t xml:space="preserve">Note:  Rate Case related expenses are shown separately on Schedule F-6. </t>
  </si>
  <si>
    <t>Data:__X___Base Period__X___Forecasted Period</t>
  </si>
  <si>
    <t>Type of Filing:___X____Original________Updated ________Revised</t>
  </si>
  <si>
    <t>Schedule F-6</t>
  </si>
  <si>
    <t>Consulting</t>
  </si>
  <si>
    <t>Class Cost Study - P. Raab</t>
  </si>
  <si>
    <t>Depreciation Study - D. Watson</t>
  </si>
  <si>
    <t>Cost of Capital - D'Ascendis, D.</t>
  </si>
  <si>
    <t xml:space="preserve">          sub-total</t>
  </si>
  <si>
    <t>Legal Fees</t>
  </si>
  <si>
    <t xml:space="preserve">     (J. Hughes/R. Hutchinson)</t>
  </si>
  <si>
    <t>Employee Expense</t>
  </si>
  <si>
    <t xml:space="preserve">     (airfare, lodging, meals, etc.)</t>
  </si>
  <si>
    <t>Miscellaneous Expense</t>
  </si>
  <si>
    <t xml:space="preserve">     (printing, advertising, etc.)</t>
  </si>
  <si>
    <t>Total Projected Rate Case Expense</t>
  </si>
  <si>
    <t xml:space="preserve">Three (3) Year Amortization of Rate Case Expenses </t>
  </si>
  <si>
    <t>Rate Case (3 year Amortization)</t>
  </si>
  <si>
    <t>Case No. 2018-00281</t>
  </si>
  <si>
    <t>Regulated Asset Balance</t>
  </si>
  <si>
    <t>Amortization Expense</t>
  </si>
  <si>
    <t>(13 Month Average)</t>
  </si>
  <si>
    <t>Case No. 2021-00214</t>
  </si>
  <si>
    <t>Cases Combined</t>
  </si>
  <si>
    <t>Balance Total</t>
  </si>
  <si>
    <t>Amortization Total</t>
  </si>
  <si>
    <t>Test Period</t>
  </si>
  <si>
    <t>Forecast Period</t>
  </si>
  <si>
    <t>(Forecast Total)</t>
  </si>
  <si>
    <t>SOURCE:</t>
  </si>
  <si>
    <t>F.6 Schedule Rate Case Expenses - 2019.2020.xlsx</t>
  </si>
  <si>
    <t>this links to C.2 for a ratemaking adjustment</t>
  </si>
  <si>
    <t>CIVIC, POLITICAL and RELATED ACTIVITIES</t>
  </si>
  <si>
    <t>Schedule F-7</t>
  </si>
  <si>
    <t>Donations (1)</t>
  </si>
  <si>
    <t>Civic Duties (2)</t>
  </si>
  <si>
    <t>Political Activities (3)</t>
  </si>
  <si>
    <t>Other</t>
  </si>
  <si>
    <t>Notes:</t>
  </si>
  <si>
    <t xml:space="preserve">(1) These donations represent Economic Development Contributions, all Other civic donations are Included </t>
  </si>
  <si>
    <t xml:space="preserve">     on Schedule F-2.1, Charitable Contributions.</t>
  </si>
  <si>
    <t>(2)  All civic Memberships are Included on Schedule F-1, Social and Service Club Dues.</t>
  </si>
  <si>
    <t>(3) These expenses are recorded below the line and therefore not included in O&amp;M.</t>
  </si>
  <si>
    <t>EMPLOYEE EXPENSE REPORT EXCLUSIONS</t>
  </si>
  <si>
    <t>Schedule F-8</t>
  </si>
  <si>
    <t>Total Expense Report Exclusions</t>
  </si>
  <si>
    <t>NOTE:  This amount is included on ratemaking adjustments on Schedule C-2 and therefore excluded from the Revenue Requirements.</t>
  </si>
  <si>
    <t xml:space="preserve">Data Source: </t>
  </si>
  <si>
    <t>KMD Expense Report Review Apr20-Mar21 (009).xlsx</t>
  </si>
  <si>
    <t>KMD Expense Report Review Apr20-Mar21 (091).xlsx</t>
  </si>
  <si>
    <t>Apr'20-Mar'21 002 WEXP Review.xlsx</t>
  </si>
  <si>
    <t>Apr'20-Mar'21 012 WEXP Review.xlsx</t>
  </si>
  <si>
    <t>SERP EXPENSE</t>
  </si>
  <si>
    <t>Schedule F-9</t>
  </si>
  <si>
    <t>Allocation</t>
  </si>
  <si>
    <t>Div</t>
  </si>
  <si>
    <t>Category</t>
  </si>
  <si>
    <t>Factor</t>
  </si>
  <si>
    <t>Total Amount</t>
  </si>
  <si>
    <t>SERP Expense Adjustment</t>
  </si>
  <si>
    <t>NOTES:</t>
  </si>
  <si>
    <t>Links to schedule C.2</t>
  </si>
  <si>
    <t>INCENTIVE COMPENSATION EXPENSE</t>
  </si>
  <si>
    <t>Schedule F-10</t>
  </si>
  <si>
    <t>Totals</t>
  </si>
  <si>
    <t>Variable Pay &amp; Management Incentive Plans</t>
  </si>
  <si>
    <t>VPP &amp; MIP</t>
  </si>
  <si>
    <t>Total Allocated VPP &amp; MIP Plans</t>
  </si>
  <si>
    <t>Restricted Stock Plans</t>
  </si>
  <si>
    <t>RSU-LTIP - Time Lapse</t>
  </si>
  <si>
    <t>RSU-LTIP - Performance Based</t>
  </si>
  <si>
    <t>Total Allocated Restricted Stock Plans</t>
  </si>
  <si>
    <t>Grand Total Allocated Expense</t>
  </si>
  <si>
    <t>Payroll Taxes Expense Adjustment</t>
  </si>
  <si>
    <t>Line 16 payroll tax expense adjust @ 6.5%</t>
  </si>
  <si>
    <t>Line No.</t>
  </si>
  <si>
    <t>Division</t>
  </si>
  <si>
    <t>Budget Sub Account</t>
  </si>
  <si>
    <t>002</t>
  </si>
  <si>
    <t>Directors Retirement Expenses - 04113</t>
  </si>
  <si>
    <t>Removal of Retirement Benefits</t>
  </si>
  <si>
    <t>012</t>
  </si>
  <si>
    <t>009</t>
  </si>
  <si>
    <t>091</t>
  </si>
  <si>
    <t>Apr20-Mar2_F.11 Retirement Benefits Adj Mailout.xlsx</t>
  </si>
  <si>
    <t>Regulatory Liabilities</t>
  </si>
  <si>
    <t>Schedule F-12</t>
  </si>
  <si>
    <t>Regulatory Liability</t>
  </si>
  <si>
    <t>Balance</t>
  </si>
  <si>
    <t>Accrual</t>
  </si>
  <si>
    <t>Amortization</t>
  </si>
  <si>
    <t>Cost of Service Reserve 2420-27910</t>
  </si>
  <si>
    <t>(13-Month Avg)</t>
  </si>
  <si>
    <t>Depreciation Reserve 2540-27913</t>
  </si>
  <si>
    <t>Balance (13-Mo.)</t>
  </si>
  <si>
    <t>Total Regulatory Liabilities</t>
  </si>
  <si>
    <t>Distribution COS summary 5.31.21.xlsx</t>
  </si>
  <si>
    <t>KY Depreciation Reg Liability Summary.xlsx</t>
  </si>
  <si>
    <t>this links to A.1 rathe than C.2 ratemaking adjustment; no ratebase adjustment has been made</t>
  </si>
  <si>
    <t>(Rate Implementation March 2022)</t>
  </si>
  <si>
    <t>Atmos Energy Corporation, Kentucky/Mid-States Division</t>
  </si>
  <si>
    <t>Kentucky Jurisdiction Case No. 2021-00214</t>
  </si>
  <si>
    <t>Base Period: Twelve Months Ended September 30, 2021</t>
  </si>
  <si>
    <t>Forecasted Test Period: Twelve Months Ended December 31, 2022</t>
  </si>
  <si>
    <t>AGA</t>
  </si>
  <si>
    <t>ASME</t>
  </si>
  <si>
    <t>BUILDING INDUSTRY ASSOCIATION OF GREATER LOUISVILLE</t>
  </si>
  <si>
    <t>CADIZ TRIGG COUNTY ECONOMIC DEVELOP COMM</t>
  </si>
  <si>
    <t>CHAMBER OF COMMERCE</t>
  </si>
  <si>
    <t>CRITTENDEN COUNTY ECONOMIC</t>
  </si>
  <si>
    <t>ECONOMIC DEVELOPMENT COUNCIL</t>
  </si>
  <si>
    <t>FRANKLIN SIMPSON INDUSTRIAL AUTHORITY</t>
  </si>
  <si>
    <t>GIRLS INC.</t>
  </si>
  <si>
    <t>GLASGOW BARREN COUNTY CHAMBER OF COMMERCE</t>
  </si>
  <si>
    <t>GREATER OWENSBORO ECONOMIC DEVELOPMENT CORP</t>
  </si>
  <si>
    <t>GREATER OWENSBORO REALTOR ASSOCIATION</t>
  </si>
  <si>
    <t>GREATER PADUCAH ECONOMIC DEVELOPMENT COUNCIL INC</t>
  </si>
  <si>
    <t>HOME BUILDERS ASSOCIATION</t>
  </si>
  <si>
    <t>HOME BUILDERS ASSOCIATION OF OWENSBORO</t>
  </si>
  <si>
    <t>HOPKINS COUNTY PVA</t>
  </si>
  <si>
    <t>KENTUCKY ASSOCIATION FOR ECONOMIC DEVELOPMENT</t>
  </si>
  <si>
    <t>KENTUCKY ASSOCIATION OF MANUFACTURERS</t>
  </si>
  <si>
    <t>KENTUCKY ASSOCIATION OF MASTER CONTRACTORS INC</t>
  </si>
  <si>
    <t>KENTUCKY COUNTY JUDGE EXECUTIVE ASSOCIATION</t>
  </si>
  <si>
    <t>KENTUCKY GAS ASSOCIATION</t>
  </si>
  <si>
    <t>KENTUCKY GAZETTE</t>
  </si>
  <si>
    <t>KENTUCKY OIL AND GAS ASSOCIATION</t>
  </si>
  <si>
    <t>KENTUCKY RESTAURANT ASSOCIATION</t>
  </si>
  <si>
    <t>KENTUCKY VFW PROGRAM</t>
  </si>
  <si>
    <t>LOGAN COUNTY HOME BUILDERS</t>
  </si>
  <si>
    <t>NACE INTERNATIONAL</t>
  </si>
  <si>
    <t>NATIONAL GAS DISTRIBUTERS ASSOCIATION OF EAST TENNESSEE</t>
  </si>
  <si>
    <t>NATIONAL SOCIETY OF PROFESSIONAL  ENGINEERS</t>
  </si>
  <si>
    <t>OHIO COUNTY CHAMBER OF COMMERCE</t>
  </si>
  <si>
    <t>OKLAHOMA ACCOUNTANCY BOARD</t>
  </si>
  <si>
    <t>ONE HEALTH</t>
  </si>
  <si>
    <t>PADUCAH BOARD OF REALTORS INC</t>
  </si>
  <si>
    <t>REALTOR ASSOCIATION OF SOUTHERN KENTUCKY</t>
  </si>
  <si>
    <t>SAM'S CLUB</t>
  </si>
  <si>
    <t>SOUTHERN GAS ASSOCIATION</t>
  </si>
  <si>
    <t>Community Welfare</t>
  </si>
  <si>
    <t>Education</t>
  </si>
  <si>
    <t>Health</t>
  </si>
  <si>
    <t>Museums &amp; Arts</t>
  </si>
  <si>
    <t>Salvation Army</t>
  </si>
  <si>
    <t>United Way Agencies</t>
  </si>
  <si>
    <t>Youth Clubs &amp; Centers</t>
  </si>
  <si>
    <t>Heat Help Assistance Program</t>
  </si>
  <si>
    <t>Schedule F-11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</si>
</sst>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%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"/>
    <numFmt numFmtId="169" formatCode="[$-409]mmm\-yy;@"/>
  </numFmts>
  <fonts count="29">
    <font>
      <sz val="12"/>
      <name val="Helvetica-Narrow"/>
      <family val="2"/>
    </font>
    <font>
      <sz val="12"/>
      <name val="Helvetica-Narrow"/>
      <family val="2"/>
    </font>
    <font>
      <b/>
      <sz val="12"/>
      <name val="Helvetica-Narrow"/>
    </font>
    <font>
      <sz val="12"/>
      <name val="Helvetica-Narrow"/>
    </font>
    <font>
      <b/>
      <sz val="12"/>
      <name val="Helvetica-Narrow"/>
      <family val="2"/>
    </font>
    <font>
      <u val="double"/>
      <sz val="12"/>
      <name val="Helvetica-Narrow"/>
      <family val="2"/>
    </font>
    <font>
      <sz val="10"/>
      <name val="Arial"/>
      <family val="2"/>
    </font>
    <font>
      <sz val="12"/>
      <color rgb="FF0000FF"/>
      <name val="Helvetica-Narrow"/>
      <family val="2"/>
    </font>
    <font>
      <sz val="12"/>
      <name val="Times New Roman"/>
      <family val="1"/>
    </font>
    <font>
      <i/>
      <sz val="10"/>
      <color rgb="FFFF0000"/>
      <name val="Helvetica-Narrow"/>
    </font>
    <font>
      <sz val="12"/>
      <color rgb="FFFF0000"/>
      <name val="Helvetica-Narrow"/>
      <family val="2"/>
    </font>
    <font>
      <sz val="12"/>
      <color indexed="20"/>
      <name val="Helvetica-Narrow"/>
      <family val="2"/>
    </font>
    <font>
      <sz val="10.8"/>
      <color rgb="FFFF0000"/>
      <name val="Helvetica-Narrow"/>
    </font>
    <font>
      <b/>
      <sz val="12"/>
      <color rgb="FF0000FF"/>
      <name val="Helvetica-Narrow"/>
    </font>
    <font>
      <sz val="12"/>
      <color rgb="FF008000"/>
      <name val="Helvetica-Narrow"/>
      <family val="2"/>
    </font>
    <font>
      <sz val="12"/>
      <color indexed="10"/>
      <name val="Helvetica-Narrow"/>
      <family val="2"/>
    </font>
    <font>
      <sz val="12"/>
      <name val="Arial"/>
      <family val="2"/>
    </font>
    <font>
      <u/>
      <sz val="12"/>
      <color rgb="FF0000FF"/>
      <name val="Helvetica-Narrow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FF"/>
      <name val="Helvetica-Narrow"/>
      <family val="2"/>
    </font>
    <font>
      <sz val="10"/>
      <name val="Helvetica-Narrow"/>
    </font>
    <font>
      <sz val="10"/>
      <name val="Helvetica-Narrow"/>
      <family val="2"/>
    </font>
    <font>
      <u/>
      <sz val="12"/>
      <name val="Helvetica-Narrow"/>
    </font>
    <font>
      <sz val="12"/>
      <color rgb="FF0000FF"/>
      <name val="Helvetica-Narrow"/>
    </font>
    <font>
      <u/>
      <sz val="12"/>
      <name val="Helvetica-Narrow"/>
      <family val="2"/>
    </font>
    <font>
      <sz val="12"/>
      <color rgb="FF0070C0"/>
      <name val="Helvetica-Narrow"/>
      <family val="2"/>
    </font>
    <font>
      <b/>
      <i/>
      <sz val="12"/>
      <name val="Helvetica-Narrow"/>
    </font>
    <font>
      <sz val="12"/>
      <color rgb="FF0070C0"/>
      <name val="Helvetica-Narrow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37" fontId="0" fillId="0" borderId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7" fontId="1" fillId="0" borderId="0" applyProtection="0"/>
    <xf numFmtId="0" fontId="6" fillId="0" borderId="0"/>
  </cellStyleXfs>
  <cellXfs count="247">
    <xf numFmtId="37" fontId="0" fillId="0" borderId="0" xfId="0"/>
    <xf numFmtId="37" fontId="0" fillId="0" borderId="1" xfId="0" applyBorder="1" applyAlignment="1">
      <alignment horizontal="center"/>
    </xf>
    <xf numFmtId="37" fontId="0" fillId="0" borderId="0" xfId="0" applyAlignment="1">
      <alignment horizontal="center"/>
    </xf>
    <xf numFmtId="37" fontId="1" fillId="0" borderId="0" xfId="4"/>
    <xf numFmtId="37" fontId="3" fillId="0" borderId="0" xfId="4" applyFont="1" applyAlignment="1" applyProtection="1">
      <alignment horizontal="left"/>
    </xf>
    <xf numFmtId="37" fontId="4" fillId="0" borderId="0" xfId="4" applyFont="1"/>
    <xf numFmtId="37" fontId="1" fillId="0" borderId="0" xfId="4" applyAlignment="1">
      <alignment horizontal="right"/>
    </xf>
    <xf numFmtId="37" fontId="1" fillId="0" borderId="0" xfId="4" applyAlignment="1" applyProtection="1">
      <alignment horizontal="right"/>
    </xf>
    <xf numFmtId="37" fontId="1" fillId="0" borderId="2" xfId="4" applyBorder="1" applyAlignment="1" applyProtection="1">
      <alignment horizontal="center"/>
    </xf>
    <xf numFmtId="37" fontId="1" fillId="0" borderId="2" xfId="4" applyBorder="1"/>
    <xf numFmtId="37" fontId="1" fillId="0" borderId="3" xfId="4" applyBorder="1" applyAlignment="1" applyProtection="1">
      <alignment horizontal="center"/>
    </xf>
    <xf numFmtId="37" fontId="1" fillId="0" borderId="0" xfId="4" applyAlignment="1" applyProtection="1">
      <alignment horizontal="center"/>
    </xf>
    <xf numFmtId="37" fontId="2" fillId="0" borderId="1" xfId="4" applyFont="1" applyBorder="1" applyAlignment="1" applyProtection="1">
      <alignment horizontal="left"/>
    </xf>
    <xf numFmtId="37" fontId="1" fillId="0" borderId="1" xfId="4" applyBorder="1" applyAlignment="1" applyProtection="1">
      <alignment horizontal="center"/>
    </xf>
    <xf numFmtId="37" fontId="1" fillId="0" borderId="0" xfId="4" applyProtection="1"/>
    <xf numFmtId="37" fontId="5" fillId="0" borderId="0" xfId="4" applyFont="1" applyAlignment="1" applyProtection="1">
      <alignment horizontal="center"/>
    </xf>
    <xf numFmtId="0" fontId="6" fillId="0" borderId="0" xfId="5"/>
    <xf numFmtId="37" fontId="1" fillId="0" borderId="0" xfId="4" applyAlignment="1" applyProtection="1">
      <alignment horizontal="left"/>
    </xf>
    <xf numFmtId="37" fontId="7" fillId="0" borderId="0" xfId="4" applyFont="1" applyProtection="1"/>
    <xf numFmtId="37" fontId="4" fillId="0" borderId="0" xfId="4" applyFont="1" applyAlignment="1" applyProtection="1">
      <alignment horizontal="right"/>
    </xf>
    <xf numFmtId="37" fontId="1" fillId="0" borderId="2" xfId="4" applyBorder="1" applyProtection="1"/>
    <xf numFmtId="37" fontId="1" fillId="0" borderId="1" xfId="4" applyBorder="1"/>
    <xf numFmtId="37" fontId="2" fillId="0" borderId="0" xfId="4" applyFont="1" applyAlignment="1" applyProtection="1">
      <alignment horizontal="left"/>
    </xf>
    <xf numFmtId="164" fontId="1" fillId="0" borderId="0" xfId="3" applyNumberFormat="1" applyFont="1" applyAlignment="1">
      <alignment horizontal="center"/>
    </xf>
    <xf numFmtId="37" fontId="9" fillId="0" borderId="0" xfId="4" applyFont="1"/>
    <xf numFmtId="37" fontId="1" fillId="0" borderId="0" xfId="4" applyAlignment="1">
      <alignment horizontal="center"/>
    </xf>
    <xf numFmtId="165" fontId="1" fillId="0" borderId="0" xfId="4" applyNumberFormat="1"/>
    <xf numFmtId="165" fontId="1" fillId="0" borderId="0" xfId="4" applyNumberFormat="1" applyAlignment="1">
      <alignment horizontal="center"/>
    </xf>
    <xf numFmtId="37" fontId="4" fillId="0" borderId="0" xfId="0" applyFont="1"/>
    <xf numFmtId="37" fontId="3" fillId="0" borderId="0" xfId="0" applyFont="1" applyAlignment="1" applyProtection="1">
      <alignment horizontal="left"/>
    </xf>
    <xf numFmtId="37" fontId="1" fillId="0" borderId="0" xfId="0" applyFont="1" applyAlignment="1">
      <alignment horizontal="right"/>
    </xf>
    <xf numFmtId="37" fontId="0" fillId="0" borderId="0" xfId="0" applyAlignment="1" applyProtection="1">
      <alignment horizontal="right"/>
    </xf>
    <xf numFmtId="37" fontId="0" fillId="0" borderId="2" xfId="0" applyBorder="1" applyAlignment="1" applyProtection="1">
      <alignment horizontal="center"/>
    </xf>
    <xf numFmtId="37" fontId="0" fillId="0" borderId="2" xfId="0" applyBorder="1"/>
    <xf numFmtId="37" fontId="0" fillId="0" borderId="3" xfId="0" applyBorder="1" applyAlignment="1" applyProtection="1">
      <alignment horizontal="center"/>
    </xf>
    <xf numFmtId="37" fontId="0" fillId="0" borderId="3" xfId="0" applyBorder="1" applyAlignment="1" applyProtection="1">
      <alignment horizontal="left"/>
    </xf>
    <xf numFmtId="37" fontId="0" fillId="0" borderId="0" xfId="0" applyProtection="1"/>
    <xf numFmtId="166" fontId="1" fillId="0" borderId="0" xfId="2" applyNumberFormat="1" applyFont="1" applyFill="1" applyAlignment="1" applyProtection="1">
      <alignment horizontal="left"/>
    </xf>
    <xf numFmtId="166" fontId="1" fillId="0" borderId="0" xfId="2" applyNumberFormat="1" applyFont="1" applyProtection="1"/>
    <xf numFmtId="166" fontId="1" fillId="0" borderId="2" xfId="2" applyNumberFormat="1" applyFont="1" applyFill="1" applyBorder="1" applyProtection="1"/>
    <xf numFmtId="166" fontId="1" fillId="0" borderId="2" xfId="2" applyNumberFormat="1" applyFont="1" applyBorder="1" applyProtection="1"/>
    <xf numFmtId="166" fontId="1" fillId="0" borderId="0" xfId="2" applyNumberFormat="1" applyFont="1" applyFill="1" applyProtection="1"/>
    <xf numFmtId="37" fontId="3" fillId="0" borderId="0" xfId="0" applyFont="1"/>
    <xf numFmtId="37" fontId="0" fillId="0" borderId="4" xfId="0" applyBorder="1"/>
    <xf numFmtId="37" fontId="4" fillId="0" borderId="5" xfId="0" applyFont="1" applyBorder="1" applyAlignment="1" applyProtection="1">
      <alignment horizontal="center"/>
    </xf>
    <xf numFmtId="37" fontId="0" fillId="0" borderId="6" xfId="0" applyBorder="1"/>
    <xf numFmtId="37" fontId="0" fillId="0" borderId="0" xfId="0" applyAlignment="1" applyProtection="1">
      <alignment horizontal="left"/>
    </xf>
    <xf numFmtId="37" fontId="0" fillId="0" borderId="0" xfId="0" applyAlignment="1" applyProtection="1">
      <alignment horizontal="center"/>
    </xf>
    <xf numFmtId="37" fontId="0" fillId="0" borderId="3" xfId="0" applyBorder="1"/>
    <xf numFmtId="166" fontId="0" fillId="0" borderId="0" xfId="2" applyNumberFormat="1" applyFont="1" applyFill="1" applyProtection="1"/>
    <xf numFmtId="37" fontId="1" fillId="0" borderId="0" xfId="0" applyFont="1" applyAlignment="1" applyProtection="1">
      <alignment horizontal="center"/>
    </xf>
    <xf numFmtId="37" fontId="0" fillId="0" borderId="0" xfId="0" quotePrefix="1" applyAlignment="1">
      <alignment horizontal="left"/>
    </xf>
    <xf numFmtId="167" fontId="0" fillId="0" borderId="0" xfId="1" applyNumberFormat="1" applyFont="1" applyFill="1" applyProtection="1"/>
    <xf numFmtId="167" fontId="0" fillId="0" borderId="0" xfId="1" applyNumberFormat="1" applyFont="1" applyProtection="1"/>
    <xf numFmtId="167" fontId="0" fillId="0" borderId="0" xfId="1" applyNumberFormat="1" applyFont="1"/>
    <xf numFmtId="37" fontId="0" fillId="0" borderId="0" xfId="0" quotePrefix="1" applyAlignment="1" applyProtection="1">
      <alignment horizontal="left"/>
    </xf>
    <xf numFmtId="166" fontId="1" fillId="0" borderId="7" xfId="2" applyNumberFormat="1" applyFont="1" applyBorder="1" applyProtection="1"/>
    <xf numFmtId="37" fontId="7" fillId="0" borderId="0" xfId="0" applyFont="1"/>
    <xf numFmtId="37" fontId="0" fillId="0" borderId="1" xfId="0" applyBorder="1"/>
    <xf numFmtId="37" fontId="2" fillId="0" borderId="0" xfId="0" applyFont="1" applyAlignment="1" applyProtection="1">
      <alignment horizontal="left"/>
    </xf>
    <xf numFmtId="37" fontId="10" fillId="0" borderId="0" xfId="0" applyFont="1"/>
    <xf numFmtId="37" fontId="11" fillId="0" borderId="0" xfId="0" applyFont="1" applyProtection="1"/>
    <xf numFmtId="37" fontId="0" fillId="0" borderId="0" xfId="0" applyAlignment="1">
      <alignment horizontal="left" indent="1"/>
    </xf>
    <xf numFmtId="166" fontId="1" fillId="0" borderId="0" xfId="2" applyNumberFormat="1" applyFont="1" applyFill="1" applyBorder="1"/>
    <xf numFmtId="9" fontId="0" fillId="0" borderId="0" xfId="3" applyFont="1" applyFill="1" applyBorder="1" applyAlignment="1">
      <alignment horizontal="center"/>
    </xf>
    <xf numFmtId="9" fontId="1" fillId="0" borderId="0" xfId="3" applyFont="1" applyFill="1" applyBorder="1" applyAlignment="1">
      <alignment horizontal="center"/>
    </xf>
    <xf numFmtId="37" fontId="12" fillId="0" borderId="0" xfId="0" applyFont="1"/>
    <xf numFmtId="167" fontId="1" fillId="0" borderId="1" xfId="1" applyNumberFormat="1" applyFont="1" applyFill="1" applyBorder="1" applyProtection="1"/>
    <xf numFmtId="9" fontId="0" fillId="0" borderId="0" xfId="3" applyFont="1" applyFill="1" applyBorder="1" applyAlignment="1" applyProtection="1">
      <alignment horizontal="center"/>
    </xf>
    <xf numFmtId="37" fontId="0" fillId="0" borderId="0" xfId="0" applyAlignment="1">
      <alignment horizontal="left" indent="2"/>
    </xf>
    <xf numFmtId="167" fontId="1" fillId="0" borderId="0" xfId="1" applyNumberFormat="1" applyFont="1" applyFill="1" applyBorder="1"/>
    <xf numFmtId="167" fontId="5" fillId="0" borderId="0" xfId="1" applyNumberFormat="1" applyFont="1" applyFill="1" applyBorder="1" applyProtection="1"/>
    <xf numFmtId="37" fontId="5" fillId="0" borderId="0" xfId="0" applyFont="1" applyAlignment="1" applyProtection="1">
      <alignment horizontal="center"/>
    </xf>
    <xf numFmtId="37" fontId="5" fillId="0" borderId="0" xfId="0" applyFont="1" applyProtection="1"/>
    <xf numFmtId="37" fontId="5" fillId="0" borderId="0" xfId="0" applyFont="1" applyAlignment="1" applyProtection="1">
      <alignment horizontal="left"/>
    </xf>
    <xf numFmtId="10" fontId="1" fillId="0" borderId="0" xfId="3" applyNumberFormat="1" applyFont="1" applyFill="1" applyBorder="1" applyAlignment="1">
      <alignment horizontal="center"/>
    </xf>
    <xf numFmtId="10" fontId="0" fillId="0" borderId="0" xfId="3" applyNumberFormat="1" applyFont="1" applyFill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167" fontId="1" fillId="0" borderId="0" xfId="1" applyNumberFormat="1" applyFont="1" applyFill="1"/>
    <xf numFmtId="37" fontId="2" fillId="0" borderId="0" xfId="0" applyFont="1"/>
    <xf numFmtId="166" fontId="1" fillId="0" borderId="8" xfId="2" applyNumberFormat="1" applyFont="1" applyFill="1" applyBorder="1"/>
    <xf numFmtId="166" fontId="0" fillId="0" borderId="0" xfId="2" applyNumberFormat="1" applyFont="1" applyFill="1" applyBorder="1"/>
    <xf numFmtId="37" fontId="4" fillId="0" borderId="0" xfId="0" applyFont="1" applyAlignment="1" applyProtection="1">
      <alignment horizontal="center"/>
    </xf>
    <xf numFmtId="37" fontId="2" fillId="0" borderId="1" xfId="0" applyFont="1" applyBorder="1" applyAlignment="1" applyProtection="1">
      <alignment horizontal="left"/>
    </xf>
    <xf numFmtId="37" fontId="0" fillId="0" borderId="0" xfId="0" applyAlignment="1" applyProtection="1">
      <alignment horizontal="left" indent="1"/>
    </xf>
    <xf numFmtId="9" fontId="0" fillId="0" borderId="0" xfId="3" quotePrefix="1" applyFont="1" applyFill="1" applyAlignment="1">
      <alignment horizontal="center"/>
    </xf>
    <xf numFmtId="9" fontId="1" fillId="0" borderId="0" xfId="3" quotePrefix="1" applyFont="1" applyFill="1" applyAlignment="1">
      <alignment horizontal="center"/>
    </xf>
    <xf numFmtId="9" fontId="1" fillId="0" borderId="0" xfId="3" applyFont="1" applyFill="1" applyAlignment="1">
      <alignment horizontal="center"/>
    </xf>
    <xf numFmtId="167" fontId="1" fillId="0" borderId="0" xfId="1" applyNumberFormat="1" applyFont="1" applyFill="1" applyProtection="1"/>
    <xf numFmtId="0" fontId="0" fillId="0" borderId="0" xfId="0" applyNumberFormat="1" applyAlignment="1" applyProtection="1">
      <alignment horizontal="center"/>
    </xf>
    <xf numFmtId="167" fontId="0" fillId="0" borderId="1" xfId="1" applyNumberFormat="1" applyFont="1" applyFill="1" applyBorder="1" applyProtection="1"/>
    <xf numFmtId="37" fontId="3" fillId="0" borderId="0" xfId="0" applyFont="1" applyAlignment="1" applyProtection="1">
      <alignment horizontal="left" indent="2"/>
    </xf>
    <xf numFmtId="166" fontId="1" fillId="0" borderId="0" xfId="2" applyNumberFormat="1" applyFont="1" applyFill="1"/>
    <xf numFmtId="167" fontId="0" fillId="0" borderId="0" xfId="1" applyNumberFormat="1" applyFont="1" applyFill="1"/>
    <xf numFmtId="10" fontId="1" fillId="0" borderId="0" xfId="3" applyNumberFormat="1" applyFont="1" applyFill="1" applyAlignment="1" applyProtection="1">
      <alignment horizontal="center"/>
    </xf>
    <xf numFmtId="10" fontId="1" fillId="0" borderId="0" xfId="3" applyNumberFormat="1" applyFont="1" applyFill="1" applyAlignment="1">
      <alignment horizontal="center"/>
    </xf>
    <xf numFmtId="39" fontId="0" fillId="0" borderId="0" xfId="0" applyNumberFormat="1"/>
    <xf numFmtId="167" fontId="1" fillId="0" borderId="1" xfId="1" applyNumberFormat="1" applyFont="1" applyFill="1" applyBorder="1"/>
    <xf numFmtId="37" fontId="0" fillId="0" borderId="0" xfId="0" applyAlignment="1" applyProtection="1">
      <alignment horizontal="left" indent="2"/>
    </xf>
    <xf numFmtId="9" fontId="0" fillId="0" borderId="0" xfId="3" applyFont="1" applyFill="1" applyAlignment="1">
      <alignment horizontal="center"/>
    </xf>
    <xf numFmtId="166" fontId="0" fillId="0" borderId="0" xfId="2" applyNumberFormat="1" applyFont="1" applyFill="1"/>
    <xf numFmtId="167" fontId="0" fillId="0" borderId="1" xfId="1" applyNumberFormat="1" applyFont="1" applyFill="1" applyBorder="1"/>
    <xf numFmtId="37" fontId="13" fillId="0" borderId="0" xfId="0" applyFont="1"/>
    <xf numFmtId="37" fontId="0" fillId="0" borderId="1" xfId="0" applyBorder="1" applyAlignment="1" applyProtection="1">
      <alignment horizontal="center"/>
    </xf>
    <xf numFmtId="37" fontId="3" fillId="0" borderId="0" xfId="0" applyFont="1" applyAlignment="1" applyProtection="1">
      <alignment horizontal="left" indent="1"/>
    </xf>
    <xf numFmtId="37" fontId="2" fillId="0" borderId="0" xfId="0" applyFont="1" applyAlignment="1" applyProtection="1">
      <alignment horizontal="left" indent="1"/>
    </xf>
    <xf numFmtId="167" fontId="1" fillId="0" borderId="0" xfId="1" applyNumberFormat="1" applyFont="1" applyFill="1" applyBorder="1" applyProtection="1"/>
    <xf numFmtId="37" fontId="1" fillId="0" borderId="0" xfId="0" applyFont="1"/>
    <xf numFmtId="37" fontId="3" fillId="0" borderId="0" xfId="0" applyFont="1" applyAlignment="1" applyProtection="1">
      <alignment horizontal="left" indent="3"/>
    </xf>
    <xf numFmtId="37" fontId="3" fillId="0" borderId="0" xfId="0" applyFont="1" applyAlignment="1">
      <alignment horizontal="left" indent="1"/>
    </xf>
    <xf numFmtId="167" fontId="14" fillId="0" borderId="0" xfId="1" applyNumberFormat="1" applyFont="1" applyFill="1" applyBorder="1"/>
    <xf numFmtId="37" fontId="2" fillId="0" borderId="0" xfId="0" applyFont="1" applyAlignment="1">
      <alignment horizontal="left" indent="1"/>
    </xf>
    <xf numFmtId="166" fontId="1" fillId="0" borderId="9" xfId="2" applyNumberFormat="1" applyFont="1" applyFill="1" applyBorder="1"/>
    <xf numFmtId="37" fontId="15" fillId="0" borderId="0" xfId="0" applyFont="1" applyAlignment="1" applyProtection="1">
      <alignment horizontal="left"/>
    </xf>
    <xf numFmtId="37" fontId="3" fillId="0" borderId="1" xfId="0" applyFont="1" applyBorder="1"/>
    <xf numFmtId="37" fontId="13" fillId="0" borderId="0" xfId="0" applyFont="1" applyAlignment="1" applyProtection="1">
      <alignment horizontal="left"/>
    </xf>
    <xf numFmtId="166" fontId="1" fillId="0" borderId="0" xfId="2" applyNumberFormat="1" applyFont="1" applyFill="1" applyBorder="1" applyAlignment="1" applyProtection="1">
      <alignment horizontal="center"/>
    </xf>
    <xf numFmtId="9" fontId="1" fillId="0" borderId="0" xfId="3" applyFont="1" applyFill="1" applyBorder="1" applyAlignment="1" applyProtection="1">
      <alignment horizontal="center"/>
    </xf>
    <xf numFmtId="167" fontId="1" fillId="0" borderId="1" xfId="1" applyNumberFormat="1" applyFont="1" applyFill="1" applyBorder="1" applyAlignment="1" applyProtection="1">
      <alignment horizontal="center"/>
    </xf>
    <xf numFmtId="166" fontId="1" fillId="0" borderId="10" xfId="2" applyNumberFormat="1" applyFont="1" applyFill="1" applyBorder="1" applyAlignment="1" applyProtection="1">
      <alignment horizontal="center"/>
    </xf>
    <xf numFmtId="167" fontId="0" fillId="0" borderId="0" xfId="1" applyNumberFormat="1" applyFont="1" applyFill="1" applyBorder="1" applyAlignment="1">
      <alignment horizontal="center"/>
    </xf>
    <xf numFmtId="167" fontId="1" fillId="0" borderId="0" xfId="1" applyNumberFormat="1" applyFont="1" applyFill="1" applyBorder="1" applyAlignment="1" applyProtection="1">
      <alignment horizontal="center"/>
    </xf>
    <xf numFmtId="10" fontId="1" fillId="0" borderId="0" xfId="3" applyNumberFormat="1" applyFont="1" applyFill="1" applyBorder="1" applyAlignment="1" applyProtection="1">
      <alignment horizontal="center"/>
    </xf>
    <xf numFmtId="10" fontId="5" fillId="0" borderId="0" xfId="0" applyNumberFormat="1" applyFont="1" applyProtection="1"/>
    <xf numFmtId="10" fontId="0" fillId="0" borderId="0" xfId="0" applyNumberFormat="1"/>
    <xf numFmtId="167" fontId="1" fillId="0" borderId="1" xfId="1" applyNumberFormat="1" applyFont="1" applyFill="1" applyBorder="1" applyAlignment="1">
      <alignment horizontal="center"/>
    </xf>
    <xf numFmtId="43" fontId="1" fillId="0" borderId="1" xfId="1" applyFont="1" applyFill="1" applyBorder="1"/>
    <xf numFmtId="166" fontId="1" fillId="0" borderId="10" xfId="2" applyNumberFormat="1" applyFont="1" applyFill="1" applyBorder="1"/>
    <xf numFmtId="37" fontId="4" fillId="0" borderId="0" xfId="0" applyFont="1" applyAlignment="1">
      <alignment horizontal="center"/>
    </xf>
    <xf numFmtId="37" fontId="16" fillId="0" borderId="0" xfId="0" applyFont="1" applyAlignment="1">
      <alignment horizontal="right"/>
    </xf>
    <xf numFmtId="37" fontId="1" fillId="0" borderId="0" xfId="0" applyFont="1" applyAlignment="1" applyProtection="1">
      <alignment horizontal="right"/>
    </xf>
    <xf numFmtId="37" fontId="3" fillId="0" borderId="1" xfId="0" applyFont="1" applyBorder="1" applyAlignment="1" applyProtection="1">
      <alignment horizontal="left"/>
    </xf>
    <xf numFmtId="37" fontId="1" fillId="0" borderId="1" xfId="0" applyFont="1" applyBorder="1"/>
    <xf numFmtId="37" fontId="0" fillId="0" borderId="1" xfId="0" applyBorder="1" applyAlignment="1" applyProtection="1">
      <alignment horizontal="right"/>
    </xf>
    <xf numFmtId="37" fontId="17" fillId="0" borderId="0" xfId="0" applyFont="1"/>
    <xf numFmtId="37" fontId="4" fillId="0" borderId="0" xfId="0" applyFont="1" applyAlignment="1" applyProtection="1">
      <alignment horizontal="left"/>
    </xf>
    <xf numFmtId="37" fontId="18" fillId="0" borderId="0" xfId="0" applyFont="1"/>
    <xf numFmtId="3" fontId="7" fillId="0" borderId="0" xfId="0" applyNumberFormat="1" applyFont="1"/>
    <xf numFmtId="166" fontId="16" fillId="0" borderId="0" xfId="2" applyNumberFormat="1" applyFont="1"/>
    <xf numFmtId="37" fontId="16" fillId="0" borderId="0" xfId="0" applyFont="1"/>
    <xf numFmtId="37" fontId="16" fillId="0" borderId="0" xfId="1" applyNumberFormat="1" applyFont="1"/>
    <xf numFmtId="37" fontId="16" fillId="0" borderId="1" xfId="0" applyFont="1" applyBorder="1"/>
    <xf numFmtId="168" fontId="0" fillId="0" borderId="0" xfId="0" applyNumberFormat="1"/>
    <xf numFmtId="3" fontId="0" fillId="0" borderId="0" xfId="0" applyNumberFormat="1"/>
    <xf numFmtId="166" fontId="16" fillId="0" borderId="8" xfId="2" applyNumberFormat="1" applyFont="1" applyBorder="1"/>
    <xf numFmtId="3" fontId="0" fillId="0" borderId="0" xfId="1" applyNumberFormat="1" applyFont="1"/>
    <xf numFmtId="166" fontId="1" fillId="0" borderId="8" xfId="2" applyNumberFormat="1" applyFont="1" applyBorder="1"/>
    <xf numFmtId="37" fontId="16" fillId="0" borderId="0" xfId="0" applyFont="1" applyAlignment="1">
      <alignment horizontal="center"/>
    </xf>
    <xf numFmtId="37" fontId="2" fillId="0" borderId="0" xfId="0" applyFont="1" applyAlignment="1">
      <alignment horizontal="left"/>
    </xf>
    <xf numFmtId="168" fontId="19" fillId="0" borderId="0" xfId="0" applyNumberFormat="1" applyFont="1"/>
    <xf numFmtId="37" fontId="0" fillId="0" borderId="0" xfId="0" applyAlignment="1">
      <alignment horizontal="center" wrapText="1"/>
    </xf>
    <xf numFmtId="37" fontId="0" fillId="0" borderId="1" xfId="0" applyBorder="1" applyAlignment="1">
      <alignment horizontal="center" wrapText="1"/>
    </xf>
    <xf numFmtId="37" fontId="1" fillId="0" borderId="1" xfId="0" applyFont="1" applyBorder="1" applyAlignment="1">
      <alignment horizontal="center" wrapText="1"/>
    </xf>
    <xf numFmtId="169" fontId="0" fillId="0" borderId="0" xfId="0" quotePrefix="1" applyNumberFormat="1"/>
    <xf numFmtId="37" fontId="0" fillId="0" borderId="0" xfId="0" applyAlignment="1">
      <alignment horizontal="right"/>
    </xf>
    <xf numFmtId="37" fontId="0" fillId="0" borderId="11" xfId="0" applyBorder="1" applyAlignment="1">
      <alignment horizontal="center" wrapText="1"/>
    </xf>
    <xf numFmtId="37" fontId="1" fillId="0" borderId="11" xfId="0" applyFont="1" applyBorder="1" applyAlignment="1">
      <alignment horizontal="center" wrapText="1"/>
    </xf>
    <xf numFmtId="37" fontId="0" fillId="0" borderId="11" xfId="0" applyBorder="1"/>
    <xf numFmtId="37" fontId="0" fillId="0" borderId="14" xfId="0" applyBorder="1"/>
    <xf numFmtId="37" fontId="0" fillId="0" borderId="0" xfId="0" applyAlignment="1">
      <alignment horizontal="left" indent="3"/>
    </xf>
    <xf numFmtId="166" fontId="1" fillId="0" borderId="0" xfId="2" applyNumberFormat="1" applyFont="1" applyFill="1" applyBorder="1" applyProtection="1"/>
    <xf numFmtId="37" fontId="1" fillId="0" borderId="0" xfId="0" applyFont="1" applyAlignment="1" applyProtection="1">
      <alignment horizontal="left"/>
    </xf>
    <xf numFmtId="37" fontId="0" fillId="0" borderId="16" xfId="0" applyBorder="1"/>
    <xf numFmtId="37" fontId="4" fillId="0" borderId="16" xfId="0" applyFont="1" applyBorder="1" applyAlignment="1" applyProtection="1">
      <alignment horizontal="center"/>
    </xf>
    <xf numFmtId="37" fontId="4" fillId="0" borderId="3" xfId="0" applyFont="1" applyBorder="1" applyAlignment="1" applyProtection="1">
      <alignment horizontal="center"/>
    </xf>
    <xf numFmtId="37" fontId="20" fillId="0" borderId="0" xfId="0" applyFont="1"/>
    <xf numFmtId="167" fontId="1" fillId="0" borderId="0" xfId="1" applyNumberFormat="1" applyFont="1" applyFill="1" applyBorder="1" applyAlignment="1">
      <alignment horizontal="center"/>
    </xf>
    <xf numFmtId="37" fontId="21" fillId="0" borderId="0" xfId="0" applyFont="1" applyAlignment="1" applyProtection="1">
      <alignment horizontal="left"/>
    </xf>
    <xf numFmtId="37" fontId="22" fillId="0" borderId="0" xfId="0" applyFont="1"/>
    <xf numFmtId="37" fontId="4" fillId="0" borderId="1" xfId="0" applyFont="1" applyBorder="1"/>
    <xf numFmtId="37" fontId="3" fillId="0" borderId="0" xfId="0" applyFont="1" applyAlignment="1" applyProtection="1">
      <alignment horizontal="center"/>
    </xf>
    <xf numFmtId="37" fontId="3" fillId="0" borderId="0" xfId="0" applyFont="1" applyAlignment="1">
      <alignment horizontal="center"/>
    </xf>
    <xf numFmtId="37" fontId="3" fillId="0" borderId="3" xfId="0" applyFont="1" applyBorder="1" applyAlignment="1" applyProtection="1">
      <alignment horizontal="center"/>
    </xf>
    <xf numFmtId="166" fontId="1" fillId="0" borderId="0" xfId="2" applyNumberFormat="1" applyFont="1" applyAlignment="1" applyProtection="1">
      <alignment horizontal="left"/>
    </xf>
    <xf numFmtId="166" fontId="1" fillId="0" borderId="0" xfId="3" applyNumberFormat="1" applyFont="1" applyBorder="1" applyAlignment="1" applyProtection="1">
      <alignment horizontal="center"/>
    </xf>
    <xf numFmtId="10" fontId="1" fillId="0" borderId="0" xfId="3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left" indent="1"/>
    </xf>
    <xf numFmtId="167" fontId="1" fillId="0" borderId="1" xfId="1" applyNumberFormat="1" applyFont="1" applyBorder="1" applyAlignment="1" applyProtection="1">
      <alignment horizontal="center"/>
    </xf>
    <xf numFmtId="166" fontId="1" fillId="0" borderId="17" xfId="3" applyNumberFormat="1" applyFont="1" applyBorder="1" applyAlignment="1" applyProtection="1">
      <alignment horizontal="center"/>
    </xf>
    <xf numFmtId="167" fontId="1" fillId="0" borderId="0" xfId="1" applyNumberFormat="1" applyFont="1" applyBorder="1" applyAlignment="1">
      <alignment horizontal="center"/>
    </xf>
    <xf numFmtId="166" fontId="0" fillId="0" borderId="0" xfId="2" applyNumberFormat="1" applyFont="1" applyBorder="1"/>
    <xf numFmtId="37" fontId="23" fillId="0" borderId="0" xfId="0" applyFont="1" applyAlignment="1" applyProtection="1">
      <alignment horizontal="left"/>
    </xf>
    <xf numFmtId="37" fontId="3" fillId="0" borderId="0" xfId="0" applyFont="1" applyAlignment="1">
      <alignment horizontal="right"/>
    </xf>
    <xf numFmtId="37" fontId="3" fillId="0" borderId="0" xfId="0" applyFont="1" applyAlignment="1" applyProtection="1">
      <alignment horizontal="right"/>
    </xf>
    <xf numFmtId="37" fontId="2" fillId="0" borderId="1" xfId="0" applyFont="1" applyBorder="1"/>
    <xf numFmtId="37" fontId="3" fillId="0" borderId="1" xfId="0" applyFont="1" applyBorder="1" applyAlignment="1" applyProtection="1">
      <alignment horizontal="right"/>
    </xf>
    <xf numFmtId="37" fontId="3" fillId="0" borderId="2" xfId="0" applyFont="1" applyBorder="1"/>
    <xf numFmtId="37" fontId="3" fillId="0" borderId="1" xfId="0" applyFont="1" applyBorder="1" applyAlignment="1">
      <alignment horizontal="center"/>
    </xf>
    <xf numFmtId="37" fontId="21" fillId="0" borderId="0" xfId="0" applyFont="1"/>
    <xf numFmtId="37" fontId="23" fillId="0" borderId="0" xfId="0" applyFont="1"/>
    <xf numFmtId="3" fontId="3" fillId="0" borderId="0" xfId="0" applyNumberFormat="1" applyFont="1"/>
    <xf numFmtId="10" fontId="3" fillId="0" borderId="0" xfId="0" applyNumberFormat="1" applyFont="1"/>
    <xf numFmtId="166" fontId="3" fillId="0" borderId="0" xfId="2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7" fontId="3" fillId="0" borderId="0" xfId="0" applyFont="1" applyAlignment="1">
      <alignment horizontal="left" indent="2"/>
    </xf>
    <xf numFmtId="166" fontId="3" fillId="0" borderId="10" xfId="2" applyNumberFormat="1" applyFont="1" applyBorder="1"/>
    <xf numFmtId="3" fontId="3" fillId="4" borderId="0" xfId="0" applyNumberFormat="1" applyFont="1" applyFill="1"/>
    <xf numFmtId="10" fontId="3" fillId="0" borderId="0" xfId="3" applyNumberFormat="1" applyFont="1" applyAlignment="1">
      <alignment horizontal="right"/>
    </xf>
    <xf numFmtId="166" fontId="3" fillId="0" borderId="9" xfId="2" applyNumberFormat="1" applyFont="1" applyBorder="1"/>
    <xf numFmtId="37" fontId="24" fillId="0" borderId="0" xfId="0" applyFont="1" applyAlignment="1">
      <alignment horizontal="center"/>
    </xf>
    <xf numFmtId="166" fontId="24" fillId="0" borderId="0" xfId="2" applyNumberFormat="1" applyFont="1" applyBorder="1"/>
    <xf numFmtId="37" fontId="3" fillId="0" borderId="0" xfId="0" applyFont="1" applyAlignment="1">
      <alignment horizontal="left"/>
    </xf>
    <xf numFmtId="166" fontId="3" fillId="0" borderId="0" xfId="2" applyNumberFormat="1" applyFont="1" applyBorder="1"/>
    <xf numFmtId="49" fontId="0" fillId="0" borderId="0" xfId="0" applyNumberFormat="1" applyAlignment="1">
      <alignment horizontal="center"/>
    </xf>
    <xf numFmtId="10" fontId="1" fillId="0" borderId="0" xfId="3" applyNumberFormat="1" applyFont="1"/>
    <xf numFmtId="10" fontId="1" fillId="0" borderId="0" xfId="3" applyNumberFormat="1" applyFont="1" applyFill="1"/>
    <xf numFmtId="10" fontId="0" fillId="0" borderId="0" xfId="3" applyNumberFormat="1" applyFont="1" applyFill="1"/>
    <xf numFmtId="37" fontId="23" fillId="0" borderId="0" xfId="0" applyFont="1" applyAlignment="1" applyProtection="1">
      <alignment horizontal="center"/>
    </xf>
    <xf numFmtId="37" fontId="25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166" fontId="1" fillId="0" borderId="0" xfId="2" applyNumberFormat="1" applyFont="1"/>
    <xf numFmtId="166" fontId="0" fillId="0" borderId="0" xfId="2" applyNumberFormat="1" applyFont="1"/>
    <xf numFmtId="43" fontId="0" fillId="0" borderId="0" xfId="1" applyFont="1"/>
    <xf numFmtId="37" fontId="0" fillId="0" borderId="10" xfId="0" applyBorder="1"/>
    <xf numFmtId="43" fontId="0" fillId="0" borderId="10" xfId="1" applyFont="1" applyBorder="1"/>
    <xf numFmtId="169" fontId="0" fillId="0" borderId="10" xfId="0" quotePrefix="1" applyNumberFormat="1" applyBorder="1" applyAlignment="1">
      <alignment horizontal="right"/>
    </xf>
    <xf numFmtId="44" fontId="0" fillId="0" borderId="10" xfId="2" applyFont="1" applyBorder="1"/>
    <xf numFmtId="166" fontId="1" fillId="0" borderId="0" xfId="2" applyNumberFormat="1" applyFont="1" applyBorder="1"/>
    <xf numFmtId="169" fontId="0" fillId="0" borderId="0" xfId="0" quotePrefix="1" applyNumberFormat="1" applyAlignment="1">
      <alignment horizontal="left"/>
    </xf>
    <xf numFmtId="169" fontId="0" fillId="0" borderId="0" xfId="0" quotePrefix="1" applyNumberFormat="1" applyAlignment="1">
      <alignment horizontal="right"/>
    </xf>
    <xf numFmtId="169" fontId="26" fillId="0" borderId="0" xfId="0" quotePrefix="1" applyNumberFormat="1" applyFont="1" applyAlignment="1">
      <alignment horizontal="center"/>
    </xf>
    <xf numFmtId="43" fontId="0" fillId="0" borderId="0" xfId="1" applyFont="1" applyBorder="1"/>
    <xf numFmtId="44" fontId="0" fillId="0" borderId="0" xfId="2" applyFont="1" applyBorder="1"/>
    <xf numFmtId="44" fontId="0" fillId="0" borderId="0" xfId="2" applyFont="1"/>
    <xf numFmtId="43" fontId="1" fillId="0" borderId="0" xfId="1" applyFont="1"/>
    <xf numFmtId="37" fontId="16" fillId="0" borderId="0" xfId="0" applyFont="1" applyAlignment="1">
      <alignment horizontal="left" indent="2"/>
    </xf>
    <xf numFmtId="167" fontId="1" fillId="0" borderId="0" xfId="1" applyNumberFormat="1" applyFont="1"/>
    <xf numFmtId="37" fontId="0" fillId="0" borderId="0" xfId="0" applyAlignment="1">
      <alignment horizontal="left" indent="4"/>
    </xf>
    <xf numFmtId="169" fontId="0" fillId="0" borderId="10" xfId="0" quotePrefix="1" applyNumberFormat="1" applyBorder="1"/>
    <xf numFmtId="37" fontId="0" fillId="0" borderId="0" xfId="0" applyAlignment="1" applyProtection="1">
      <alignment horizontal="left" indent="5"/>
    </xf>
    <xf numFmtId="169" fontId="28" fillId="0" borderId="0" xfId="0" quotePrefix="1" applyNumberFormat="1" applyFont="1" applyAlignment="1">
      <alignment horizontal="center"/>
    </xf>
    <xf numFmtId="37" fontId="0" fillId="0" borderId="0" xfId="0" applyAlignment="1">
      <alignment horizontal="center"/>
    </xf>
    <xf numFmtId="37" fontId="2" fillId="0" borderId="0" xfId="4" applyFont="1" applyAlignment="1">
      <alignment horizontal="center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4" fillId="0" borderId="4" xfId="0" applyFont="1" applyBorder="1" applyAlignment="1" applyProtection="1">
      <alignment horizontal="center"/>
    </xf>
    <xf numFmtId="37" fontId="4" fillId="0" borderId="5" xfId="0" applyFont="1" applyBorder="1" applyAlignment="1" applyProtection="1">
      <alignment horizontal="center"/>
    </xf>
    <xf numFmtId="37" fontId="4" fillId="0" borderId="6" xfId="0" applyFont="1" applyBorder="1" applyAlignment="1" applyProtection="1">
      <alignment horizontal="center"/>
    </xf>
    <xf numFmtId="37" fontId="0" fillId="2" borderId="12" xfId="0" applyFill="1" applyBorder="1" applyAlignment="1">
      <alignment horizontal="center" vertical="center" textRotation="90"/>
    </xf>
    <xf numFmtId="37" fontId="0" fillId="2" borderId="13" xfId="0" applyFill="1" applyBorder="1" applyAlignment="1">
      <alignment horizontal="center" vertical="center" textRotation="90"/>
    </xf>
    <xf numFmtId="37" fontId="0" fillId="2" borderId="15" xfId="0" applyFill="1" applyBorder="1" applyAlignment="1">
      <alignment horizontal="center" vertical="center" textRotation="90"/>
    </xf>
    <xf numFmtId="37" fontId="0" fillId="3" borderId="12" xfId="0" applyFill="1" applyBorder="1" applyAlignment="1">
      <alignment horizontal="center" vertical="center" textRotation="90"/>
    </xf>
    <xf numFmtId="37" fontId="0" fillId="3" borderId="13" xfId="0" applyFill="1" applyBorder="1" applyAlignment="1">
      <alignment horizontal="center" vertical="center" textRotation="90"/>
    </xf>
    <xf numFmtId="37" fontId="0" fillId="3" borderId="15" xfId="0" applyFill="1" applyBorder="1" applyAlignment="1">
      <alignment horizontal="center" vertical="center" textRotation="90"/>
    </xf>
    <xf numFmtId="37" fontId="2" fillId="0" borderId="0" xfId="0" applyFont="1" applyAlignment="1">
      <alignment horizontal="left"/>
    </xf>
    <xf numFmtId="37" fontId="2" fillId="0" borderId="1" xfId="0" applyFont="1" applyBorder="1" applyAlignment="1">
      <alignment horizontal="center"/>
    </xf>
    <xf numFmtId="37" fontId="27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Book1 (2) (3)" xfId="4" xr:uid="{944DBA91-19F0-4D28-8332-19331B124D53}"/>
    <cellStyle name="Normal_F.1" xfId="5" xr:uid="{F8725244-9369-444F-82B2-DC79BB32110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1D38-31F5-4021-8DBE-3326FF02E73F}">
  <sheetPr>
    <pageSetUpPr fitToPage="1"/>
  </sheetPr>
  <dimension ref="A1:C31"/>
  <sheetViews>
    <sheetView view="pageBreakPreview" zoomScale="80" zoomScaleNormal="100" zoomScaleSheetLayoutView="80" workbookViewId="0">
      <selection activeCell="C31" sqref="C31"/>
    </sheetView>
  </sheetViews>
  <sheetFormatPr defaultRowHeight="15"/>
  <cols>
    <col min="3" max="3" width="45.453125" customWidth="1"/>
  </cols>
  <sheetData>
    <row r="1" spans="1:3">
      <c r="A1" s="231" t="s">
        <v>231</v>
      </c>
      <c r="B1" s="231"/>
      <c r="C1" s="231"/>
    </row>
    <row r="2" spans="1:3">
      <c r="A2" s="231" t="s">
        <v>232</v>
      </c>
      <c r="B2" s="231"/>
      <c r="C2" s="231"/>
    </row>
    <row r="3" spans="1:3">
      <c r="A3" s="231" t="s">
        <v>233</v>
      </c>
      <c r="B3" s="231"/>
      <c r="C3" s="231"/>
    </row>
    <row r="4" spans="1:3">
      <c r="A4" s="231" t="s">
        <v>234</v>
      </c>
      <c r="B4" s="231"/>
      <c r="C4" s="231"/>
    </row>
    <row r="11" spans="1:3">
      <c r="A11" s="231" t="s">
        <v>0</v>
      </c>
      <c r="B11" s="231"/>
      <c r="C11" s="231"/>
    </row>
    <row r="13" spans="1:3">
      <c r="A13" s="231"/>
      <c r="B13" s="231"/>
      <c r="C13" s="231"/>
    </row>
    <row r="16" spans="1:3">
      <c r="A16" s="1" t="s">
        <v>1</v>
      </c>
      <c r="B16" s="1" t="s">
        <v>2</v>
      </c>
      <c r="C16" s="1" t="s">
        <v>3</v>
      </c>
    </row>
    <row r="18" spans="1:3">
      <c r="A18" t="s">
        <v>4</v>
      </c>
      <c r="B18" s="2">
        <v>2</v>
      </c>
      <c r="C18" t="s">
        <v>5</v>
      </c>
    </row>
    <row r="19" spans="1:3">
      <c r="A19" t="s">
        <v>6</v>
      </c>
      <c r="B19" s="2">
        <v>1</v>
      </c>
      <c r="C19" t="s">
        <v>7</v>
      </c>
    </row>
    <row r="20" spans="1:3">
      <c r="A20" t="s">
        <v>8</v>
      </c>
      <c r="B20" s="2">
        <v>1</v>
      </c>
      <c r="C20" t="s">
        <v>9</v>
      </c>
    </row>
    <row r="21" spans="1:3">
      <c r="A21" t="s">
        <v>10</v>
      </c>
      <c r="B21" s="2">
        <v>1</v>
      </c>
      <c r="C21" t="s">
        <v>11</v>
      </c>
    </row>
    <row r="22" spans="1:3">
      <c r="A22" t="s">
        <v>12</v>
      </c>
      <c r="B22" s="2">
        <v>1</v>
      </c>
      <c r="C22" t="s">
        <v>13</v>
      </c>
    </row>
    <row r="23" spans="1:3">
      <c r="A23" t="s">
        <v>14</v>
      </c>
      <c r="B23" s="2">
        <v>1</v>
      </c>
      <c r="C23" t="s">
        <v>15</v>
      </c>
    </row>
    <row r="24" spans="1:3">
      <c r="A24" t="s">
        <v>16</v>
      </c>
      <c r="B24" s="2">
        <v>1</v>
      </c>
      <c r="C24" t="s">
        <v>17</v>
      </c>
    </row>
    <row r="25" spans="1:3">
      <c r="A25" t="s">
        <v>18</v>
      </c>
      <c r="B25" s="2">
        <v>1</v>
      </c>
      <c r="C25" t="s">
        <v>19</v>
      </c>
    </row>
    <row r="26" spans="1:3">
      <c r="A26" t="s">
        <v>20</v>
      </c>
      <c r="B26" s="2">
        <v>1</v>
      </c>
      <c r="C26" t="s">
        <v>21</v>
      </c>
    </row>
    <row r="27" spans="1:3">
      <c r="A27" t="s">
        <v>22</v>
      </c>
      <c r="B27" s="2">
        <v>1</v>
      </c>
      <c r="C27" t="s">
        <v>23</v>
      </c>
    </row>
    <row r="28" spans="1:3">
      <c r="A28" t="s">
        <v>24</v>
      </c>
      <c r="B28" s="2">
        <v>1</v>
      </c>
      <c r="C28" t="s">
        <v>25</v>
      </c>
    </row>
    <row r="29" spans="1:3">
      <c r="A29" t="s">
        <v>26</v>
      </c>
      <c r="B29" s="2">
        <v>1</v>
      </c>
      <c r="C29" t="s">
        <v>27</v>
      </c>
    </row>
    <row r="30" spans="1:3">
      <c r="A30" t="s">
        <v>28</v>
      </c>
      <c r="B30" s="2">
        <v>1</v>
      </c>
      <c r="C30" t="s">
        <v>29</v>
      </c>
    </row>
    <row r="31" spans="1:3">
      <c r="A31" t="s">
        <v>30</v>
      </c>
      <c r="B31" s="2">
        <v>1</v>
      </c>
      <c r="C31" t="s">
        <v>31</v>
      </c>
    </row>
  </sheetData>
  <mergeCells count="6">
    <mergeCell ref="A13:C13"/>
    <mergeCell ref="A1:C1"/>
    <mergeCell ref="A2:C2"/>
    <mergeCell ref="A3:C3"/>
    <mergeCell ref="A4:C4"/>
    <mergeCell ref="A11:C11"/>
  </mergeCells>
  <printOptions horizontalCentered="1"/>
  <pageMargins left="0.75" right="0.75" top="1" bottom="1" header="0.5" footer="0.5"/>
  <pageSetup orientation="portrait" r:id="rId1"/>
  <headerFooter alignWithMargins="0">
    <oddHeader>&amp;RCASE NO. 2021-00214
FR_16(8)(f) 
ATTACHMENT 1</oddHeader>
  </headerFooter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DFED-7E09-4547-AC77-E56CE2C5DD5E}">
  <sheetPr>
    <pageSetUpPr fitToPage="1"/>
  </sheetPr>
  <dimension ref="A1:L56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5.1796875" customWidth="1"/>
    <col min="2" max="2" width="24.6328125" customWidth="1"/>
    <col min="3" max="3" width="9.54296875" bestFit="1" customWidth="1"/>
    <col min="4" max="4" width="11.6328125" customWidth="1"/>
    <col min="5" max="5" width="9.453125" customWidth="1"/>
    <col min="6" max="6" width="4.08984375" customWidth="1"/>
    <col min="7" max="7" width="11" customWidth="1"/>
    <col min="8" max="8" width="10.81640625" customWidth="1"/>
    <col min="9" max="9" width="10.08984375" customWidth="1"/>
  </cols>
  <sheetData>
    <row r="1" spans="1:12" ht="15.6">
      <c r="A1" s="233" t="s">
        <v>231</v>
      </c>
      <c r="B1" s="233"/>
      <c r="C1" s="233"/>
      <c r="D1" s="233"/>
      <c r="E1" s="233"/>
      <c r="F1" s="233"/>
      <c r="G1" s="233"/>
      <c r="H1" s="233"/>
      <c r="I1" s="233"/>
    </row>
    <row r="2" spans="1:12" ht="15.6">
      <c r="A2" s="233" t="s">
        <v>232</v>
      </c>
      <c r="B2" s="233"/>
      <c r="C2" s="233"/>
      <c r="D2" s="233"/>
      <c r="E2" s="233"/>
      <c r="F2" s="233"/>
      <c r="G2" s="233"/>
      <c r="H2" s="233"/>
      <c r="I2" s="233"/>
    </row>
    <row r="3" spans="1:12" ht="15.6">
      <c r="A3" s="233" t="s">
        <v>163</v>
      </c>
      <c r="B3" s="233"/>
      <c r="C3" s="233"/>
      <c r="D3" s="233"/>
      <c r="E3" s="233"/>
      <c r="F3" s="233"/>
      <c r="G3" s="233"/>
      <c r="H3" s="233"/>
      <c r="I3" s="233"/>
    </row>
    <row r="4" spans="1:12" ht="15.6">
      <c r="A4" s="233" t="s">
        <v>233</v>
      </c>
      <c r="B4" s="233"/>
      <c r="C4" s="233"/>
      <c r="D4" s="233"/>
      <c r="E4" s="233"/>
      <c r="F4" s="233"/>
      <c r="G4" s="233"/>
      <c r="H4" s="233"/>
      <c r="I4" s="233"/>
    </row>
    <row r="5" spans="1:12" ht="15.6">
      <c r="A5" s="233" t="s">
        <v>234</v>
      </c>
      <c r="B5" s="233"/>
      <c r="C5" s="233"/>
      <c r="D5" s="233"/>
      <c r="E5" s="233"/>
      <c r="F5" s="233"/>
      <c r="G5" s="233"/>
      <c r="H5" s="233"/>
      <c r="I5" s="233"/>
    </row>
    <row r="6" spans="1:12" ht="15.6">
      <c r="A6" s="28"/>
      <c r="B6" s="28"/>
      <c r="L6" s="60"/>
    </row>
    <row r="7" spans="1:12" ht="15.6">
      <c r="A7" s="28"/>
      <c r="B7" s="28"/>
      <c r="D7" s="102"/>
      <c r="L7" s="60"/>
    </row>
    <row r="8" spans="1:12">
      <c r="A8" s="29" t="s">
        <v>97</v>
      </c>
      <c r="I8" s="30" t="s">
        <v>34</v>
      </c>
    </row>
    <row r="9" spans="1:12">
      <c r="A9" s="29" t="s">
        <v>35</v>
      </c>
      <c r="I9" s="31" t="s">
        <v>164</v>
      </c>
    </row>
    <row r="10" spans="1:12">
      <c r="A10" s="29" t="s">
        <v>37</v>
      </c>
      <c r="I10" s="31" t="str">
        <f>F.1!$I$9</f>
        <v>Witness: Christian</v>
      </c>
    </row>
    <row r="11" spans="1:12" ht="15.6">
      <c r="A11" s="33"/>
      <c r="B11" s="33"/>
      <c r="C11" s="43"/>
      <c r="D11" s="44" t="s">
        <v>69</v>
      </c>
      <c r="E11" s="45"/>
      <c r="F11" s="33"/>
      <c r="G11" s="43"/>
      <c r="H11" s="44" t="s">
        <v>70</v>
      </c>
      <c r="I11" s="45"/>
      <c r="L11" s="60"/>
    </row>
    <row r="12" spans="1:12">
      <c r="A12" s="47" t="s">
        <v>39</v>
      </c>
      <c r="B12" s="47" t="s">
        <v>118</v>
      </c>
      <c r="C12" s="47" t="s">
        <v>40</v>
      </c>
      <c r="D12" s="2" t="s">
        <v>84</v>
      </c>
      <c r="E12" s="2" t="s">
        <v>85</v>
      </c>
      <c r="F12" s="2"/>
      <c r="G12" s="47" t="s">
        <v>40</v>
      </c>
      <c r="H12" s="2" t="str">
        <f>D12</f>
        <v xml:space="preserve">Kentucky </v>
      </c>
      <c r="I12" s="2" t="s">
        <v>101</v>
      </c>
    </row>
    <row r="13" spans="1:12">
      <c r="A13" s="34" t="s">
        <v>41</v>
      </c>
      <c r="B13" s="34" t="s">
        <v>121</v>
      </c>
      <c r="C13" s="34" t="s">
        <v>44</v>
      </c>
      <c r="D13" s="1" t="s">
        <v>87</v>
      </c>
      <c r="E13" s="34" t="s">
        <v>88</v>
      </c>
      <c r="F13" s="34"/>
      <c r="G13" s="34" t="s">
        <v>44</v>
      </c>
      <c r="H13" s="34" t="str">
        <f>D13</f>
        <v>Jurisdictional</v>
      </c>
      <c r="I13" s="34" t="s">
        <v>88</v>
      </c>
      <c r="L13" s="60"/>
    </row>
    <row r="15" spans="1:12" ht="15.6">
      <c r="A15" s="46">
        <v>1</v>
      </c>
      <c r="B15" s="105" t="s">
        <v>89</v>
      </c>
      <c r="C15" s="106"/>
      <c r="D15" s="107"/>
      <c r="E15" s="70"/>
      <c r="F15" s="107"/>
      <c r="G15" s="106"/>
      <c r="H15" s="107"/>
      <c r="I15" s="70"/>
      <c r="J15" s="91"/>
    </row>
    <row r="16" spans="1:12">
      <c r="A16" s="46">
        <v>2</v>
      </c>
      <c r="B16" s="69" t="s">
        <v>165</v>
      </c>
      <c r="C16" s="63">
        <v>0</v>
      </c>
      <c r="D16" s="65">
        <v>1</v>
      </c>
      <c r="E16" s="63">
        <f>C16*D16</f>
        <v>0</v>
      </c>
      <c r="F16" s="107"/>
      <c r="G16" s="63">
        <v>0</v>
      </c>
      <c r="H16" s="65">
        <f>D16</f>
        <v>1</v>
      </c>
      <c r="I16" s="63">
        <f>G16*H16</f>
        <v>0</v>
      </c>
      <c r="J16" s="91"/>
    </row>
    <row r="17" spans="1:10">
      <c r="A17" s="46">
        <v>3</v>
      </c>
      <c r="B17" s="69" t="s">
        <v>166</v>
      </c>
      <c r="C17" s="106">
        <v>0</v>
      </c>
      <c r="D17" s="65">
        <f>$D$16</f>
        <v>1</v>
      </c>
      <c r="E17" s="106">
        <f>C17*D17</f>
        <v>0</v>
      </c>
      <c r="F17" s="107"/>
      <c r="G17" s="106">
        <v>0</v>
      </c>
      <c r="H17" s="65">
        <f>D17</f>
        <v>1</v>
      </c>
      <c r="I17" s="106">
        <f>G17*H17</f>
        <v>0</v>
      </c>
      <c r="J17" s="108"/>
    </row>
    <row r="18" spans="1:10">
      <c r="A18" s="46">
        <v>4</v>
      </c>
      <c r="B18" s="69" t="s">
        <v>167</v>
      </c>
      <c r="C18" s="70">
        <v>46289.94</v>
      </c>
      <c r="D18" s="65">
        <f>$D$16</f>
        <v>1</v>
      </c>
      <c r="E18" s="70">
        <f>C18*D18</f>
        <v>46289.94</v>
      </c>
      <c r="F18" s="107"/>
      <c r="G18" s="70">
        <f>C18</f>
        <v>46289.94</v>
      </c>
      <c r="H18" s="65">
        <f>D18</f>
        <v>1</v>
      </c>
      <c r="I18" s="70">
        <f>G18*H18</f>
        <v>46289.94</v>
      </c>
      <c r="J18" s="109"/>
    </row>
    <row r="19" spans="1:10">
      <c r="A19" s="46">
        <v>5</v>
      </c>
      <c r="B19" s="69" t="s">
        <v>168</v>
      </c>
      <c r="C19" s="67">
        <v>0</v>
      </c>
      <c r="D19" s="65">
        <f>$D$16</f>
        <v>1</v>
      </c>
      <c r="E19" s="67">
        <f>C19*D19</f>
        <v>0</v>
      </c>
      <c r="F19" s="107"/>
      <c r="G19" s="67">
        <v>0</v>
      </c>
      <c r="H19" s="65">
        <f>D19</f>
        <v>1</v>
      </c>
      <c r="I19" s="67">
        <f>G19*H19</f>
        <v>0</v>
      </c>
      <c r="J19" s="104"/>
    </row>
    <row r="20" spans="1:10">
      <c r="A20" s="46">
        <v>6</v>
      </c>
      <c r="B20" s="159" t="s">
        <v>40</v>
      </c>
      <c r="C20" s="160">
        <f>SUM(C16:C19)</f>
        <v>46289.94</v>
      </c>
      <c r="D20" s="107"/>
      <c r="E20" s="160">
        <f>SUM(E16:E19)</f>
        <v>46289.94</v>
      </c>
      <c r="F20" s="107"/>
      <c r="G20" s="160">
        <f>SUM(G16:G19)</f>
        <v>46289.94</v>
      </c>
      <c r="H20" s="107"/>
      <c r="I20" s="160">
        <f>SUM(I16:I19)</f>
        <v>46289.94</v>
      </c>
      <c r="J20" s="104"/>
    </row>
    <row r="21" spans="1:10">
      <c r="A21" s="46">
        <v>7</v>
      </c>
      <c r="C21" s="106"/>
      <c r="D21" s="107"/>
      <c r="E21" s="106"/>
      <c r="F21" s="107"/>
      <c r="G21" s="106"/>
      <c r="H21" s="107"/>
      <c r="I21" s="106"/>
      <c r="J21" s="104"/>
    </row>
    <row r="22" spans="1:10" ht="15.6">
      <c r="A22" s="46">
        <v>8</v>
      </c>
      <c r="B22" s="105" t="s">
        <v>91</v>
      </c>
      <c r="C22" s="70"/>
      <c r="D22" s="107"/>
      <c r="E22" s="70"/>
      <c r="F22" s="107"/>
      <c r="G22" s="70"/>
      <c r="H22" s="107"/>
      <c r="I22" s="70"/>
      <c r="J22" s="91"/>
    </row>
    <row r="23" spans="1:10">
      <c r="A23" s="46">
        <v>9</v>
      </c>
      <c r="B23" s="69" t="s">
        <v>165</v>
      </c>
      <c r="C23" s="63">
        <v>0</v>
      </c>
      <c r="D23" s="75">
        <v>0.50419999999999998</v>
      </c>
      <c r="E23" s="63">
        <f>C23*D23</f>
        <v>0</v>
      </c>
      <c r="F23" s="107"/>
      <c r="G23" s="63">
        <v>0</v>
      </c>
      <c r="H23" s="75">
        <v>0.50419999999999998</v>
      </c>
      <c r="I23" s="63">
        <f>G23*H23</f>
        <v>0</v>
      </c>
      <c r="J23" s="91"/>
    </row>
    <row r="24" spans="1:10">
      <c r="A24" s="46">
        <v>10</v>
      </c>
      <c r="B24" s="69" t="s">
        <v>166</v>
      </c>
      <c r="C24" s="106">
        <v>0</v>
      </c>
      <c r="D24" s="75">
        <f>$D$23</f>
        <v>0.50419999999999998</v>
      </c>
      <c r="E24" s="106">
        <f>C24*D24</f>
        <v>0</v>
      </c>
      <c r="F24" s="107"/>
      <c r="G24" s="106">
        <v>0</v>
      </c>
      <c r="H24" s="75">
        <f>H23</f>
        <v>0.50419999999999998</v>
      </c>
      <c r="I24" s="106">
        <f>G24*H24</f>
        <v>0</v>
      </c>
      <c r="J24" s="108"/>
    </row>
    <row r="25" spans="1:10">
      <c r="A25" s="46">
        <v>11</v>
      </c>
      <c r="B25" s="69" t="s">
        <v>167</v>
      </c>
      <c r="C25" s="70">
        <v>12719.390000000001</v>
      </c>
      <c r="D25" s="75">
        <f>$D$23</f>
        <v>0.50419999999999998</v>
      </c>
      <c r="E25" s="70">
        <f>C25*D25</f>
        <v>6413.116438</v>
      </c>
      <c r="F25" s="107"/>
      <c r="G25" s="70">
        <f>C25</f>
        <v>12719.390000000001</v>
      </c>
      <c r="H25" s="75">
        <f>H23</f>
        <v>0.50419999999999998</v>
      </c>
      <c r="I25" s="70">
        <f>G25*H25</f>
        <v>6413.116438</v>
      </c>
      <c r="J25" s="109"/>
    </row>
    <row r="26" spans="1:10">
      <c r="A26" s="46">
        <v>12</v>
      </c>
      <c r="B26" s="69" t="s">
        <v>168</v>
      </c>
      <c r="C26" s="67">
        <v>0</v>
      </c>
      <c r="D26" s="75">
        <f>$D$23</f>
        <v>0.50419999999999998</v>
      </c>
      <c r="E26" s="67">
        <f>C26*D26</f>
        <v>0</v>
      </c>
      <c r="F26" s="107"/>
      <c r="G26" s="67">
        <v>0</v>
      </c>
      <c r="H26" s="75">
        <f>H23</f>
        <v>0.50419999999999998</v>
      </c>
      <c r="I26" s="67">
        <f>G26*H26</f>
        <v>0</v>
      </c>
      <c r="J26" s="109"/>
    </row>
    <row r="27" spans="1:10">
      <c r="A27" s="46">
        <v>13</v>
      </c>
      <c r="B27" s="159" t="s">
        <v>40</v>
      </c>
      <c r="C27" s="160">
        <f>SUM(C23:C26)</f>
        <v>12719.390000000001</v>
      </c>
      <c r="E27" s="160">
        <f>SUM(E23:E26)</f>
        <v>6413.116438</v>
      </c>
      <c r="G27" s="160">
        <f>SUM(G23:G26)</f>
        <v>12719.390000000001</v>
      </c>
      <c r="I27" s="160">
        <f>SUM(I23:I26)</f>
        <v>6413.116438</v>
      </c>
      <c r="J27" s="91"/>
    </row>
    <row r="28" spans="1:10">
      <c r="A28" s="46">
        <v>14</v>
      </c>
      <c r="B28" s="91"/>
      <c r="J28" s="91"/>
    </row>
    <row r="29" spans="1:10" ht="15.6">
      <c r="A29" s="46">
        <v>15</v>
      </c>
      <c r="B29" s="105" t="s">
        <v>92</v>
      </c>
      <c r="J29" s="108"/>
    </row>
    <row r="30" spans="1:10">
      <c r="A30" s="46">
        <v>16</v>
      </c>
      <c r="B30" s="69" t="s">
        <v>165</v>
      </c>
      <c r="C30" s="63">
        <v>0</v>
      </c>
      <c r="D30" s="95">
        <v>4.9714119999999994E-2</v>
      </c>
      <c r="E30" s="63">
        <f>C30*D30</f>
        <v>0</v>
      </c>
      <c r="G30" s="63">
        <v>0</v>
      </c>
      <c r="H30" s="95">
        <v>4.9714119999999994E-2</v>
      </c>
      <c r="I30" s="63">
        <f>G30*H30</f>
        <v>0</v>
      </c>
      <c r="J30" s="109"/>
    </row>
    <row r="31" spans="1:10">
      <c r="A31" s="46">
        <v>17</v>
      </c>
      <c r="B31" s="69" t="s">
        <v>166</v>
      </c>
      <c r="C31" s="106">
        <v>0</v>
      </c>
      <c r="D31" s="95">
        <f>$D$30</f>
        <v>4.9714119999999994E-2</v>
      </c>
      <c r="E31" s="106">
        <f>C31*D31</f>
        <v>0</v>
      </c>
      <c r="G31" s="106">
        <v>0</v>
      </c>
      <c r="H31" s="75">
        <f>D31</f>
        <v>4.9714119999999994E-2</v>
      </c>
      <c r="I31" s="106">
        <f>G31*H31</f>
        <v>0</v>
      </c>
      <c r="J31" s="109"/>
    </row>
    <row r="32" spans="1:10">
      <c r="A32" s="46">
        <v>18</v>
      </c>
      <c r="B32" s="69" t="s">
        <v>167</v>
      </c>
      <c r="C32" s="70">
        <v>423588.7099999999</v>
      </c>
      <c r="D32" s="95">
        <f>$D$30</f>
        <v>4.9714119999999994E-2</v>
      </c>
      <c r="E32" s="70">
        <f>C32*D32</f>
        <v>21058.339959585192</v>
      </c>
      <c r="G32" s="70">
        <f>C32</f>
        <v>423588.7099999999</v>
      </c>
      <c r="H32" s="75">
        <f>D32</f>
        <v>4.9714119999999994E-2</v>
      </c>
      <c r="I32" s="70">
        <f>G32*H32</f>
        <v>21058.339959585192</v>
      </c>
      <c r="J32" s="91"/>
    </row>
    <row r="33" spans="1:10">
      <c r="A33" s="46">
        <v>19</v>
      </c>
      <c r="B33" s="69" t="s">
        <v>168</v>
      </c>
      <c r="C33" s="67">
        <v>0</v>
      </c>
      <c r="D33" s="95">
        <f>$D$30</f>
        <v>4.9714119999999994E-2</v>
      </c>
      <c r="E33" s="67">
        <f>C33*D33</f>
        <v>0</v>
      </c>
      <c r="G33" s="67">
        <v>0</v>
      </c>
      <c r="H33" s="75">
        <f>D33</f>
        <v>4.9714119999999994E-2</v>
      </c>
      <c r="I33" s="67">
        <f>G33*H33</f>
        <v>0</v>
      </c>
      <c r="J33" s="91"/>
    </row>
    <row r="34" spans="1:10">
      <c r="A34" s="46">
        <v>20</v>
      </c>
      <c r="B34" s="159" t="s">
        <v>40</v>
      </c>
      <c r="C34" s="160">
        <f>SUM(C30:C33)</f>
        <v>423588.7099999999</v>
      </c>
      <c r="E34" s="160">
        <f>SUM(E30:E33)</f>
        <v>21058.339959585192</v>
      </c>
      <c r="G34" s="160">
        <f>SUM(G30:G33)</f>
        <v>423588.7099999999</v>
      </c>
      <c r="I34" s="160">
        <f>SUM(I30:I33)</f>
        <v>21058.339959585192</v>
      </c>
      <c r="J34" s="108"/>
    </row>
    <row r="35" spans="1:10">
      <c r="A35" s="46">
        <v>21</v>
      </c>
      <c r="B35" s="108"/>
    </row>
    <row r="36" spans="1:10" ht="15.6">
      <c r="A36" s="46">
        <v>22</v>
      </c>
      <c r="B36" s="105" t="s">
        <v>93</v>
      </c>
    </row>
    <row r="37" spans="1:10">
      <c r="A37" s="46">
        <v>23</v>
      </c>
      <c r="B37" s="69" t="s">
        <v>165</v>
      </c>
      <c r="C37" s="63">
        <v>0</v>
      </c>
      <c r="D37" s="95">
        <v>5.5573860000000003E-2</v>
      </c>
      <c r="E37" s="63">
        <f>C37*D37</f>
        <v>0</v>
      </c>
      <c r="G37" s="63">
        <v>0</v>
      </c>
      <c r="H37" s="75">
        <f>D37</f>
        <v>5.5573860000000003E-2</v>
      </c>
      <c r="I37" s="63">
        <f>G37*H37</f>
        <v>0</v>
      </c>
    </row>
    <row r="38" spans="1:10">
      <c r="A38" s="46">
        <v>24</v>
      </c>
      <c r="B38" s="69" t="s">
        <v>166</v>
      </c>
      <c r="C38" s="106">
        <v>0</v>
      </c>
      <c r="D38" s="95">
        <f>$D$37</f>
        <v>5.5573860000000003E-2</v>
      </c>
      <c r="E38" s="106">
        <f>C38*D38</f>
        <v>0</v>
      </c>
      <c r="G38" s="106">
        <v>0</v>
      </c>
      <c r="H38" s="75">
        <f>D38</f>
        <v>5.5573860000000003E-2</v>
      </c>
      <c r="I38" s="106">
        <f>G38*H38</f>
        <v>0</v>
      </c>
    </row>
    <row r="39" spans="1:10">
      <c r="A39" s="46">
        <v>25</v>
      </c>
      <c r="B39" s="69" t="s">
        <v>167</v>
      </c>
      <c r="C39" s="70">
        <v>0</v>
      </c>
      <c r="D39" s="95">
        <f>$D$37</f>
        <v>5.5573860000000003E-2</v>
      </c>
      <c r="E39" s="70">
        <f>C39*D39</f>
        <v>0</v>
      </c>
      <c r="G39" s="70">
        <f>C39</f>
        <v>0</v>
      </c>
      <c r="H39" s="75">
        <f>D39</f>
        <v>5.5573860000000003E-2</v>
      </c>
      <c r="I39" s="70">
        <f>G39*H39</f>
        <v>0</v>
      </c>
    </row>
    <row r="40" spans="1:10">
      <c r="A40" s="46">
        <v>26</v>
      </c>
      <c r="B40" s="69" t="s">
        <v>168</v>
      </c>
      <c r="C40" s="67">
        <v>0</v>
      </c>
      <c r="D40" s="95">
        <f>$D$37</f>
        <v>5.5573860000000003E-2</v>
      </c>
      <c r="E40" s="67">
        <f>C40*D40</f>
        <v>0</v>
      </c>
      <c r="G40" s="67">
        <v>0</v>
      </c>
      <c r="H40" s="75">
        <f>D40</f>
        <v>5.5573860000000003E-2</v>
      </c>
      <c r="I40" s="67">
        <f>G40*H40</f>
        <v>0</v>
      </c>
    </row>
    <row r="41" spans="1:10">
      <c r="A41" s="46">
        <v>27</v>
      </c>
      <c r="B41" s="159" t="s">
        <v>40</v>
      </c>
      <c r="C41" s="160">
        <f>SUM(C37:C40)</f>
        <v>0</v>
      </c>
      <c r="E41" s="160">
        <f>SUM(E37:E40)</f>
        <v>0</v>
      </c>
      <c r="G41" s="160">
        <f>SUM(G37:G40)</f>
        <v>0</v>
      </c>
      <c r="I41" s="160">
        <f>SUM(I37:I40)</f>
        <v>0</v>
      </c>
    </row>
    <row r="42" spans="1:10">
      <c r="A42" s="46">
        <v>28</v>
      </c>
    </row>
    <row r="43" spans="1:10" ht="16.2" thickBot="1">
      <c r="A43" s="46">
        <v>29</v>
      </c>
      <c r="B43" s="111" t="s">
        <v>94</v>
      </c>
      <c r="C43" s="80">
        <f>C41+C34+C27+C20</f>
        <v>482598.03999999992</v>
      </c>
      <c r="E43" s="80">
        <f>E41+E34+E27+E20</f>
        <v>73761.396397585195</v>
      </c>
      <c r="G43" s="80">
        <f>G41+G34+G27+G20</f>
        <v>482598.03999999992</v>
      </c>
      <c r="I43" s="80">
        <f>I41+I34+I27+I20</f>
        <v>73761.396397585195</v>
      </c>
    </row>
    <row r="44" spans="1:10" ht="15.6" thickTop="1"/>
    <row r="45" spans="1:10">
      <c r="B45" t="s">
        <v>169</v>
      </c>
    </row>
    <row r="46" spans="1:10">
      <c r="B46" s="161" t="s">
        <v>170</v>
      </c>
    </row>
    <row r="47" spans="1:10">
      <c r="B47" s="161" t="s">
        <v>171</v>
      </c>
    </row>
    <row r="48" spans="1:10">
      <c r="B48" s="107"/>
    </row>
    <row r="49" spans="2:2">
      <c r="B49" s="161" t="s">
        <v>172</v>
      </c>
    </row>
    <row r="51" spans="2:2">
      <c r="B51" s="161" t="s">
        <v>173</v>
      </c>
    </row>
    <row r="55" spans="2:2">
      <c r="B55" t="s">
        <v>59</v>
      </c>
    </row>
    <row r="56" spans="2:2">
      <c r="B56" t="s">
        <v>123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89" right="0.34" top="0.5" bottom="0.5" header="0.5" footer="0.5"/>
  <pageSetup scale="80" orientation="portrait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01EB-91CF-4777-83B9-549E31B5FD27}">
  <sheetPr>
    <pageSetUpPr fitToPage="1"/>
  </sheetPr>
  <dimension ref="A1:P39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5.90625" customWidth="1"/>
    <col min="2" max="2" width="32.453125" customWidth="1"/>
    <col min="3" max="3" width="11.36328125" customWidth="1"/>
    <col min="4" max="4" width="11.08984375" customWidth="1"/>
    <col min="5" max="5" width="9.6328125" customWidth="1"/>
    <col min="6" max="6" width="4.1796875" customWidth="1"/>
    <col min="7" max="7" width="9.54296875" bestFit="1" customWidth="1"/>
    <col min="8" max="8" width="12" customWidth="1"/>
    <col min="9" max="9" width="10.81640625" customWidth="1"/>
  </cols>
  <sheetData>
    <row r="1" spans="1:14" ht="15.6">
      <c r="A1" s="234" t="s">
        <v>231</v>
      </c>
      <c r="B1" s="234"/>
      <c r="C1" s="234"/>
      <c r="D1" s="234"/>
      <c r="E1" s="234"/>
      <c r="F1" s="234"/>
      <c r="G1" s="234"/>
      <c r="H1" s="234"/>
      <c r="I1" s="234"/>
    </row>
    <row r="2" spans="1:14" ht="15.6">
      <c r="A2" s="234" t="s">
        <v>232</v>
      </c>
      <c r="B2" s="234" t="s">
        <v>50</v>
      </c>
      <c r="C2" s="234"/>
      <c r="D2" s="234"/>
      <c r="E2" s="234"/>
      <c r="F2" s="234"/>
      <c r="G2" s="234"/>
      <c r="H2" s="234"/>
      <c r="I2" s="234"/>
    </row>
    <row r="3" spans="1:14" ht="15.6">
      <c r="A3" s="234" t="s">
        <v>174</v>
      </c>
      <c r="B3" s="234"/>
      <c r="C3" s="234"/>
      <c r="D3" s="234"/>
      <c r="E3" s="234"/>
      <c r="F3" s="234"/>
      <c r="G3" s="234"/>
      <c r="H3" s="234"/>
      <c r="I3" s="234"/>
    </row>
    <row r="4" spans="1:14" ht="15.6">
      <c r="A4" s="234"/>
      <c r="B4" s="234"/>
      <c r="C4" s="234"/>
      <c r="D4" s="234"/>
      <c r="E4" s="234"/>
      <c r="F4" s="234"/>
      <c r="G4" s="234"/>
      <c r="H4" s="234"/>
      <c r="I4" s="234"/>
    </row>
    <row r="5" spans="1:14" ht="15.6">
      <c r="A5" s="234"/>
      <c r="B5" s="234"/>
      <c r="C5" s="234"/>
      <c r="D5" s="234"/>
      <c r="E5" s="234"/>
      <c r="F5" s="234"/>
      <c r="G5" s="234"/>
      <c r="H5" s="234"/>
      <c r="I5" s="234"/>
    </row>
    <row r="6" spans="1:14" ht="15.6">
      <c r="B6" s="28"/>
      <c r="C6" s="28"/>
    </row>
    <row r="7" spans="1:14" ht="15.6">
      <c r="A7" s="29" t="s">
        <v>97</v>
      </c>
      <c r="C7" s="28"/>
      <c r="I7" s="30" t="s">
        <v>34</v>
      </c>
    </row>
    <row r="8" spans="1:14" ht="15.6">
      <c r="A8" s="29" t="s">
        <v>125</v>
      </c>
      <c r="C8" s="28"/>
      <c r="I8" s="31" t="s">
        <v>175</v>
      </c>
    </row>
    <row r="9" spans="1:14" ht="15.6">
      <c r="A9" s="29" t="s">
        <v>83</v>
      </c>
      <c r="C9" s="28"/>
      <c r="H9" s="58"/>
      <c r="I9" s="31" t="str">
        <f>F.1!$I$9</f>
        <v>Witness: Christian</v>
      </c>
    </row>
    <row r="10" spans="1:14" ht="15.6">
      <c r="A10" s="33"/>
      <c r="B10" s="33"/>
      <c r="C10" s="162"/>
      <c r="D10" s="163" t="s">
        <v>69</v>
      </c>
      <c r="E10" s="162"/>
      <c r="F10" s="33"/>
      <c r="G10" s="162"/>
      <c r="H10" s="164" t="s">
        <v>70</v>
      </c>
      <c r="I10" s="162"/>
      <c r="K10" s="165"/>
    </row>
    <row r="11" spans="1:14">
      <c r="A11" s="47" t="s">
        <v>39</v>
      </c>
      <c r="C11" s="47"/>
      <c r="D11" s="2" t="s">
        <v>84</v>
      </c>
      <c r="E11" s="2" t="s">
        <v>85</v>
      </c>
      <c r="G11" s="47"/>
      <c r="H11" s="2" t="str">
        <f>D11</f>
        <v xml:space="preserve">Kentucky </v>
      </c>
      <c r="I11" s="2" t="s">
        <v>101</v>
      </c>
      <c r="K11" s="60"/>
    </row>
    <row r="12" spans="1:14">
      <c r="A12" s="34" t="s">
        <v>41</v>
      </c>
      <c r="B12" s="34" t="s">
        <v>3</v>
      </c>
      <c r="C12" s="34" t="s">
        <v>88</v>
      </c>
      <c r="D12" s="1" t="s">
        <v>87</v>
      </c>
      <c r="E12" s="34" t="s">
        <v>88</v>
      </c>
      <c r="F12" s="48"/>
      <c r="G12" s="34" t="s">
        <v>88</v>
      </c>
      <c r="H12" s="34" t="str">
        <f>D12</f>
        <v>Jurisdictional</v>
      </c>
      <c r="I12" s="34" t="s">
        <v>88</v>
      </c>
    </row>
    <row r="13" spans="1:14">
      <c r="L13" s="57"/>
      <c r="N13" s="57"/>
    </row>
    <row r="14" spans="1:14" ht="15.6">
      <c r="A14" s="2"/>
      <c r="B14" s="42"/>
      <c r="C14" s="79"/>
      <c r="D14" s="79"/>
      <c r="E14" s="79"/>
      <c r="F14" s="79"/>
      <c r="G14" s="79"/>
      <c r="H14" s="79"/>
      <c r="I14" s="79"/>
      <c r="J14" s="79"/>
      <c r="L14" s="57"/>
      <c r="N14" s="57"/>
    </row>
    <row r="15" spans="1:14">
      <c r="A15" s="47"/>
      <c r="B15" s="46"/>
      <c r="C15" s="46" t="s">
        <v>50</v>
      </c>
      <c r="D15" s="46" t="s">
        <v>50</v>
      </c>
      <c r="E15" s="46" t="s">
        <v>50</v>
      </c>
      <c r="F15" s="46" t="s">
        <v>50</v>
      </c>
      <c r="H15" s="36" t="str">
        <f>F15</f>
        <v xml:space="preserve"> </v>
      </c>
      <c r="I15" s="46" t="s">
        <v>50</v>
      </c>
    </row>
    <row r="16" spans="1:14">
      <c r="A16" s="2">
        <v>1</v>
      </c>
      <c r="B16" s="104" t="s">
        <v>89</v>
      </c>
      <c r="C16" s="92">
        <v>29135.08</v>
      </c>
      <c r="D16" s="122">
        <v>1</v>
      </c>
      <c r="E16" s="92">
        <f>C16*D16</f>
        <v>29135.08</v>
      </c>
      <c r="F16" s="36"/>
      <c r="G16" s="92">
        <f>C16</f>
        <v>29135.08</v>
      </c>
      <c r="H16" s="117">
        <f>D16</f>
        <v>1</v>
      </c>
      <c r="I16" s="92">
        <f>G16*H16</f>
        <v>29135.08</v>
      </c>
      <c r="L16" s="57"/>
      <c r="N16" s="57"/>
    </row>
    <row r="17" spans="1:16">
      <c r="A17" s="47">
        <v>2</v>
      </c>
      <c r="B17" s="109"/>
      <c r="C17" s="166"/>
      <c r="D17" s="65"/>
      <c r="E17" s="166"/>
      <c r="G17" s="166"/>
      <c r="I17" s="166"/>
      <c r="L17" s="57"/>
      <c r="N17" s="57"/>
    </row>
    <row r="18" spans="1:16">
      <c r="A18" s="2">
        <v>3</v>
      </c>
      <c r="B18" s="104" t="s">
        <v>91</v>
      </c>
      <c r="C18" s="166">
        <v>23185.23</v>
      </c>
      <c r="D18" s="122">
        <v>0.50419999999999998</v>
      </c>
      <c r="E18" s="121">
        <f>C18*D18</f>
        <v>11689.992966</v>
      </c>
      <c r="F18" s="73"/>
      <c r="G18" s="121">
        <f>C18</f>
        <v>23185.23</v>
      </c>
      <c r="H18" s="122">
        <v>0.50419999999999998</v>
      </c>
      <c r="I18" s="121">
        <f>G18*H18</f>
        <v>11689.992966</v>
      </c>
      <c r="L18" s="57"/>
      <c r="N18" s="57"/>
    </row>
    <row r="19" spans="1:16">
      <c r="A19" s="47">
        <v>4</v>
      </c>
      <c r="B19" s="109"/>
      <c r="C19" s="166"/>
      <c r="D19" s="75"/>
      <c r="E19" s="166"/>
      <c r="G19" s="166"/>
      <c r="H19" s="124"/>
      <c r="I19" s="166"/>
      <c r="L19" s="57"/>
    </row>
    <row r="20" spans="1:16">
      <c r="A20" s="2">
        <v>5</v>
      </c>
      <c r="B20" s="109" t="s">
        <v>92</v>
      </c>
      <c r="C20" s="166">
        <v>219937.13116026216</v>
      </c>
      <c r="D20" s="122">
        <v>4.9714119999999994E-2</v>
      </c>
      <c r="E20" s="166">
        <f>C20*D20</f>
        <v>10933.98093095701</v>
      </c>
      <c r="G20" s="166">
        <f>C20</f>
        <v>219937.13116026216</v>
      </c>
      <c r="H20" s="122">
        <v>4.9714119999999994E-2</v>
      </c>
      <c r="I20" s="166">
        <f>G20*H20</f>
        <v>10933.98093095701</v>
      </c>
      <c r="L20" s="57"/>
      <c r="N20" s="57"/>
      <c r="P20" s="60"/>
    </row>
    <row r="21" spans="1:16">
      <c r="A21" s="47">
        <v>6</v>
      </c>
      <c r="B21" s="109"/>
      <c r="C21" s="166"/>
      <c r="D21" s="95"/>
      <c r="E21" s="166"/>
      <c r="G21" s="166"/>
      <c r="H21" s="124"/>
      <c r="I21" s="166"/>
      <c r="L21" s="57"/>
      <c r="P21" s="60"/>
    </row>
    <row r="22" spans="1:16">
      <c r="A22" s="2">
        <v>7</v>
      </c>
      <c r="B22" s="109" t="s">
        <v>93</v>
      </c>
      <c r="C22" s="125">
        <v>20432.499999999996</v>
      </c>
      <c r="D22" s="122">
        <v>5.5573860000000003E-2</v>
      </c>
      <c r="E22" s="125">
        <f>C22*D22</f>
        <v>1135.5128944499997</v>
      </c>
      <c r="G22" s="125">
        <f>C22</f>
        <v>20432.499999999996</v>
      </c>
      <c r="H22" s="122">
        <v>5.5573860000000003E-2</v>
      </c>
      <c r="I22" s="125">
        <f>G22*H22</f>
        <v>1135.5128944499997</v>
      </c>
      <c r="L22" s="57"/>
      <c r="N22" s="57"/>
    </row>
    <row r="23" spans="1:16">
      <c r="A23" s="2">
        <v>8</v>
      </c>
    </row>
    <row r="24" spans="1:16" ht="15.6" thickBot="1">
      <c r="A24" s="2">
        <v>9</v>
      </c>
      <c r="B24" t="s">
        <v>176</v>
      </c>
      <c r="C24" s="80">
        <f>SUM(C16:C22)</f>
        <v>292689.94116026215</v>
      </c>
      <c r="E24" s="80">
        <f>SUM(E16:E22)</f>
        <v>52894.566791407015</v>
      </c>
      <c r="G24" s="80">
        <f>SUM(G16:G22)</f>
        <v>292689.94116026215</v>
      </c>
      <c r="I24" s="80">
        <f>SUM(I16:I22)</f>
        <v>52894.566791407015</v>
      </c>
    </row>
    <row r="25" spans="1:16" ht="15.6" thickTop="1">
      <c r="C25" s="81"/>
      <c r="E25" s="81"/>
      <c r="G25" s="81"/>
      <c r="I25" s="81"/>
    </row>
    <row r="27" spans="1:16">
      <c r="A27" s="167" t="s">
        <v>177</v>
      </c>
      <c r="B27" s="168"/>
    </row>
    <row r="31" spans="1:16">
      <c r="B31" t="s">
        <v>178</v>
      </c>
    </row>
    <row r="32" spans="1:16">
      <c r="B32" t="s">
        <v>179</v>
      </c>
    </row>
    <row r="33" spans="2:2">
      <c r="B33" t="s">
        <v>180</v>
      </c>
    </row>
    <row r="34" spans="2:2">
      <c r="B34" t="s">
        <v>181</v>
      </c>
    </row>
    <row r="35" spans="2:2">
      <c r="B35" t="s">
        <v>182</v>
      </c>
    </row>
    <row r="39" spans="2:2">
      <c r="B39" s="57"/>
    </row>
  </sheetData>
  <mergeCells count="5">
    <mergeCell ref="A1:I1"/>
    <mergeCell ref="A2:I2"/>
    <mergeCell ref="A3:I3"/>
    <mergeCell ref="A4:I4"/>
    <mergeCell ref="A5:I5"/>
  </mergeCells>
  <pageMargins left="0.8" right="0.61" top="1.05" bottom="0.5" header="0.8" footer="0.5"/>
  <pageSetup scale="95" orientation="landscape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6B8D-DF07-4A63-AEB2-6016ED49117E}">
  <sheetPr>
    <pageSetUpPr fitToPage="1"/>
  </sheetPr>
  <dimension ref="A1:I35"/>
  <sheetViews>
    <sheetView view="pageBreakPreview" zoomScale="80" zoomScaleNormal="100" zoomScaleSheetLayoutView="80" workbookViewId="0">
      <selection activeCell="C31" sqref="C31"/>
    </sheetView>
  </sheetViews>
  <sheetFormatPr defaultRowHeight="15"/>
  <cols>
    <col min="1" max="2" width="5.90625" customWidth="1"/>
    <col min="3" max="3" width="23.81640625" bestFit="1" customWidth="1"/>
    <col min="4" max="4" width="11" bestFit="1" customWidth="1"/>
    <col min="5" max="5" width="8.54296875" bestFit="1" customWidth="1"/>
    <col min="6" max="6" width="15.08984375" bestFit="1" customWidth="1"/>
  </cols>
  <sheetData>
    <row r="1" spans="1:8" ht="15.6">
      <c r="A1" s="234" t="s">
        <v>231</v>
      </c>
      <c r="B1" s="234"/>
      <c r="C1" s="234"/>
      <c r="D1" s="234"/>
      <c r="E1" s="234"/>
      <c r="F1" s="234"/>
    </row>
    <row r="2" spans="1:8" ht="15.6">
      <c r="A2" s="234" t="s">
        <v>232</v>
      </c>
      <c r="B2" s="234" t="s">
        <v>50</v>
      </c>
      <c r="C2" s="234"/>
      <c r="D2" s="234"/>
      <c r="E2" s="234"/>
      <c r="F2" s="234"/>
    </row>
    <row r="3" spans="1:8" ht="15.6">
      <c r="A3" s="234" t="s">
        <v>183</v>
      </c>
      <c r="B3" s="234"/>
      <c r="C3" s="234"/>
      <c r="D3" s="234"/>
      <c r="E3" s="234"/>
      <c r="F3" s="234"/>
    </row>
    <row r="4" spans="1:8" ht="15.6">
      <c r="A4" s="234"/>
      <c r="B4" s="234"/>
      <c r="C4" s="234"/>
      <c r="D4" s="234"/>
      <c r="E4" s="234"/>
      <c r="F4" s="234"/>
    </row>
    <row r="5" spans="1:8" ht="15.6">
      <c r="A5" s="234"/>
      <c r="B5" s="234"/>
      <c r="C5" s="234"/>
      <c r="D5" s="234"/>
      <c r="E5" s="234"/>
      <c r="F5" s="234"/>
    </row>
    <row r="6" spans="1:8" ht="15.6">
      <c r="B6" s="28"/>
      <c r="C6" s="28"/>
      <c r="D6" s="28"/>
      <c r="E6" s="28"/>
    </row>
    <row r="7" spans="1:8" ht="15.6">
      <c r="A7" s="29" t="s">
        <v>97</v>
      </c>
      <c r="E7" s="28"/>
      <c r="F7" s="30" t="s">
        <v>34</v>
      </c>
    </row>
    <row r="8" spans="1:8" ht="15.6">
      <c r="A8" s="29" t="s">
        <v>125</v>
      </c>
      <c r="E8" s="28"/>
      <c r="F8" s="31" t="s">
        <v>184</v>
      </c>
    </row>
    <row r="9" spans="1:8" ht="15.6">
      <c r="A9" s="29" t="s">
        <v>83</v>
      </c>
      <c r="E9" s="169"/>
      <c r="F9" s="133" t="str">
        <f>F.1!$I$9</f>
        <v>Witness: Christian</v>
      </c>
    </row>
    <row r="10" spans="1:8">
      <c r="A10" s="33"/>
      <c r="B10" s="33"/>
      <c r="C10" s="33"/>
      <c r="D10" s="33"/>
    </row>
    <row r="11" spans="1:8">
      <c r="A11" s="170" t="s">
        <v>39</v>
      </c>
      <c r="B11" s="42"/>
      <c r="C11" s="42"/>
      <c r="D11" s="42"/>
      <c r="E11" s="171" t="s">
        <v>185</v>
      </c>
      <c r="F11" s="171" t="s">
        <v>85</v>
      </c>
    </row>
    <row r="12" spans="1:8">
      <c r="A12" s="172" t="s">
        <v>41</v>
      </c>
      <c r="B12" s="172" t="s">
        <v>186</v>
      </c>
      <c r="C12" s="172" t="s">
        <v>187</v>
      </c>
      <c r="D12" s="172" t="s">
        <v>40</v>
      </c>
      <c r="E12" s="172" t="s">
        <v>188</v>
      </c>
      <c r="F12" s="1" t="s">
        <v>189</v>
      </c>
      <c r="H12" s="165"/>
    </row>
    <row r="14" spans="1:8">
      <c r="A14" s="47"/>
      <c r="B14" s="46"/>
      <c r="C14" s="46"/>
      <c r="D14" s="46"/>
      <c r="E14" s="46" t="s">
        <v>50</v>
      </c>
      <c r="F14" s="46" t="s">
        <v>50</v>
      </c>
    </row>
    <row r="15" spans="1:8">
      <c r="A15" s="47">
        <v>1</v>
      </c>
      <c r="B15" s="170">
        <v>2</v>
      </c>
      <c r="C15" s="36" t="s">
        <v>25</v>
      </c>
      <c r="D15" s="173">
        <v>1359794.4539999999</v>
      </c>
      <c r="E15" s="94">
        <v>4.9714119999999994E-2</v>
      </c>
      <c r="F15" s="174">
        <f>D15*E15</f>
        <v>67600.984661490467</v>
      </c>
    </row>
    <row r="16" spans="1:8">
      <c r="A16" s="47">
        <v>2</v>
      </c>
      <c r="B16" s="2"/>
      <c r="E16" s="166"/>
      <c r="F16" s="175"/>
    </row>
    <row r="17" spans="1:9">
      <c r="A17" s="2">
        <v>3</v>
      </c>
      <c r="B17" s="170">
        <v>91</v>
      </c>
      <c r="C17" s="42" t="s">
        <v>25</v>
      </c>
      <c r="D17" s="176">
        <v>41062.920000000013</v>
      </c>
      <c r="E17" s="75">
        <v>0.50419999999999998</v>
      </c>
      <c r="F17" s="177">
        <f>D17*E17</f>
        <v>20703.924264000005</v>
      </c>
      <c r="I17" s="57"/>
    </row>
    <row r="18" spans="1:9">
      <c r="A18" s="47">
        <v>4</v>
      </c>
      <c r="B18" s="171"/>
      <c r="C18" s="109"/>
      <c r="D18" s="171"/>
      <c r="E18" s="166"/>
      <c r="F18" s="175"/>
    </row>
    <row r="19" spans="1:9" ht="15.6" thickBot="1">
      <c r="A19" s="47">
        <v>5</v>
      </c>
      <c r="B19" s="170"/>
      <c r="C19" s="109" t="s">
        <v>190</v>
      </c>
      <c r="D19" s="171"/>
      <c r="E19" s="166"/>
      <c r="F19" s="178">
        <f>F15+F17</f>
        <v>88304.908925490468</v>
      </c>
      <c r="I19" s="57"/>
    </row>
    <row r="20" spans="1:9" ht="15.6" thickTop="1">
      <c r="A20" s="2"/>
      <c r="E20" s="166"/>
      <c r="F20" s="179"/>
    </row>
    <row r="21" spans="1:9">
      <c r="A21" s="2"/>
      <c r="E21" s="166"/>
      <c r="F21" s="179"/>
    </row>
    <row r="22" spans="1:9">
      <c r="E22" s="180"/>
      <c r="F22" s="180"/>
    </row>
    <row r="24" spans="1:9">
      <c r="A24" s="181" t="s">
        <v>191</v>
      </c>
    </row>
    <row r="26" spans="1:9">
      <c r="A26" s="29" t="s">
        <v>192</v>
      </c>
    </row>
    <row r="27" spans="1:9">
      <c r="A27" s="29"/>
    </row>
    <row r="28" spans="1:9">
      <c r="A28" s="29"/>
    </row>
    <row r="29" spans="1:9">
      <c r="A29" s="29"/>
    </row>
    <row r="30" spans="1:9">
      <c r="A30" s="29"/>
    </row>
    <row r="35" spans="2:4">
      <c r="B35" s="57"/>
      <c r="C35" s="57"/>
      <c r="D35" s="57"/>
    </row>
  </sheetData>
  <mergeCells count="5">
    <mergeCell ref="A1:F1"/>
    <mergeCell ref="A2:F2"/>
    <mergeCell ref="A3:F3"/>
    <mergeCell ref="A4:F4"/>
    <mergeCell ref="A5:F5"/>
  </mergeCells>
  <pageMargins left="0.95" right="0.72" top="1.05" bottom="0.5" header="0.8" footer="0.5"/>
  <pageSetup orientation="portrait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DF0C-99DE-41A6-B884-7A399A27D4D1}">
  <sheetPr>
    <pageSetUpPr fitToPage="1"/>
  </sheetPr>
  <dimension ref="A1:J48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5.90625" style="42" customWidth="1"/>
    <col min="2" max="2" width="7.08984375" style="42" customWidth="1"/>
    <col min="3" max="3" width="36.08984375" style="42" bestFit="1" customWidth="1"/>
    <col min="4" max="4" width="11.90625" style="42" customWidth="1"/>
    <col min="5" max="5" width="10.6328125" style="42" customWidth="1"/>
    <col min="6" max="6" width="11.453125" style="42" customWidth="1"/>
    <col min="7" max="16384" width="8.90625" style="42"/>
  </cols>
  <sheetData>
    <row r="1" spans="1:8" ht="15.6">
      <c r="A1" s="234" t="s">
        <v>231</v>
      </c>
      <c r="B1" s="234"/>
      <c r="C1" s="234"/>
      <c r="D1" s="234"/>
      <c r="E1" s="234"/>
      <c r="F1" s="234"/>
    </row>
    <row r="2" spans="1:8" ht="15.6">
      <c r="A2" s="234" t="s">
        <v>232</v>
      </c>
      <c r="B2" s="234" t="s">
        <v>50</v>
      </c>
      <c r="C2" s="234"/>
      <c r="D2" s="234"/>
      <c r="E2" s="234"/>
      <c r="F2" s="234"/>
    </row>
    <row r="3" spans="1:8" ht="15.6">
      <c r="A3" s="234" t="s">
        <v>193</v>
      </c>
      <c r="B3" s="234"/>
      <c r="C3" s="234"/>
      <c r="D3" s="234"/>
      <c r="E3" s="234"/>
      <c r="F3" s="234"/>
    </row>
    <row r="4" spans="1:8" ht="15.6">
      <c r="A4" s="234"/>
      <c r="B4" s="234"/>
      <c r="C4" s="234"/>
      <c r="D4" s="234"/>
      <c r="E4" s="234"/>
      <c r="F4" s="234"/>
    </row>
    <row r="5" spans="1:8" ht="15.6">
      <c r="B5" s="79"/>
      <c r="C5" s="79"/>
      <c r="D5" s="79"/>
      <c r="E5" s="79"/>
    </row>
    <row r="6" spans="1:8" ht="15.6">
      <c r="A6" s="29" t="s">
        <v>97</v>
      </c>
      <c r="E6" s="79"/>
      <c r="F6" s="182" t="s">
        <v>34</v>
      </c>
    </row>
    <row r="7" spans="1:8" ht="15.6">
      <c r="A7" s="29" t="s">
        <v>125</v>
      </c>
      <c r="E7" s="79"/>
      <c r="F7" s="183" t="s">
        <v>194</v>
      </c>
    </row>
    <row r="8" spans="1:8" ht="15.6">
      <c r="A8" s="29" t="s">
        <v>83</v>
      </c>
      <c r="E8" s="184"/>
      <c r="F8" s="185" t="str">
        <f>F.1!$I$9</f>
        <v>Witness: Christian</v>
      </c>
    </row>
    <row r="9" spans="1:8">
      <c r="A9" s="186"/>
      <c r="B9" s="186"/>
      <c r="C9" s="186"/>
      <c r="D9" s="186"/>
    </row>
    <row r="11" spans="1:8">
      <c r="A11" s="170" t="s">
        <v>39</v>
      </c>
      <c r="E11" s="171" t="s">
        <v>185</v>
      </c>
      <c r="F11" s="171" t="s">
        <v>85</v>
      </c>
    </row>
    <row r="12" spans="1:8">
      <c r="A12" s="172" t="s">
        <v>41</v>
      </c>
      <c r="B12" s="172" t="s">
        <v>186</v>
      </c>
      <c r="C12" s="172" t="s">
        <v>187</v>
      </c>
      <c r="D12" s="172" t="s">
        <v>40</v>
      </c>
      <c r="E12" s="172" t="s">
        <v>188</v>
      </c>
      <c r="F12" s="187" t="s">
        <v>195</v>
      </c>
      <c r="H12" s="188"/>
    </row>
    <row r="14" spans="1:8">
      <c r="A14" s="189" t="s">
        <v>196</v>
      </c>
    </row>
    <row r="15" spans="1:8">
      <c r="A15" s="171">
        <v>1</v>
      </c>
      <c r="B15" s="171">
        <v>2</v>
      </c>
      <c r="C15" s="42" t="s">
        <v>197</v>
      </c>
      <c r="D15" s="190">
        <v>12353618.704007072</v>
      </c>
      <c r="E15" s="191">
        <v>4.9714119999999994E-2</v>
      </c>
      <c r="F15" s="192">
        <f>D15*E15</f>
        <v>614149.28268525202</v>
      </c>
    </row>
    <row r="16" spans="1:8">
      <c r="B16" s="171"/>
    </row>
    <row r="17" spans="1:10">
      <c r="A17" s="171">
        <f>A15+1</f>
        <v>2</v>
      </c>
      <c r="B17" s="171">
        <v>12</v>
      </c>
      <c r="C17" s="42" t="s">
        <v>197</v>
      </c>
      <c r="D17" s="190">
        <v>0</v>
      </c>
      <c r="E17" s="191">
        <v>5.5573860000000003E-2</v>
      </c>
      <c r="F17" s="193">
        <f>D17*E17</f>
        <v>0</v>
      </c>
    </row>
    <row r="18" spans="1:10">
      <c r="A18" s="171"/>
      <c r="B18" s="171"/>
    </row>
    <row r="19" spans="1:10">
      <c r="A19" s="171">
        <f>A17+1</f>
        <v>3</v>
      </c>
      <c r="B19" s="171">
        <v>91</v>
      </c>
      <c r="C19" s="42" t="s">
        <v>197</v>
      </c>
      <c r="D19" s="190">
        <v>1104132.6220689549</v>
      </c>
      <c r="E19" s="191">
        <v>0.50419999999999998</v>
      </c>
      <c r="F19" s="193">
        <f>D19*E19</f>
        <v>556703.66804716701</v>
      </c>
    </row>
    <row r="20" spans="1:10">
      <c r="A20" s="171"/>
      <c r="B20" s="171"/>
      <c r="J20" s="42" t="s">
        <v>50</v>
      </c>
    </row>
    <row r="21" spans="1:10">
      <c r="A21" s="171">
        <f>A19+1</f>
        <v>4</v>
      </c>
      <c r="B21" s="171">
        <v>9</v>
      </c>
      <c r="C21" s="42" t="s">
        <v>197</v>
      </c>
      <c r="D21" s="42">
        <v>0</v>
      </c>
      <c r="E21" s="191">
        <v>1</v>
      </c>
      <c r="F21" s="193">
        <f>D21*E21</f>
        <v>0</v>
      </c>
    </row>
    <row r="22" spans="1:10">
      <c r="A22" s="171"/>
    </row>
    <row r="23" spans="1:10">
      <c r="A23" s="171">
        <f>A21+1</f>
        <v>5</v>
      </c>
      <c r="C23" s="194" t="s">
        <v>198</v>
      </c>
      <c r="F23" s="195">
        <f>SUM(F15:F22)</f>
        <v>1170852.950732419</v>
      </c>
    </row>
    <row r="24" spans="1:10">
      <c r="A24" s="171"/>
      <c r="F24" s="190"/>
    </row>
    <row r="26" spans="1:10">
      <c r="A26" s="189" t="s">
        <v>199</v>
      </c>
    </row>
    <row r="27" spans="1:10">
      <c r="A27" s="171">
        <f>A23+1</f>
        <v>6</v>
      </c>
      <c r="B27" s="171">
        <v>2</v>
      </c>
      <c r="C27" s="42" t="s">
        <v>200</v>
      </c>
      <c r="D27" s="196">
        <v>0</v>
      </c>
      <c r="E27" s="197">
        <f>E15</f>
        <v>4.9714119999999994E-2</v>
      </c>
      <c r="F27" s="192">
        <f>D27*E27</f>
        <v>0</v>
      </c>
    </row>
    <row r="28" spans="1:10">
      <c r="A28" s="171">
        <f>A27+1</f>
        <v>7</v>
      </c>
      <c r="B28" s="171"/>
      <c r="C28" s="42" t="s">
        <v>201</v>
      </c>
      <c r="D28" s="190">
        <v>4040778.7896931102</v>
      </c>
      <c r="E28" s="191">
        <f>E27</f>
        <v>4.9714119999999994E-2</v>
      </c>
      <c r="F28" s="193">
        <f>D28*E28</f>
        <v>200883.76164425802</v>
      </c>
    </row>
    <row r="29" spans="1:10">
      <c r="A29" s="171"/>
      <c r="B29" s="171"/>
    </row>
    <row r="30" spans="1:10">
      <c r="A30" s="171">
        <f>A28+1</f>
        <v>8</v>
      </c>
      <c r="B30" s="171">
        <v>12</v>
      </c>
      <c r="C30" s="42" t="s">
        <v>200</v>
      </c>
      <c r="D30" s="196">
        <v>0</v>
      </c>
      <c r="E30" s="191">
        <f>E17</f>
        <v>5.5573860000000003E-2</v>
      </c>
      <c r="F30" s="193">
        <f>D30*E30</f>
        <v>0</v>
      </c>
    </row>
    <row r="31" spans="1:10">
      <c r="A31" s="171">
        <f>A30+1</f>
        <v>9</v>
      </c>
      <c r="B31" s="171"/>
      <c r="C31" s="42" t="s">
        <v>201</v>
      </c>
      <c r="D31" s="190">
        <v>172709.69727366738</v>
      </c>
      <c r="E31" s="191">
        <f>E30</f>
        <v>5.5573860000000003E-2</v>
      </c>
      <c r="F31" s="193">
        <f>D31*E31</f>
        <v>9598.1445369291723</v>
      </c>
    </row>
    <row r="32" spans="1:10">
      <c r="B32" s="171"/>
    </row>
    <row r="33" spans="1:6">
      <c r="A33" s="171">
        <f>A31+1</f>
        <v>10</v>
      </c>
      <c r="B33" s="171">
        <v>91</v>
      </c>
      <c r="C33" s="42" t="s">
        <v>200</v>
      </c>
      <c r="D33" s="196">
        <v>0</v>
      </c>
      <c r="E33" s="191">
        <f>E19</f>
        <v>0.50419999999999998</v>
      </c>
      <c r="F33" s="193">
        <f>D33*E33</f>
        <v>0</v>
      </c>
    </row>
    <row r="34" spans="1:6">
      <c r="A34" s="171">
        <f>A33+1</f>
        <v>11</v>
      </c>
      <c r="B34" s="171"/>
      <c r="C34" s="42" t="s">
        <v>201</v>
      </c>
      <c r="D34" s="190">
        <v>92815.284464593235</v>
      </c>
      <c r="E34" s="191">
        <f>E33</f>
        <v>0.50419999999999998</v>
      </c>
      <c r="F34" s="193">
        <f>D34*E34</f>
        <v>46797.466427047904</v>
      </c>
    </row>
    <row r="35" spans="1:6">
      <c r="A35" s="29"/>
      <c r="B35" s="171"/>
    </row>
    <row r="36" spans="1:6">
      <c r="A36" s="171">
        <f>A34+1</f>
        <v>12</v>
      </c>
      <c r="B36" s="171">
        <v>9</v>
      </c>
      <c r="C36" s="42" t="s">
        <v>200</v>
      </c>
      <c r="D36" s="196">
        <v>0</v>
      </c>
      <c r="E36" s="191">
        <v>1</v>
      </c>
      <c r="F36" s="193">
        <f>D36*E36</f>
        <v>0</v>
      </c>
    </row>
    <row r="37" spans="1:6">
      <c r="A37" s="171">
        <f>A36+1</f>
        <v>13</v>
      </c>
      <c r="C37" s="42" t="s">
        <v>201</v>
      </c>
      <c r="D37" s="190">
        <v>15424.379630879039</v>
      </c>
      <c r="E37" s="191">
        <v>1</v>
      </c>
      <c r="F37" s="193">
        <f>D37*E37</f>
        <v>15424.379630879039</v>
      </c>
    </row>
    <row r="39" spans="1:6">
      <c r="A39" s="171">
        <f>A37+1</f>
        <v>14</v>
      </c>
      <c r="C39" s="194" t="s">
        <v>202</v>
      </c>
      <c r="F39" s="195">
        <f>SUM(F27:F37)</f>
        <v>272703.75223911414</v>
      </c>
    </row>
    <row r="41" spans="1:6" ht="18" customHeight="1" thickBot="1">
      <c r="A41" s="171">
        <f>A39+1</f>
        <v>15</v>
      </c>
      <c r="C41" s="42" t="s">
        <v>203</v>
      </c>
      <c r="F41" s="198">
        <f>F39+F23</f>
        <v>1443556.7029715332</v>
      </c>
    </row>
    <row r="42" spans="1:6" ht="18" customHeight="1" thickTop="1">
      <c r="A42" s="199"/>
      <c r="F42" s="200"/>
    </row>
    <row r="43" spans="1:6" ht="18" customHeight="1">
      <c r="A43" s="171">
        <f>A41+1</f>
        <v>16</v>
      </c>
      <c r="C43" s="201" t="s">
        <v>204</v>
      </c>
      <c r="F43" s="202">
        <f>F41*0.065</f>
        <v>93831.185693149659</v>
      </c>
    </row>
    <row r="44" spans="1:6" ht="18" customHeight="1">
      <c r="A44" s="199"/>
      <c r="F44" s="200"/>
    </row>
    <row r="46" spans="1:6">
      <c r="A46" t="s">
        <v>178</v>
      </c>
    </row>
    <row r="47" spans="1:6">
      <c r="A47" s="42" t="s">
        <v>95</v>
      </c>
    </row>
    <row r="48" spans="1:6">
      <c r="A48" s="42" t="s">
        <v>205</v>
      </c>
    </row>
  </sheetData>
  <mergeCells count="4">
    <mergeCell ref="A1:F1"/>
    <mergeCell ref="A2:F2"/>
    <mergeCell ref="A3:F3"/>
    <mergeCell ref="A4:F4"/>
  </mergeCells>
  <pageMargins left="0.95" right="0.82" top="1.05" bottom="0.5" header="0.8" footer="0.5"/>
  <pageSetup scale="86" orientation="portrait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7897-9F25-4904-BBA9-4E7BEA8E0373}">
  <dimension ref="A1:F25"/>
  <sheetViews>
    <sheetView tabSelected="1" view="pageBreakPreview" zoomScale="80" zoomScaleNormal="100" zoomScaleSheetLayoutView="80" workbookViewId="0">
      <selection activeCell="I22" sqref="I22"/>
    </sheetView>
  </sheetViews>
  <sheetFormatPr defaultRowHeight="15"/>
  <cols>
    <col min="1" max="1" width="8.81640625" customWidth="1"/>
    <col min="2" max="2" width="12.08984375" customWidth="1"/>
    <col min="3" max="3" width="32.08984375" bestFit="1" customWidth="1"/>
    <col min="4" max="4" width="10.6328125" customWidth="1"/>
    <col min="5" max="5" width="12.1796875" customWidth="1"/>
    <col min="6" max="6" width="13.08984375" bestFit="1" customWidth="1"/>
  </cols>
  <sheetData>
    <row r="1" spans="1:6" ht="15.6">
      <c r="A1" s="234" t="s">
        <v>231</v>
      </c>
      <c r="B1" s="234"/>
      <c r="C1" s="234"/>
      <c r="D1" s="234"/>
      <c r="E1" s="234"/>
      <c r="F1" s="234"/>
    </row>
    <row r="2" spans="1:6" ht="15.6">
      <c r="A2" s="234" t="s">
        <v>232</v>
      </c>
      <c r="B2" s="234" t="s">
        <v>50</v>
      </c>
      <c r="C2" s="234"/>
      <c r="D2" s="234"/>
      <c r="E2" s="234"/>
      <c r="F2" s="234"/>
    </row>
    <row r="3" spans="1:6" ht="15.6">
      <c r="A3" s="234" t="s">
        <v>29</v>
      </c>
      <c r="B3" s="234"/>
      <c r="C3" s="234"/>
      <c r="D3" s="234"/>
      <c r="E3" s="234"/>
      <c r="F3" s="234"/>
    </row>
    <row r="4" spans="1:6" ht="15.6">
      <c r="A4" s="234"/>
      <c r="B4" s="234"/>
      <c r="C4" s="234"/>
      <c r="D4" s="234"/>
      <c r="E4" s="234"/>
      <c r="F4" s="234"/>
    </row>
    <row r="5" spans="1:6" ht="15.6">
      <c r="A5" s="42"/>
      <c r="B5" s="79"/>
      <c r="C5" s="79"/>
      <c r="D5" s="79"/>
      <c r="E5" s="79"/>
      <c r="F5" s="42"/>
    </row>
    <row r="6" spans="1:6" ht="15.6">
      <c r="A6" s="29" t="s">
        <v>97</v>
      </c>
      <c r="B6" s="42"/>
      <c r="C6" s="42"/>
      <c r="D6" s="42"/>
      <c r="E6" s="79"/>
      <c r="F6" s="182" t="s">
        <v>34</v>
      </c>
    </row>
    <row r="7" spans="1:6" ht="15.6">
      <c r="A7" s="29" t="s">
        <v>125</v>
      </c>
      <c r="B7" s="42"/>
      <c r="C7" s="42"/>
      <c r="D7" s="42"/>
      <c r="E7" s="79"/>
      <c r="F7" s="183" t="s">
        <v>279</v>
      </c>
    </row>
    <row r="8" spans="1:6" ht="15.6">
      <c r="A8" s="29" t="s">
        <v>83</v>
      </c>
      <c r="B8" s="42"/>
      <c r="C8" s="42"/>
      <c r="D8" s="42"/>
      <c r="E8" s="184"/>
      <c r="F8" s="185" t="str">
        <f>F.1!$I$9</f>
        <v>Witness: Christian</v>
      </c>
    </row>
    <row r="11" spans="1:6">
      <c r="A11" s="131" t="s">
        <v>206</v>
      </c>
      <c r="B11" s="58" t="s">
        <v>207</v>
      </c>
      <c r="C11" s="58" t="s">
        <v>208</v>
      </c>
      <c r="D11" s="1" t="s">
        <v>88</v>
      </c>
      <c r="E11" s="58" t="s">
        <v>185</v>
      </c>
      <c r="F11" s="58" t="s">
        <v>40</v>
      </c>
    </row>
    <row r="12" spans="1:6">
      <c r="A12" s="2">
        <v>1</v>
      </c>
    </row>
    <row r="13" spans="1:6">
      <c r="A13" s="2">
        <v>2</v>
      </c>
      <c r="B13" s="203" t="s">
        <v>209</v>
      </c>
      <c r="C13" t="s">
        <v>210</v>
      </c>
      <c r="D13">
        <v>2782692</v>
      </c>
      <c r="E13" s="204">
        <v>4.9714119999999994E-2</v>
      </c>
      <c r="F13">
        <f>D13*E13</f>
        <v>138339.08401103999</v>
      </c>
    </row>
    <row r="14" spans="1:6">
      <c r="A14" s="2">
        <v>3</v>
      </c>
      <c r="B14" s="203" t="s">
        <v>209</v>
      </c>
      <c r="C14" t="s">
        <v>211</v>
      </c>
      <c r="D14">
        <v>1823106.92</v>
      </c>
      <c r="E14" s="205">
        <v>4.9714119999999994E-2</v>
      </c>
      <c r="F14">
        <f t="shared" ref="F14:F17" si="0">D14*E14</f>
        <v>90634.156193710383</v>
      </c>
    </row>
    <row r="15" spans="1:6">
      <c r="A15" s="2">
        <v>4</v>
      </c>
      <c r="B15" s="203" t="s">
        <v>212</v>
      </c>
      <c r="C15" t="s">
        <v>211</v>
      </c>
      <c r="D15">
        <v>991028.73</v>
      </c>
      <c r="E15" s="205">
        <v>5.5573860000000003E-2</v>
      </c>
      <c r="F15">
        <f t="shared" si="0"/>
        <v>55075.291896997798</v>
      </c>
    </row>
    <row r="16" spans="1:6">
      <c r="A16" s="2">
        <v>5</v>
      </c>
      <c r="B16" s="203" t="s">
        <v>213</v>
      </c>
      <c r="C16" t="s">
        <v>211</v>
      </c>
      <c r="D16">
        <v>190976.72999999998</v>
      </c>
      <c r="E16" s="206">
        <v>1</v>
      </c>
      <c r="F16">
        <f t="shared" si="0"/>
        <v>190976.72999999998</v>
      </c>
    </row>
    <row r="17" spans="1:6">
      <c r="A17" s="2">
        <v>6</v>
      </c>
      <c r="B17" s="203" t="s">
        <v>214</v>
      </c>
      <c r="C17" t="s">
        <v>211</v>
      </c>
      <c r="D17">
        <v>83585.36</v>
      </c>
      <c r="E17" s="205">
        <v>0.50419999999999998</v>
      </c>
      <c r="F17">
        <f t="shared" si="0"/>
        <v>42143.738511999996</v>
      </c>
    </row>
    <row r="18" spans="1:6">
      <c r="A18" s="2">
        <v>7</v>
      </c>
    </row>
    <row r="19" spans="1:6">
      <c r="A19" s="2">
        <v>8</v>
      </c>
      <c r="C19" t="s">
        <v>94</v>
      </c>
      <c r="F19">
        <f>SUM(F13:F17)</f>
        <v>517169.00061374815</v>
      </c>
    </row>
    <row r="23" spans="1:6">
      <c r="A23" t="s">
        <v>178</v>
      </c>
    </row>
    <row r="24" spans="1:6">
      <c r="A24" t="s">
        <v>95</v>
      </c>
    </row>
    <row r="25" spans="1:6">
      <c r="A25" t="s">
        <v>215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1" orientation="portrait" r:id="rId1"/>
  <headerFooter>
    <oddFooter>&amp;RSchedule &amp;A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4FE0-48C5-4AC2-8CA3-EAB83DE17C5A}">
  <sheetPr>
    <pageSetUpPr fitToPage="1"/>
  </sheetPr>
  <dimension ref="A1:K97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8.36328125" customWidth="1"/>
    <col min="2" max="2" width="30.81640625" customWidth="1"/>
    <col min="3" max="3" width="10.81640625" bestFit="1" customWidth="1"/>
    <col min="4" max="4" width="13.1796875" bestFit="1" customWidth="1"/>
    <col min="5" max="5" width="11.81640625" bestFit="1" customWidth="1"/>
    <col min="6" max="6" width="4.1796875" customWidth="1"/>
    <col min="7" max="7" width="13.90625" bestFit="1" customWidth="1"/>
    <col min="8" max="8" width="14.90625" bestFit="1" customWidth="1"/>
    <col min="9" max="9" width="10.08984375" bestFit="1" customWidth="1"/>
    <col min="10" max="10" width="16" bestFit="1" customWidth="1"/>
    <col min="12" max="12" width="9.6328125" customWidth="1"/>
    <col min="13" max="13" width="9" customWidth="1"/>
    <col min="14" max="14" width="20.36328125" customWidth="1"/>
    <col min="15" max="15" width="20.1796875" customWidth="1"/>
    <col min="17" max="17" width="13.36328125" customWidth="1"/>
    <col min="18" max="18" width="23.08984375" customWidth="1"/>
    <col min="19" max="19" width="23.36328125" customWidth="1"/>
    <col min="20" max="21" width="8.1796875" customWidth="1"/>
    <col min="22" max="22" width="16.81640625" bestFit="1" customWidth="1"/>
    <col min="23" max="23" width="15" bestFit="1" customWidth="1"/>
    <col min="24" max="24" width="4.08984375" bestFit="1" customWidth="1"/>
  </cols>
  <sheetData>
    <row r="1" spans="1:11" ht="15.6">
      <c r="A1" s="233" t="s">
        <v>231</v>
      </c>
      <c r="B1" s="233"/>
      <c r="C1" s="233"/>
      <c r="D1" s="233"/>
      <c r="E1" s="233"/>
      <c r="F1" s="233"/>
      <c r="G1" s="233"/>
      <c r="H1" s="233"/>
      <c r="I1" s="233"/>
      <c r="J1" s="233"/>
      <c r="K1" s="28"/>
    </row>
    <row r="2" spans="1:11" ht="15.6">
      <c r="A2" s="233" t="s">
        <v>232</v>
      </c>
      <c r="B2" s="233"/>
      <c r="C2" s="233"/>
      <c r="D2" s="233"/>
      <c r="E2" s="233"/>
      <c r="F2" s="233"/>
      <c r="G2" s="233"/>
      <c r="H2" s="233"/>
      <c r="I2" s="233"/>
      <c r="J2" s="233"/>
      <c r="K2" s="128"/>
    </row>
    <row r="3" spans="1:11" ht="15.6">
      <c r="A3" s="233" t="s">
        <v>216</v>
      </c>
      <c r="B3" s="233"/>
      <c r="C3" s="233"/>
      <c r="D3" s="233"/>
      <c r="E3" s="233"/>
      <c r="F3" s="233"/>
      <c r="G3" s="233"/>
      <c r="H3" s="233"/>
      <c r="I3" s="233"/>
      <c r="J3" s="233"/>
      <c r="K3" s="28"/>
    </row>
    <row r="4" spans="1:11" ht="15.6">
      <c r="A4" s="233" t="s">
        <v>233</v>
      </c>
      <c r="B4" s="233"/>
      <c r="C4" s="233"/>
      <c r="D4" s="233"/>
      <c r="E4" s="233"/>
      <c r="F4" s="233"/>
      <c r="G4" s="233"/>
      <c r="H4" s="233"/>
      <c r="I4" s="233"/>
      <c r="J4" s="233"/>
      <c r="K4" s="107"/>
    </row>
    <row r="5" spans="1:11" ht="15.6">
      <c r="A5" s="233" t="s">
        <v>234</v>
      </c>
      <c r="B5" s="233"/>
      <c r="C5" s="233"/>
      <c r="D5" s="233"/>
      <c r="E5" s="233"/>
      <c r="F5" s="233"/>
      <c r="G5" s="233"/>
      <c r="H5" s="233"/>
      <c r="I5" s="233"/>
      <c r="J5" s="233"/>
      <c r="K5" s="107"/>
    </row>
    <row r="6" spans="1:11" ht="15.6">
      <c r="A6" s="28"/>
      <c r="B6" s="107"/>
      <c r="C6" s="107"/>
      <c r="D6" s="107"/>
      <c r="E6" s="107"/>
      <c r="F6" s="107"/>
      <c r="G6" s="107"/>
      <c r="H6" s="107"/>
      <c r="I6" s="107"/>
      <c r="K6" s="107"/>
    </row>
    <row r="7" spans="1:11">
      <c r="A7" s="29" t="s">
        <v>132</v>
      </c>
      <c r="C7" s="107"/>
      <c r="D7" s="107"/>
      <c r="E7" s="107"/>
      <c r="F7" s="107"/>
      <c r="G7" s="107"/>
      <c r="H7" s="107"/>
      <c r="I7" s="107"/>
      <c r="J7" s="129" t="s">
        <v>34</v>
      </c>
      <c r="K7" s="107"/>
    </row>
    <row r="8" spans="1:11">
      <c r="A8" s="29" t="s">
        <v>133</v>
      </c>
      <c r="C8" s="107"/>
      <c r="D8" s="107"/>
      <c r="E8" s="107"/>
      <c r="F8" s="107"/>
      <c r="G8" s="107"/>
      <c r="H8" s="107"/>
      <c r="I8" s="107"/>
      <c r="J8" s="130" t="s">
        <v>217</v>
      </c>
      <c r="K8" s="107"/>
    </row>
    <row r="9" spans="1:11">
      <c r="A9" s="131" t="s">
        <v>37</v>
      </c>
      <c r="B9" s="58"/>
      <c r="C9" s="132"/>
      <c r="D9" s="132"/>
      <c r="E9" s="132"/>
      <c r="F9" s="132"/>
      <c r="G9" s="132"/>
      <c r="H9" s="132"/>
      <c r="I9" s="132"/>
      <c r="J9" s="133" t="str">
        <f>F.1!$I$9</f>
        <v>Witness: Christian</v>
      </c>
      <c r="K9" s="107"/>
    </row>
    <row r="10" spans="1:11" ht="15.6">
      <c r="B10" s="135"/>
      <c r="C10" s="107"/>
      <c r="D10" s="107"/>
      <c r="E10" s="107"/>
      <c r="F10" s="107"/>
      <c r="G10" s="107"/>
      <c r="H10" s="107"/>
      <c r="I10" s="107"/>
      <c r="J10" s="46"/>
      <c r="K10" s="107"/>
    </row>
    <row r="11" spans="1:11" ht="15.6">
      <c r="A11" s="47" t="s">
        <v>39</v>
      </c>
      <c r="C11" s="245" t="s">
        <v>69</v>
      </c>
      <c r="D11" s="245"/>
      <c r="E11" s="245"/>
      <c r="F11" s="107"/>
      <c r="G11" s="245" t="s">
        <v>158</v>
      </c>
      <c r="H11" s="245"/>
      <c r="I11" s="245"/>
      <c r="J11" s="245"/>
      <c r="K11" s="107"/>
    </row>
    <row r="12" spans="1:11">
      <c r="A12" s="34" t="s">
        <v>41</v>
      </c>
      <c r="B12" s="34" t="s">
        <v>3</v>
      </c>
      <c r="C12" s="58"/>
      <c r="D12" s="58"/>
      <c r="E12" s="58"/>
      <c r="F12" s="58"/>
      <c r="G12" s="58"/>
      <c r="H12" s="58"/>
      <c r="I12" s="58"/>
      <c r="J12" s="58"/>
      <c r="K12" s="107"/>
    </row>
    <row r="13" spans="1:11" ht="15.6">
      <c r="B13" s="59"/>
    </row>
    <row r="14" spans="1:11">
      <c r="B14" s="207" t="s">
        <v>218</v>
      </c>
      <c r="D14" s="208" t="s">
        <v>219</v>
      </c>
      <c r="E14" s="208" t="s">
        <v>220</v>
      </c>
      <c r="H14" s="208" t="s">
        <v>219</v>
      </c>
      <c r="I14" s="208" t="s">
        <v>220</v>
      </c>
      <c r="J14" s="208" t="s">
        <v>221</v>
      </c>
    </row>
    <row r="15" spans="1:11" ht="15.6">
      <c r="A15" s="2">
        <v>1</v>
      </c>
      <c r="B15" s="209" t="s">
        <v>222</v>
      </c>
      <c r="C15" s="153">
        <v>44104</v>
      </c>
      <c r="D15" s="210">
        <v>-57683.63860000181</v>
      </c>
      <c r="E15" s="211">
        <v>0</v>
      </c>
      <c r="F15" s="79"/>
      <c r="G15" s="153">
        <f>EOMONTH(C33,1)</f>
        <v>44561</v>
      </c>
      <c r="H15" s="210">
        <f>D33</f>
        <v>-57683.63860000181</v>
      </c>
      <c r="I15" s="211">
        <v>0</v>
      </c>
      <c r="J15" s="210">
        <f>E34</f>
        <v>0</v>
      </c>
      <c r="K15" s="142"/>
    </row>
    <row r="16" spans="1:11">
      <c r="A16" s="2">
        <f>A15+1</f>
        <v>2</v>
      </c>
      <c r="C16" s="153">
        <f>EOMONTH(C15,1)</f>
        <v>44135</v>
      </c>
      <c r="D16">
        <f>D15</f>
        <v>-57683.63860000181</v>
      </c>
      <c r="E16" s="212">
        <v>0</v>
      </c>
      <c r="F16" s="211"/>
      <c r="G16" s="153">
        <f t="shared" ref="G16:G27" si="0">EOMONTH(G15,1)</f>
        <v>44592</v>
      </c>
      <c r="H16" s="210">
        <f>H15+J16</f>
        <v>-52876.668716668326</v>
      </c>
      <c r="I16" s="212">
        <v>0</v>
      </c>
      <c r="J16">
        <f>-$H$15/12</f>
        <v>4806.9698833334842</v>
      </c>
      <c r="K16" s="142"/>
    </row>
    <row r="17" spans="1:11">
      <c r="A17" s="2">
        <f t="shared" ref="A17:A62" si="1">A16+1</f>
        <v>3</v>
      </c>
      <c r="C17" s="153">
        <f>EOMONTH(C16,1)</f>
        <v>44165</v>
      </c>
      <c r="D17">
        <f t="shared" ref="D17:D27" si="2">D16</f>
        <v>-57683.63860000181</v>
      </c>
      <c r="E17" s="212">
        <v>0</v>
      </c>
      <c r="G17" s="153">
        <f t="shared" si="0"/>
        <v>44620</v>
      </c>
      <c r="H17" s="210">
        <f t="shared" ref="H17:H27" si="3">H16+J17</f>
        <v>-48069.698833334842</v>
      </c>
      <c r="I17" s="212">
        <v>0</v>
      </c>
      <c r="J17">
        <f t="shared" ref="J17:J27" si="4">-$H$15/12</f>
        <v>4806.9698833334842</v>
      </c>
      <c r="K17" s="142"/>
    </row>
    <row r="18" spans="1:11">
      <c r="A18" s="2">
        <f t="shared" si="1"/>
        <v>4</v>
      </c>
      <c r="C18" s="153">
        <f t="shared" ref="C18:C33" si="5">EOMONTH(C17,1)</f>
        <v>44196</v>
      </c>
      <c r="D18">
        <f t="shared" si="2"/>
        <v>-57683.63860000181</v>
      </c>
      <c r="E18" s="212">
        <v>0</v>
      </c>
      <c r="G18" s="153">
        <f t="shared" si="0"/>
        <v>44651</v>
      </c>
      <c r="H18" s="210">
        <f t="shared" si="3"/>
        <v>-43262.728950001358</v>
      </c>
      <c r="I18" s="212">
        <v>0</v>
      </c>
      <c r="J18">
        <f t="shared" si="4"/>
        <v>4806.9698833334842</v>
      </c>
      <c r="K18" s="142"/>
    </row>
    <row r="19" spans="1:11">
      <c r="A19" s="2">
        <f t="shared" si="1"/>
        <v>5</v>
      </c>
      <c r="C19" s="153">
        <f t="shared" si="5"/>
        <v>44227</v>
      </c>
      <c r="D19">
        <f t="shared" si="2"/>
        <v>-57683.63860000181</v>
      </c>
      <c r="E19" s="212">
        <v>0</v>
      </c>
      <c r="G19" s="153">
        <f t="shared" si="0"/>
        <v>44681</v>
      </c>
      <c r="H19" s="210">
        <f t="shared" si="3"/>
        <v>-38455.759066667873</v>
      </c>
      <c r="I19" s="212">
        <v>0</v>
      </c>
      <c r="J19">
        <f t="shared" si="4"/>
        <v>4806.9698833334842</v>
      </c>
      <c r="K19" s="142"/>
    </row>
    <row r="20" spans="1:11">
      <c r="A20" s="2">
        <f t="shared" si="1"/>
        <v>6</v>
      </c>
      <c r="C20" s="153">
        <f t="shared" si="5"/>
        <v>44255</v>
      </c>
      <c r="D20">
        <f t="shared" si="2"/>
        <v>-57683.63860000181</v>
      </c>
      <c r="E20" s="212">
        <v>0</v>
      </c>
      <c r="G20" s="153">
        <f t="shared" si="0"/>
        <v>44712</v>
      </c>
      <c r="H20" s="210">
        <f t="shared" si="3"/>
        <v>-33648.789183334389</v>
      </c>
      <c r="I20" s="212">
        <v>0</v>
      </c>
      <c r="J20">
        <f t="shared" si="4"/>
        <v>4806.9698833334842</v>
      </c>
      <c r="K20" s="142"/>
    </row>
    <row r="21" spans="1:11">
      <c r="A21" s="2">
        <f t="shared" si="1"/>
        <v>7</v>
      </c>
      <c r="C21" s="153">
        <f t="shared" si="5"/>
        <v>44286</v>
      </c>
      <c r="D21">
        <f t="shared" si="2"/>
        <v>-57683.63860000181</v>
      </c>
      <c r="E21" s="212">
        <v>0</v>
      </c>
      <c r="G21" s="153">
        <f t="shared" si="0"/>
        <v>44742</v>
      </c>
      <c r="H21" s="210">
        <f t="shared" si="3"/>
        <v>-28841.819300000905</v>
      </c>
      <c r="I21" s="212">
        <v>0</v>
      </c>
      <c r="J21">
        <f t="shared" si="4"/>
        <v>4806.9698833334842</v>
      </c>
      <c r="K21" s="142"/>
    </row>
    <row r="22" spans="1:11">
      <c r="A22" s="2">
        <f t="shared" si="1"/>
        <v>8</v>
      </c>
      <c r="C22" s="153">
        <f t="shared" si="5"/>
        <v>44316</v>
      </c>
      <c r="D22">
        <f t="shared" si="2"/>
        <v>-57683.63860000181</v>
      </c>
      <c r="E22" s="212">
        <v>0</v>
      </c>
      <c r="G22" s="153">
        <f t="shared" si="0"/>
        <v>44773</v>
      </c>
      <c r="H22" s="210">
        <f t="shared" si="3"/>
        <v>-24034.849416667421</v>
      </c>
      <c r="I22" s="212">
        <v>0</v>
      </c>
      <c r="J22">
        <f t="shared" si="4"/>
        <v>4806.9698833334842</v>
      </c>
      <c r="K22" s="142"/>
    </row>
    <row r="23" spans="1:11">
      <c r="A23" s="2">
        <f t="shared" si="1"/>
        <v>9</v>
      </c>
      <c r="C23" s="153">
        <f t="shared" si="5"/>
        <v>44347</v>
      </c>
      <c r="D23">
        <f t="shared" si="2"/>
        <v>-57683.63860000181</v>
      </c>
      <c r="E23" s="212">
        <v>0</v>
      </c>
      <c r="G23" s="153">
        <f t="shared" si="0"/>
        <v>44804</v>
      </c>
      <c r="H23" s="210">
        <f t="shared" si="3"/>
        <v>-19227.879533333937</v>
      </c>
      <c r="I23" s="212">
        <v>0</v>
      </c>
      <c r="J23">
        <f t="shared" si="4"/>
        <v>4806.9698833334842</v>
      </c>
      <c r="K23" s="142"/>
    </row>
    <row r="24" spans="1:11">
      <c r="A24" s="2">
        <f t="shared" si="1"/>
        <v>10</v>
      </c>
      <c r="C24" s="153">
        <f t="shared" si="5"/>
        <v>44377</v>
      </c>
      <c r="D24">
        <f t="shared" si="2"/>
        <v>-57683.63860000181</v>
      </c>
      <c r="E24" s="212">
        <v>0</v>
      </c>
      <c r="G24" s="153">
        <f t="shared" si="0"/>
        <v>44834</v>
      </c>
      <c r="H24" s="210">
        <f t="shared" si="3"/>
        <v>-14420.909650000453</v>
      </c>
      <c r="I24" s="212">
        <v>0</v>
      </c>
      <c r="J24">
        <f t="shared" si="4"/>
        <v>4806.9698833334842</v>
      </c>
      <c r="K24" s="142"/>
    </row>
    <row r="25" spans="1:11">
      <c r="A25" s="2">
        <f t="shared" si="1"/>
        <v>11</v>
      </c>
      <c r="C25" s="153">
        <f t="shared" si="5"/>
        <v>44408</v>
      </c>
      <c r="D25">
        <f t="shared" si="2"/>
        <v>-57683.63860000181</v>
      </c>
      <c r="E25" s="212">
        <v>0</v>
      </c>
      <c r="G25" s="153">
        <f t="shared" si="0"/>
        <v>44865</v>
      </c>
      <c r="H25" s="210">
        <f t="shared" si="3"/>
        <v>-9613.9397666669684</v>
      </c>
      <c r="I25" s="212">
        <v>0</v>
      </c>
      <c r="J25">
        <f t="shared" si="4"/>
        <v>4806.9698833334842</v>
      </c>
      <c r="K25" s="142"/>
    </row>
    <row r="26" spans="1:11">
      <c r="A26" s="2">
        <f t="shared" si="1"/>
        <v>12</v>
      </c>
      <c r="C26" s="153">
        <f>EOMONTH(C25,1)</f>
        <v>44439</v>
      </c>
      <c r="D26">
        <f t="shared" si="2"/>
        <v>-57683.63860000181</v>
      </c>
      <c r="E26" s="212">
        <v>0</v>
      </c>
      <c r="G26" s="153">
        <f t="shared" si="0"/>
        <v>44895</v>
      </c>
      <c r="H26" s="210">
        <f t="shared" si="3"/>
        <v>-4806.9698833334842</v>
      </c>
      <c r="I26" s="212">
        <v>0</v>
      </c>
      <c r="J26">
        <f t="shared" si="4"/>
        <v>4806.9698833334842</v>
      </c>
      <c r="K26" s="142"/>
    </row>
    <row r="27" spans="1:11">
      <c r="A27" s="2">
        <f t="shared" si="1"/>
        <v>13</v>
      </c>
      <c r="C27" s="153">
        <f t="shared" si="5"/>
        <v>44469</v>
      </c>
      <c r="D27">
        <f t="shared" si="2"/>
        <v>-57683.63860000181</v>
      </c>
      <c r="E27" s="212">
        <v>0</v>
      </c>
      <c r="G27" s="153">
        <f t="shared" si="0"/>
        <v>44926</v>
      </c>
      <c r="H27" s="210">
        <f t="shared" si="3"/>
        <v>0</v>
      </c>
      <c r="I27" s="212">
        <v>0</v>
      </c>
      <c r="J27">
        <f t="shared" si="4"/>
        <v>4806.9698833334842</v>
      </c>
      <c r="K27" s="142"/>
    </row>
    <row r="28" spans="1:11">
      <c r="A28" s="2">
        <f t="shared" si="1"/>
        <v>14</v>
      </c>
      <c r="D28" s="213"/>
      <c r="E28" s="214"/>
      <c r="G28" s="215"/>
      <c r="H28" s="213"/>
      <c r="I28" s="213"/>
      <c r="J28" s="216"/>
      <c r="K28" s="142"/>
    </row>
    <row r="29" spans="1:11">
      <c r="A29" s="2">
        <f t="shared" si="1"/>
        <v>15</v>
      </c>
      <c r="C29" s="153" t="s">
        <v>69</v>
      </c>
      <c r="D29" s="217">
        <f>AVERAGE(D15:D27)</f>
        <v>-57683.63860000181</v>
      </c>
      <c r="E29" s="217">
        <f>SUM(E16:E27)</f>
        <v>0</v>
      </c>
      <c r="G29" s="218" t="s">
        <v>158</v>
      </c>
      <c r="H29" s="217">
        <f>AVERAGE(H15:H27)</f>
        <v>-28841.819300000905</v>
      </c>
      <c r="I29" s="217">
        <f>SUM(I15:I27)</f>
        <v>0</v>
      </c>
      <c r="J29" s="217">
        <f>SUM(J16:J27)</f>
        <v>57683.63860000181</v>
      </c>
      <c r="K29" s="142"/>
    </row>
    <row r="30" spans="1:11">
      <c r="A30" s="2">
        <f t="shared" si="1"/>
        <v>16</v>
      </c>
      <c r="C30" s="219"/>
      <c r="D30" s="220" t="s">
        <v>223</v>
      </c>
      <c r="E30" s="221"/>
      <c r="G30" s="219"/>
      <c r="H30" s="220" t="s">
        <v>223</v>
      </c>
      <c r="I30" s="219"/>
      <c r="J30" s="222"/>
      <c r="K30" s="142"/>
    </row>
    <row r="31" spans="1:11">
      <c r="A31" s="2">
        <f t="shared" si="1"/>
        <v>17</v>
      </c>
      <c r="C31" s="153"/>
      <c r="E31" s="212"/>
      <c r="J31" s="223"/>
      <c r="K31" s="142"/>
    </row>
    <row r="32" spans="1:11">
      <c r="A32" s="2">
        <f t="shared" si="1"/>
        <v>18</v>
      </c>
      <c r="C32" s="153">
        <f>EOMONTH(C27,1)</f>
        <v>44500</v>
      </c>
      <c r="D32">
        <f>D27</f>
        <v>-57683.63860000181</v>
      </c>
      <c r="E32" s="224">
        <f>E27</f>
        <v>0</v>
      </c>
      <c r="J32" s="223"/>
      <c r="K32" s="142"/>
    </row>
    <row r="33" spans="1:11">
      <c r="A33" s="2">
        <f t="shared" si="1"/>
        <v>19</v>
      </c>
      <c r="C33" s="153">
        <f t="shared" si="5"/>
        <v>44530</v>
      </c>
      <c r="D33">
        <f>D32</f>
        <v>-57683.63860000181</v>
      </c>
      <c r="E33" s="224">
        <f>E32</f>
        <v>0</v>
      </c>
      <c r="J33" s="223"/>
      <c r="K33" s="142"/>
    </row>
    <row r="34" spans="1:11">
      <c r="A34" s="2">
        <f t="shared" si="1"/>
        <v>20</v>
      </c>
      <c r="C34" s="153"/>
      <c r="E34" s="212"/>
      <c r="J34" s="223"/>
      <c r="K34" s="142"/>
    </row>
    <row r="35" spans="1:11">
      <c r="A35" s="2">
        <f t="shared" si="1"/>
        <v>21</v>
      </c>
      <c r="C35" s="153"/>
      <c r="J35" s="223"/>
      <c r="K35" s="142"/>
    </row>
    <row r="36" spans="1:11">
      <c r="A36" s="2">
        <f t="shared" si="1"/>
        <v>22</v>
      </c>
      <c r="C36" s="153"/>
      <c r="J36" s="223"/>
      <c r="K36" s="142"/>
    </row>
    <row r="37" spans="1:11">
      <c r="A37" s="2">
        <f t="shared" si="1"/>
        <v>23</v>
      </c>
      <c r="B37" s="207" t="s">
        <v>218</v>
      </c>
      <c r="D37" s="208" t="s">
        <v>219</v>
      </c>
      <c r="E37" s="208" t="s">
        <v>220</v>
      </c>
      <c r="H37" s="208" t="s">
        <v>219</v>
      </c>
      <c r="I37" s="208" t="s">
        <v>220</v>
      </c>
      <c r="J37" s="208" t="s">
        <v>221</v>
      </c>
      <c r="K37" s="142"/>
    </row>
    <row r="38" spans="1:11">
      <c r="A38" s="2">
        <f t="shared" si="1"/>
        <v>24</v>
      </c>
      <c r="B38" s="209" t="s">
        <v>224</v>
      </c>
      <c r="C38" s="153">
        <v>44104</v>
      </c>
      <c r="D38" s="210">
        <v>-5208777.3899999997</v>
      </c>
      <c r="E38" s="210">
        <v>-306398.67</v>
      </c>
      <c r="G38" s="153">
        <f>EOMONTH(C56,1)</f>
        <v>44561</v>
      </c>
      <c r="H38" s="210">
        <f>D56+I38</f>
        <v>-9804757.4399999995</v>
      </c>
      <c r="I38" s="210">
        <f>E56</f>
        <v>-306398.67</v>
      </c>
      <c r="J38" s="211">
        <v>0</v>
      </c>
      <c r="K38" s="142"/>
    </row>
    <row r="39" spans="1:11">
      <c r="A39" s="2">
        <f t="shared" si="1"/>
        <v>25</v>
      </c>
      <c r="B39" s="225"/>
      <c r="C39" s="153">
        <f>EOMONTH(C38,1)</f>
        <v>44135</v>
      </c>
      <c r="D39">
        <v>-5515176.0599999996</v>
      </c>
      <c r="E39">
        <v>-306398.67</v>
      </c>
      <c r="G39" s="153">
        <f t="shared" ref="G39:G50" si="6">EOMONTH(G38,1)</f>
        <v>44592</v>
      </c>
      <c r="H39" s="226">
        <f>H38+J39</f>
        <v>-8987694.3200000003</v>
      </c>
      <c r="I39" s="54">
        <v>0</v>
      </c>
      <c r="J39">
        <f>-$H$38/12</f>
        <v>817063.12</v>
      </c>
      <c r="K39" s="142"/>
    </row>
    <row r="40" spans="1:11">
      <c r="A40" s="2">
        <f t="shared" si="1"/>
        <v>26</v>
      </c>
      <c r="B40" s="225"/>
      <c r="C40" s="153">
        <f>EOMONTH(C39,1)</f>
        <v>44165</v>
      </c>
      <c r="D40">
        <v>-5821574.7300000004</v>
      </c>
      <c r="E40">
        <v>-306398.67</v>
      </c>
      <c r="G40" s="153">
        <f t="shared" si="6"/>
        <v>44620</v>
      </c>
      <c r="H40" s="226">
        <f t="shared" ref="H40:H50" si="7">H39+J40</f>
        <v>-8170631.2000000002</v>
      </c>
      <c r="I40" s="54">
        <v>0</v>
      </c>
      <c r="J40">
        <f t="shared" ref="J40:J50" si="8">-$H$38/12</f>
        <v>817063.12</v>
      </c>
      <c r="K40" s="142"/>
    </row>
    <row r="41" spans="1:11">
      <c r="A41" s="2">
        <f t="shared" si="1"/>
        <v>27</v>
      </c>
      <c r="B41" s="225"/>
      <c r="C41" s="153">
        <f t="shared" ref="C41:C50" si="9">EOMONTH(C40,1)</f>
        <v>44196</v>
      </c>
      <c r="D41">
        <v>-6127973.4000000004</v>
      </c>
      <c r="E41">
        <v>-306398.67</v>
      </c>
      <c r="G41" s="153">
        <f t="shared" si="6"/>
        <v>44651</v>
      </c>
      <c r="H41" s="226">
        <f t="shared" si="7"/>
        <v>-7353568.0800000001</v>
      </c>
      <c r="I41" s="54">
        <v>0</v>
      </c>
      <c r="J41">
        <f t="shared" si="8"/>
        <v>817063.12</v>
      </c>
      <c r="K41" s="142"/>
    </row>
    <row r="42" spans="1:11">
      <c r="A42" s="2">
        <f t="shared" si="1"/>
        <v>28</v>
      </c>
      <c r="B42" s="225"/>
      <c r="C42" s="153">
        <f t="shared" si="9"/>
        <v>44227</v>
      </c>
      <c r="D42">
        <v>-6434372.0700000003</v>
      </c>
      <c r="E42">
        <v>-306398.67</v>
      </c>
      <c r="G42" s="153">
        <f t="shared" si="6"/>
        <v>44681</v>
      </c>
      <c r="H42" s="226">
        <f t="shared" si="7"/>
        <v>-6536504.96</v>
      </c>
      <c r="I42" s="54">
        <v>0</v>
      </c>
      <c r="J42">
        <f t="shared" si="8"/>
        <v>817063.12</v>
      </c>
      <c r="K42" s="142"/>
    </row>
    <row r="43" spans="1:11">
      <c r="A43" s="2">
        <f t="shared" si="1"/>
        <v>29</v>
      </c>
      <c r="B43" s="225"/>
      <c r="C43" s="153">
        <f t="shared" si="9"/>
        <v>44255</v>
      </c>
      <c r="D43">
        <v>-6740770.7400000002</v>
      </c>
      <c r="E43">
        <v>-306398.67</v>
      </c>
      <c r="G43" s="153">
        <f t="shared" si="6"/>
        <v>44712</v>
      </c>
      <c r="H43" s="226">
        <f t="shared" si="7"/>
        <v>-5719441.8399999999</v>
      </c>
      <c r="I43" s="54">
        <v>0</v>
      </c>
      <c r="J43">
        <f t="shared" si="8"/>
        <v>817063.12</v>
      </c>
      <c r="K43" s="142"/>
    </row>
    <row r="44" spans="1:11">
      <c r="A44" s="2">
        <f t="shared" si="1"/>
        <v>30</v>
      </c>
      <c r="B44" s="225"/>
      <c r="C44" s="153">
        <f t="shared" si="9"/>
        <v>44286</v>
      </c>
      <c r="D44">
        <v>-7047169.4100000001</v>
      </c>
      <c r="E44">
        <v>-306398.67</v>
      </c>
      <c r="G44" s="153">
        <f t="shared" si="6"/>
        <v>44742</v>
      </c>
      <c r="H44" s="226">
        <f t="shared" si="7"/>
        <v>-4902378.72</v>
      </c>
      <c r="I44" s="54">
        <v>0</v>
      </c>
      <c r="J44">
        <f t="shared" si="8"/>
        <v>817063.12</v>
      </c>
      <c r="K44" s="142"/>
    </row>
    <row r="45" spans="1:11">
      <c r="A45" s="2">
        <f t="shared" si="1"/>
        <v>31</v>
      </c>
      <c r="B45" s="225"/>
      <c r="C45" s="153">
        <f t="shared" si="9"/>
        <v>44316</v>
      </c>
      <c r="D45">
        <v>-7353568.0800000001</v>
      </c>
      <c r="E45">
        <v>-306398.67</v>
      </c>
      <c r="G45" s="153">
        <f t="shared" si="6"/>
        <v>44773</v>
      </c>
      <c r="H45" s="226">
        <f t="shared" si="7"/>
        <v>-4085315.5999999996</v>
      </c>
      <c r="I45" s="54">
        <v>0</v>
      </c>
      <c r="J45">
        <f t="shared" si="8"/>
        <v>817063.12</v>
      </c>
      <c r="K45" s="142"/>
    </row>
    <row r="46" spans="1:11">
      <c r="A46" s="2">
        <f t="shared" si="1"/>
        <v>32</v>
      </c>
      <c r="B46" s="225"/>
      <c r="C46" s="153">
        <f t="shared" si="9"/>
        <v>44347</v>
      </c>
      <c r="D46">
        <v>-7659966.75</v>
      </c>
      <c r="E46">
        <v>-306398.67</v>
      </c>
      <c r="G46" s="153">
        <f t="shared" si="6"/>
        <v>44804</v>
      </c>
      <c r="H46" s="226">
        <f t="shared" si="7"/>
        <v>-3268252.4799999995</v>
      </c>
      <c r="I46" s="54">
        <v>0</v>
      </c>
      <c r="J46">
        <f t="shared" si="8"/>
        <v>817063.12</v>
      </c>
      <c r="K46" s="142"/>
    </row>
    <row r="47" spans="1:11">
      <c r="A47" s="2">
        <f t="shared" si="1"/>
        <v>33</v>
      </c>
      <c r="C47" s="153">
        <f t="shared" si="9"/>
        <v>44377</v>
      </c>
      <c r="D47">
        <f>D46+E47</f>
        <v>-7966365.4199999999</v>
      </c>
      <c r="E47">
        <f>E46</f>
        <v>-306398.67</v>
      </c>
      <c r="G47" s="153">
        <f t="shared" si="6"/>
        <v>44834</v>
      </c>
      <c r="H47" s="226">
        <f t="shared" si="7"/>
        <v>-2451189.3599999994</v>
      </c>
      <c r="I47" s="54">
        <v>0</v>
      </c>
      <c r="J47">
        <f t="shared" si="8"/>
        <v>817063.12</v>
      </c>
      <c r="K47" s="142"/>
    </row>
    <row r="48" spans="1:11">
      <c r="A48" s="2">
        <f t="shared" si="1"/>
        <v>34</v>
      </c>
      <c r="C48" s="153">
        <f t="shared" si="9"/>
        <v>44408</v>
      </c>
      <c r="D48">
        <f t="shared" ref="D48:D50" si="10">D47+E48</f>
        <v>-8272764.0899999999</v>
      </c>
      <c r="E48">
        <f t="shared" ref="E48:E50" si="11">E47</f>
        <v>-306398.67</v>
      </c>
      <c r="G48" s="153">
        <f t="shared" si="6"/>
        <v>44865</v>
      </c>
      <c r="H48" s="226">
        <f t="shared" si="7"/>
        <v>-1634126.2399999993</v>
      </c>
      <c r="I48" s="54">
        <v>0</v>
      </c>
      <c r="J48">
        <f t="shared" si="8"/>
        <v>817063.12</v>
      </c>
      <c r="K48" s="143"/>
    </row>
    <row r="49" spans="1:10">
      <c r="A49" s="2">
        <f t="shared" si="1"/>
        <v>35</v>
      </c>
      <c r="B49" s="227"/>
      <c r="C49" s="153">
        <f>EOMONTH(C48,1)</f>
        <v>44439</v>
      </c>
      <c r="D49">
        <f t="shared" si="10"/>
        <v>-8579162.7599999998</v>
      </c>
      <c r="E49">
        <f t="shared" si="11"/>
        <v>-306398.67</v>
      </c>
      <c r="G49" s="153">
        <f t="shared" si="6"/>
        <v>44895</v>
      </c>
      <c r="H49" s="226">
        <f t="shared" si="7"/>
        <v>-817063.1199999993</v>
      </c>
      <c r="I49" s="54">
        <v>0</v>
      </c>
      <c r="J49">
        <f t="shared" si="8"/>
        <v>817063.12</v>
      </c>
    </row>
    <row r="50" spans="1:10">
      <c r="A50" s="2">
        <f t="shared" si="1"/>
        <v>36</v>
      </c>
      <c r="C50" s="153">
        <f t="shared" si="9"/>
        <v>44469</v>
      </c>
      <c r="D50">
        <f t="shared" si="10"/>
        <v>-8885561.4299999997</v>
      </c>
      <c r="E50">
        <f t="shared" si="11"/>
        <v>-306398.67</v>
      </c>
      <c r="G50" s="153">
        <f t="shared" si="6"/>
        <v>44926</v>
      </c>
      <c r="H50" s="226">
        <f t="shared" si="7"/>
        <v>0</v>
      </c>
      <c r="I50" s="54">
        <v>0</v>
      </c>
      <c r="J50">
        <f t="shared" si="8"/>
        <v>817063.12</v>
      </c>
    </row>
    <row r="51" spans="1:10">
      <c r="A51" s="2">
        <f t="shared" si="1"/>
        <v>37</v>
      </c>
      <c r="C51" s="228"/>
      <c r="D51" s="213"/>
      <c r="E51" s="214"/>
      <c r="G51" s="215"/>
      <c r="H51" s="213"/>
      <c r="I51" s="213"/>
      <c r="J51" s="216"/>
    </row>
    <row r="52" spans="1:10">
      <c r="A52" s="2">
        <f t="shared" si="1"/>
        <v>38</v>
      </c>
      <c r="C52" s="153" t="s">
        <v>69</v>
      </c>
      <c r="D52" s="217">
        <f>AVERAGE(D38:D50)</f>
        <v>-7047169.4100000011</v>
      </c>
      <c r="E52" s="217">
        <f>SUM(E39:E50)</f>
        <v>-3676784.0399999996</v>
      </c>
      <c r="G52" s="218" t="s">
        <v>158</v>
      </c>
      <c r="H52" s="217">
        <f>AVERAGE(H38:H50)</f>
        <v>-4902378.72</v>
      </c>
      <c r="I52" s="217">
        <f>SUM(I39:I50)</f>
        <v>0</v>
      </c>
      <c r="J52" s="217">
        <f>SUM(J39:J50)</f>
        <v>9804757.4399999995</v>
      </c>
    </row>
    <row r="53" spans="1:10">
      <c r="A53" s="2">
        <f t="shared" si="1"/>
        <v>39</v>
      </c>
      <c r="C53" s="153"/>
      <c r="D53" s="220" t="s">
        <v>223</v>
      </c>
      <c r="E53" s="221"/>
      <c r="G53" s="219"/>
      <c r="H53" s="220" t="s">
        <v>223</v>
      </c>
      <c r="I53" s="219"/>
      <c r="J53" s="222"/>
    </row>
    <row r="54" spans="1:10">
      <c r="A54" s="2">
        <f t="shared" si="1"/>
        <v>40</v>
      </c>
      <c r="C54" s="153"/>
    </row>
    <row r="55" spans="1:10">
      <c r="A55" s="2">
        <f t="shared" si="1"/>
        <v>41</v>
      </c>
      <c r="C55" s="153">
        <f>EOMONTH(C50,1)</f>
        <v>44500</v>
      </c>
      <c r="D55">
        <f>D50+E55</f>
        <v>-9191960.0999999996</v>
      </c>
      <c r="E55" s="226">
        <f>E50</f>
        <v>-306398.67</v>
      </c>
    </row>
    <row r="56" spans="1:10">
      <c r="A56" s="2">
        <f t="shared" si="1"/>
        <v>42</v>
      </c>
      <c r="C56" s="153">
        <f t="shared" ref="C56" si="12">EOMONTH(C55,1)</f>
        <v>44530</v>
      </c>
      <c r="D56">
        <f>D55+E56</f>
        <v>-9498358.7699999996</v>
      </c>
      <c r="E56" s="226">
        <f>E55</f>
        <v>-306398.67</v>
      </c>
      <c r="F56" s="2"/>
      <c r="G56" s="2"/>
      <c r="H56" s="2"/>
      <c r="I56" s="2"/>
    </row>
    <row r="57" spans="1:10">
      <c r="A57" s="2">
        <f t="shared" si="1"/>
        <v>43</v>
      </c>
      <c r="C57" s="153"/>
      <c r="E57" s="212"/>
      <c r="F57" s="2"/>
      <c r="G57" s="2"/>
      <c r="H57" s="2"/>
      <c r="I57" s="2"/>
    </row>
    <row r="58" spans="1:10">
      <c r="A58" s="2">
        <f t="shared" si="1"/>
        <v>44</v>
      </c>
      <c r="C58" s="153"/>
      <c r="E58" s="212"/>
      <c r="F58" s="2"/>
      <c r="G58" s="2"/>
      <c r="H58" s="2"/>
      <c r="I58" s="2"/>
    </row>
    <row r="59" spans="1:10">
      <c r="A59" s="2">
        <f t="shared" si="1"/>
        <v>45</v>
      </c>
      <c r="C59" s="153"/>
      <c r="E59" s="212"/>
      <c r="F59" s="2"/>
      <c r="G59" s="2"/>
      <c r="H59" s="2"/>
      <c r="I59" s="2"/>
    </row>
    <row r="60" spans="1:10">
      <c r="A60" s="2">
        <f t="shared" si="1"/>
        <v>46</v>
      </c>
      <c r="G60" s="153"/>
      <c r="H60" s="208" t="s">
        <v>225</v>
      </c>
      <c r="J60" s="208" t="s">
        <v>221</v>
      </c>
    </row>
    <row r="61" spans="1:10" ht="15.6" thickBot="1">
      <c r="A61" s="2">
        <f t="shared" si="1"/>
        <v>47</v>
      </c>
      <c r="B61" t="s">
        <v>226</v>
      </c>
      <c r="G61" s="218" t="s">
        <v>158</v>
      </c>
      <c r="H61" s="146">
        <f>H52+H29</f>
        <v>-4931220.5393000003</v>
      </c>
      <c r="J61" s="146">
        <f>J52+J29</f>
        <v>9862441.0786000006</v>
      </c>
    </row>
    <row r="62" spans="1:10" ht="15.6" thickTop="1">
      <c r="A62" s="2">
        <f t="shared" si="1"/>
        <v>48</v>
      </c>
      <c r="C62" s="153"/>
      <c r="E62" s="212"/>
    </row>
    <row r="63" spans="1:10">
      <c r="A63" s="107"/>
    </row>
    <row r="64" spans="1:10">
      <c r="A64" s="107"/>
    </row>
    <row r="65" spans="1:11">
      <c r="B65" t="s">
        <v>59</v>
      </c>
    </row>
    <row r="66" spans="1:11">
      <c r="B66" t="s">
        <v>227</v>
      </c>
    </row>
    <row r="67" spans="1:11">
      <c r="B67" t="s">
        <v>228</v>
      </c>
    </row>
    <row r="69" spans="1:11">
      <c r="B69" t="s">
        <v>229</v>
      </c>
    </row>
    <row r="70" spans="1:11">
      <c r="B70" s="57"/>
    </row>
    <row r="73" spans="1:11">
      <c r="A73" s="47"/>
      <c r="B73" s="46"/>
      <c r="C73" s="107"/>
      <c r="F73" s="107"/>
      <c r="G73" s="107"/>
      <c r="H73" s="107"/>
      <c r="I73" s="107"/>
      <c r="J73" s="107"/>
      <c r="K73" s="107"/>
    </row>
    <row r="74" spans="1:11">
      <c r="A74" s="47"/>
      <c r="B74" s="98"/>
      <c r="C74" s="107"/>
      <c r="D74" s="107"/>
      <c r="E74" s="107"/>
      <c r="F74" s="107"/>
      <c r="G74" s="107"/>
      <c r="H74" s="107"/>
      <c r="I74" s="107"/>
      <c r="J74" s="107"/>
      <c r="K74" s="107"/>
    </row>
    <row r="75" spans="1:11">
      <c r="A75" s="47"/>
      <c r="B75" s="229"/>
      <c r="C75" s="107"/>
      <c r="D75" s="107"/>
      <c r="E75" s="107"/>
      <c r="F75" s="107"/>
      <c r="G75" s="107"/>
      <c r="H75" s="107"/>
      <c r="I75" s="107"/>
      <c r="K75" s="107"/>
    </row>
    <row r="76" spans="1:11">
      <c r="A76" s="47"/>
      <c r="B76" s="229"/>
      <c r="C76" s="107"/>
      <c r="D76" s="107"/>
      <c r="E76" s="107"/>
      <c r="F76" s="107"/>
      <c r="G76" s="107"/>
      <c r="H76" s="107"/>
      <c r="I76" s="107"/>
      <c r="K76" s="107"/>
    </row>
    <row r="77" spans="1:11">
      <c r="A77" s="47"/>
      <c r="B77" s="229"/>
      <c r="C77" s="107"/>
      <c r="D77" s="107"/>
      <c r="E77" s="107"/>
      <c r="F77" s="107"/>
      <c r="G77" s="107"/>
      <c r="H77" s="107"/>
      <c r="I77" s="107"/>
      <c r="K77" s="107"/>
    </row>
    <row r="78" spans="1:11">
      <c r="A78" s="47"/>
      <c r="B78" s="229"/>
      <c r="C78" s="107"/>
      <c r="D78" s="107"/>
      <c r="E78" s="107"/>
      <c r="F78" s="107"/>
      <c r="G78" s="107"/>
      <c r="H78" s="107"/>
      <c r="I78" s="107"/>
      <c r="J78" s="107"/>
      <c r="K78" s="107"/>
    </row>
    <row r="79" spans="1:11">
      <c r="A79" s="47"/>
      <c r="B79" s="229"/>
      <c r="C79" s="107"/>
      <c r="D79" s="107"/>
      <c r="E79" s="107"/>
      <c r="J79" s="107"/>
      <c r="K79" s="107"/>
    </row>
    <row r="80" spans="1:11">
      <c r="A80" s="47"/>
      <c r="B80" s="47"/>
      <c r="C80" s="107"/>
      <c r="F80" s="107"/>
      <c r="G80" s="107"/>
      <c r="H80" s="107"/>
      <c r="I80" s="107"/>
      <c r="J80" s="107"/>
      <c r="K80" s="107"/>
    </row>
    <row r="81" spans="2:5">
      <c r="D81" s="107"/>
      <c r="E81" s="107"/>
    </row>
    <row r="96" spans="2:5">
      <c r="B96" t="s">
        <v>160</v>
      </c>
    </row>
    <row r="97" spans="2:2">
      <c r="B97" t="s">
        <v>161</v>
      </c>
    </row>
  </sheetData>
  <mergeCells count="7">
    <mergeCell ref="C11:E11"/>
    <mergeCell ref="G11:J11"/>
    <mergeCell ref="A1:J1"/>
    <mergeCell ref="A2:J2"/>
    <mergeCell ref="A3:J3"/>
    <mergeCell ref="A4:J4"/>
    <mergeCell ref="A5:J5"/>
  </mergeCells>
  <printOptions horizontalCentered="1"/>
  <pageMargins left="1" right="0.87" top="1" bottom="1" header="0.5" footer="0.5"/>
  <pageSetup scale="52" orientation="portrait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883B0-E2DF-4181-A69D-20AA17F04373}">
  <sheetPr>
    <pageSetUpPr fitToPage="1"/>
  </sheetPr>
  <dimension ref="A1:K97"/>
  <sheetViews>
    <sheetView view="pageBreakPreview" topLeftCell="A8" zoomScale="80" zoomScaleNormal="100" zoomScaleSheetLayoutView="80" workbookViewId="0">
      <selection activeCell="C31" sqref="C31"/>
    </sheetView>
  </sheetViews>
  <sheetFormatPr defaultColWidth="8.90625" defaultRowHeight="15"/>
  <cols>
    <col min="1" max="1" width="8.36328125" customWidth="1"/>
    <col min="2" max="2" width="30.81640625" customWidth="1"/>
    <col min="3" max="3" width="10.81640625" bestFit="1" customWidth="1"/>
    <col min="4" max="4" width="13.1796875" bestFit="1" customWidth="1"/>
    <col min="5" max="5" width="11.81640625" bestFit="1" customWidth="1"/>
    <col min="6" max="6" width="4.1796875" customWidth="1"/>
    <col min="7" max="7" width="13.90625" bestFit="1" customWidth="1"/>
    <col min="8" max="8" width="14.90625" bestFit="1" customWidth="1"/>
    <col min="9" max="9" width="10.08984375" bestFit="1" customWidth="1"/>
    <col min="10" max="10" width="16" bestFit="1" customWidth="1"/>
    <col min="12" max="12" width="9.6328125" customWidth="1"/>
    <col min="13" max="13" width="9" customWidth="1"/>
    <col min="14" max="14" width="20.36328125" customWidth="1"/>
    <col min="15" max="15" width="20.1796875" customWidth="1"/>
    <col min="17" max="17" width="13.36328125" customWidth="1"/>
    <col min="18" max="18" width="23.08984375" customWidth="1"/>
    <col min="19" max="19" width="23.36328125" customWidth="1"/>
    <col min="20" max="21" width="8.1796875" customWidth="1"/>
    <col min="22" max="22" width="16.81640625" bestFit="1" customWidth="1"/>
    <col min="23" max="23" width="15" bestFit="1" customWidth="1"/>
    <col min="24" max="24" width="4.08984375" bestFit="1" customWidth="1"/>
  </cols>
  <sheetData>
    <row r="1" spans="1:11" ht="15.6">
      <c r="A1" s="233" t="s">
        <v>231</v>
      </c>
      <c r="B1" s="233"/>
      <c r="C1" s="233"/>
      <c r="D1" s="233"/>
      <c r="E1" s="233"/>
      <c r="F1" s="233"/>
      <c r="G1" s="233"/>
      <c r="H1" s="233"/>
      <c r="I1" s="233"/>
      <c r="J1" s="233"/>
      <c r="K1" s="28"/>
    </row>
    <row r="2" spans="1:11" ht="15.6">
      <c r="A2" s="233" t="s">
        <v>232</v>
      </c>
      <c r="B2" s="233"/>
      <c r="C2" s="233"/>
      <c r="D2" s="233"/>
      <c r="E2" s="233"/>
      <c r="F2" s="233"/>
      <c r="G2" s="233"/>
      <c r="H2" s="233"/>
      <c r="I2" s="233"/>
      <c r="J2" s="233"/>
      <c r="K2" s="128"/>
    </row>
    <row r="3" spans="1:11" ht="15.6">
      <c r="A3" s="233" t="s">
        <v>216</v>
      </c>
      <c r="B3" s="233"/>
      <c r="C3" s="233"/>
      <c r="D3" s="233"/>
      <c r="E3" s="233"/>
      <c r="F3" s="233"/>
      <c r="G3" s="233"/>
      <c r="H3" s="233"/>
      <c r="I3" s="233"/>
      <c r="J3" s="233"/>
      <c r="K3" s="28"/>
    </row>
    <row r="4" spans="1:11" ht="15.6">
      <c r="A4" s="233" t="s">
        <v>233</v>
      </c>
      <c r="B4" s="233"/>
      <c r="C4" s="233"/>
      <c r="D4" s="233"/>
      <c r="E4" s="233"/>
      <c r="F4" s="233"/>
      <c r="G4" s="233"/>
      <c r="H4" s="233"/>
      <c r="I4" s="233"/>
      <c r="J4" s="233"/>
      <c r="K4" s="107"/>
    </row>
    <row r="5" spans="1:11" ht="15.6">
      <c r="A5" s="233" t="s">
        <v>234</v>
      </c>
      <c r="B5" s="233"/>
      <c r="C5" s="233"/>
      <c r="D5" s="233"/>
      <c r="E5" s="233"/>
      <c r="F5" s="233"/>
      <c r="G5" s="233"/>
      <c r="H5" s="233"/>
      <c r="I5" s="233"/>
      <c r="J5" s="233"/>
      <c r="K5" s="107"/>
    </row>
    <row r="6" spans="1:11" ht="15.6">
      <c r="A6" s="28"/>
      <c r="B6" s="107"/>
      <c r="C6" s="107"/>
      <c r="D6" s="107"/>
      <c r="E6" s="107"/>
      <c r="F6" s="107"/>
      <c r="G6" s="107"/>
      <c r="H6" s="107"/>
      <c r="I6" s="107"/>
      <c r="K6" s="107"/>
    </row>
    <row r="7" spans="1:11">
      <c r="A7" s="29" t="s">
        <v>132</v>
      </c>
      <c r="C7" s="107"/>
      <c r="D7" s="107"/>
      <c r="E7" s="107"/>
      <c r="F7" s="107"/>
      <c r="G7" s="107"/>
      <c r="H7" s="107"/>
      <c r="I7" s="107"/>
      <c r="J7" s="129" t="s">
        <v>34</v>
      </c>
      <c r="K7" s="107"/>
    </row>
    <row r="8" spans="1:11">
      <c r="A8" s="29" t="s">
        <v>133</v>
      </c>
      <c r="C8" s="107"/>
      <c r="D8" s="107"/>
      <c r="E8" s="107"/>
      <c r="F8" s="107"/>
      <c r="G8" s="107"/>
      <c r="H8" s="107"/>
      <c r="I8" s="107"/>
      <c r="J8" s="130" t="s">
        <v>217</v>
      </c>
      <c r="K8" s="107"/>
    </row>
    <row r="9" spans="1:11">
      <c r="A9" s="131" t="s">
        <v>37</v>
      </c>
      <c r="B9" s="58"/>
      <c r="C9" s="132"/>
      <c r="D9" s="132"/>
      <c r="E9" s="132"/>
      <c r="F9" s="132"/>
      <c r="G9" s="132"/>
      <c r="H9" s="132"/>
      <c r="I9" s="132"/>
      <c r="J9" s="133" t="str">
        <f>F.1!$I$9</f>
        <v>Witness: Christian</v>
      </c>
      <c r="K9" s="107"/>
    </row>
    <row r="10" spans="1:11" ht="15.6">
      <c r="B10" s="135"/>
      <c r="C10" s="107"/>
      <c r="D10" s="107"/>
      <c r="E10" s="107"/>
      <c r="F10" s="107"/>
      <c r="G10" s="107"/>
      <c r="H10" s="107"/>
      <c r="I10" s="107"/>
      <c r="J10" s="46"/>
      <c r="K10" s="107"/>
    </row>
    <row r="11" spans="1:11" ht="15.6">
      <c r="A11" s="47" t="s">
        <v>39</v>
      </c>
      <c r="C11" s="245" t="s">
        <v>69</v>
      </c>
      <c r="D11" s="245"/>
      <c r="E11" s="245"/>
      <c r="F11" s="107"/>
      <c r="G11" s="245" t="s">
        <v>158</v>
      </c>
      <c r="H11" s="245"/>
      <c r="I11" s="245"/>
      <c r="J11" s="245"/>
      <c r="K11" s="107"/>
    </row>
    <row r="12" spans="1:11">
      <c r="A12" s="34" t="s">
        <v>41</v>
      </c>
      <c r="B12" s="34" t="s">
        <v>3</v>
      </c>
      <c r="C12" s="58"/>
      <c r="D12" s="58"/>
      <c r="E12" s="58"/>
      <c r="F12" s="58"/>
      <c r="G12" s="58"/>
      <c r="H12" s="58"/>
      <c r="I12" s="58"/>
      <c r="J12" s="58"/>
      <c r="K12" s="107"/>
    </row>
    <row r="13" spans="1:11" ht="15.6">
      <c r="B13" s="59"/>
      <c r="G13" s="246" t="s">
        <v>230</v>
      </c>
      <c r="H13" s="246"/>
      <c r="I13" s="246"/>
      <c r="J13" s="246"/>
    </row>
    <row r="14" spans="1:11">
      <c r="B14" s="207" t="s">
        <v>218</v>
      </c>
      <c r="D14" s="208" t="s">
        <v>219</v>
      </c>
      <c r="E14" s="208" t="s">
        <v>220</v>
      </c>
      <c r="H14" s="208" t="s">
        <v>219</v>
      </c>
      <c r="I14" s="208" t="s">
        <v>220</v>
      </c>
      <c r="J14" s="208" t="s">
        <v>221</v>
      </c>
    </row>
    <row r="15" spans="1:11" ht="15.6">
      <c r="A15" s="2">
        <v>1</v>
      </c>
      <c r="B15" s="209" t="s">
        <v>222</v>
      </c>
      <c r="C15" s="153">
        <v>44104</v>
      </c>
      <c r="D15" s="210">
        <v>-57683.63860000181</v>
      </c>
      <c r="E15" s="211">
        <v>0</v>
      </c>
      <c r="F15" s="79"/>
      <c r="G15" s="153">
        <f>EOMONTH(C33,1)</f>
        <v>44561</v>
      </c>
      <c r="H15" s="210">
        <f>D33+I15+J15</f>
        <v>-57683.63860000181</v>
      </c>
      <c r="I15" s="210">
        <f>E34</f>
        <v>0</v>
      </c>
      <c r="J15" s="210">
        <f>E34</f>
        <v>0</v>
      </c>
      <c r="K15" s="142"/>
    </row>
    <row r="16" spans="1:11">
      <c r="A16" s="2">
        <f>A15+1</f>
        <v>2</v>
      </c>
      <c r="C16" s="153">
        <f>EOMONTH(C15,1)</f>
        <v>44135</v>
      </c>
      <c r="D16">
        <f>D15</f>
        <v>-57683.63860000181</v>
      </c>
      <c r="E16" s="212">
        <v>0</v>
      </c>
      <c r="F16" s="211"/>
      <c r="G16" s="153">
        <f t="shared" ref="G16:G27" si="0">EOMONTH(G15,1)</f>
        <v>44592</v>
      </c>
      <c r="H16" s="226">
        <f>H15+I16+J16</f>
        <v>-57683.63860000181</v>
      </c>
      <c r="I16" s="224">
        <f>I15</f>
        <v>0</v>
      </c>
      <c r="J16" s="212">
        <v>0</v>
      </c>
      <c r="K16" s="142"/>
    </row>
    <row r="17" spans="1:11">
      <c r="A17" s="2">
        <f t="shared" ref="A17:A62" si="1">A16+1</f>
        <v>3</v>
      </c>
      <c r="C17" s="153">
        <f>EOMONTH(C16,1)</f>
        <v>44165</v>
      </c>
      <c r="D17">
        <f t="shared" ref="D17:D27" si="2">D16</f>
        <v>-57683.63860000181</v>
      </c>
      <c r="E17" s="212">
        <v>0</v>
      </c>
      <c r="G17" s="153">
        <f t="shared" si="0"/>
        <v>44620</v>
      </c>
      <c r="H17" s="226">
        <f t="shared" ref="H17:H27" si="3">H16+I17+J17</f>
        <v>-57683.63860000181</v>
      </c>
      <c r="I17" s="224">
        <f>I16</f>
        <v>0</v>
      </c>
      <c r="J17" s="212">
        <v>0</v>
      </c>
      <c r="K17" s="142"/>
    </row>
    <row r="18" spans="1:11">
      <c r="A18" s="2">
        <f t="shared" si="1"/>
        <v>4</v>
      </c>
      <c r="C18" s="153">
        <f t="shared" ref="C18:C33" si="4">EOMONTH(C17,1)</f>
        <v>44196</v>
      </c>
      <c r="D18">
        <f t="shared" si="2"/>
        <v>-57683.63860000181</v>
      </c>
      <c r="E18" s="212">
        <v>0</v>
      </c>
      <c r="G18" s="153">
        <f t="shared" si="0"/>
        <v>44651</v>
      </c>
      <c r="H18" s="226">
        <f t="shared" si="3"/>
        <v>-52876.668716668326</v>
      </c>
      <c r="I18" s="224">
        <f>I17</f>
        <v>0</v>
      </c>
      <c r="J18">
        <f t="shared" ref="J18:J27" si="5">-$H$15/12</f>
        <v>4806.9698833334842</v>
      </c>
      <c r="K18" s="142"/>
    </row>
    <row r="19" spans="1:11">
      <c r="A19" s="2">
        <f t="shared" si="1"/>
        <v>5</v>
      </c>
      <c r="C19" s="153">
        <f t="shared" si="4"/>
        <v>44227</v>
      </c>
      <c r="D19">
        <f t="shared" si="2"/>
        <v>-57683.63860000181</v>
      </c>
      <c r="E19" s="212">
        <v>0</v>
      </c>
      <c r="G19" s="153">
        <f t="shared" si="0"/>
        <v>44681</v>
      </c>
      <c r="H19" s="226">
        <f t="shared" si="3"/>
        <v>-48069.698833334842</v>
      </c>
      <c r="I19" s="224">
        <f t="shared" ref="I19:I27" si="6">I18</f>
        <v>0</v>
      </c>
      <c r="J19">
        <f t="shared" si="5"/>
        <v>4806.9698833334842</v>
      </c>
      <c r="K19" s="142"/>
    </row>
    <row r="20" spans="1:11">
      <c r="A20" s="2">
        <f t="shared" si="1"/>
        <v>6</v>
      </c>
      <c r="C20" s="153">
        <f t="shared" si="4"/>
        <v>44255</v>
      </c>
      <c r="D20">
        <f t="shared" si="2"/>
        <v>-57683.63860000181</v>
      </c>
      <c r="E20" s="212">
        <v>0</v>
      </c>
      <c r="G20" s="153">
        <f t="shared" si="0"/>
        <v>44712</v>
      </c>
      <c r="H20" s="226">
        <f t="shared" si="3"/>
        <v>-43262.728950001358</v>
      </c>
      <c r="I20" s="224">
        <f t="shared" si="6"/>
        <v>0</v>
      </c>
      <c r="J20">
        <f t="shared" si="5"/>
        <v>4806.9698833334842</v>
      </c>
      <c r="K20" s="142"/>
    </row>
    <row r="21" spans="1:11">
      <c r="A21" s="2">
        <f t="shared" si="1"/>
        <v>7</v>
      </c>
      <c r="C21" s="153">
        <f t="shared" si="4"/>
        <v>44286</v>
      </c>
      <c r="D21">
        <f t="shared" si="2"/>
        <v>-57683.63860000181</v>
      </c>
      <c r="E21" s="212">
        <v>0</v>
      </c>
      <c r="G21" s="153">
        <f t="shared" si="0"/>
        <v>44742</v>
      </c>
      <c r="H21" s="226">
        <f t="shared" si="3"/>
        <v>-38455.759066667873</v>
      </c>
      <c r="I21" s="224">
        <f t="shared" si="6"/>
        <v>0</v>
      </c>
      <c r="J21">
        <f t="shared" si="5"/>
        <v>4806.9698833334842</v>
      </c>
      <c r="K21" s="142"/>
    </row>
    <row r="22" spans="1:11">
      <c r="A22" s="2">
        <f t="shared" si="1"/>
        <v>8</v>
      </c>
      <c r="C22" s="153">
        <f t="shared" si="4"/>
        <v>44316</v>
      </c>
      <c r="D22">
        <f t="shared" si="2"/>
        <v>-57683.63860000181</v>
      </c>
      <c r="E22" s="212">
        <v>0</v>
      </c>
      <c r="G22" s="153">
        <f t="shared" si="0"/>
        <v>44773</v>
      </c>
      <c r="H22" s="226">
        <f t="shared" si="3"/>
        <v>-33648.789183334389</v>
      </c>
      <c r="I22" s="224">
        <f t="shared" si="6"/>
        <v>0</v>
      </c>
      <c r="J22">
        <f t="shared" si="5"/>
        <v>4806.9698833334842</v>
      </c>
      <c r="K22" s="142"/>
    </row>
    <row r="23" spans="1:11">
      <c r="A23" s="2">
        <f t="shared" si="1"/>
        <v>9</v>
      </c>
      <c r="C23" s="153">
        <f t="shared" si="4"/>
        <v>44347</v>
      </c>
      <c r="D23">
        <f t="shared" si="2"/>
        <v>-57683.63860000181</v>
      </c>
      <c r="E23" s="212">
        <v>0</v>
      </c>
      <c r="G23" s="153">
        <f t="shared" si="0"/>
        <v>44804</v>
      </c>
      <c r="H23" s="226">
        <f t="shared" si="3"/>
        <v>-28841.819300000905</v>
      </c>
      <c r="I23" s="224">
        <f t="shared" si="6"/>
        <v>0</v>
      </c>
      <c r="J23">
        <f t="shared" si="5"/>
        <v>4806.9698833334842</v>
      </c>
      <c r="K23" s="142"/>
    </row>
    <row r="24" spans="1:11">
      <c r="A24" s="2">
        <f t="shared" si="1"/>
        <v>10</v>
      </c>
      <c r="C24" s="153">
        <f t="shared" si="4"/>
        <v>44377</v>
      </c>
      <c r="D24">
        <f t="shared" si="2"/>
        <v>-57683.63860000181</v>
      </c>
      <c r="E24" s="212">
        <v>0</v>
      </c>
      <c r="G24" s="153">
        <f t="shared" si="0"/>
        <v>44834</v>
      </c>
      <c r="H24" s="226">
        <f t="shared" si="3"/>
        <v>-24034.849416667421</v>
      </c>
      <c r="I24" s="224">
        <f t="shared" si="6"/>
        <v>0</v>
      </c>
      <c r="J24">
        <f t="shared" si="5"/>
        <v>4806.9698833334842</v>
      </c>
      <c r="K24" s="142"/>
    </row>
    <row r="25" spans="1:11">
      <c r="A25" s="2">
        <f t="shared" si="1"/>
        <v>11</v>
      </c>
      <c r="C25" s="153">
        <f t="shared" si="4"/>
        <v>44408</v>
      </c>
      <c r="D25">
        <f t="shared" si="2"/>
        <v>-57683.63860000181</v>
      </c>
      <c r="E25" s="212">
        <v>0</v>
      </c>
      <c r="G25" s="153">
        <f t="shared" si="0"/>
        <v>44865</v>
      </c>
      <c r="H25" s="226">
        <f t="shared" si="3"/>
        <v>-19227.879533333937</v>
      </c>
      <c r="I25" s="224">
        <f t="shared" si="6"/>
        <v>0</v>
      </c>
      <c r="J25">
        <f t="shared" si="5"/>
        <v>4806.9698833334842</v>
      </c>
      <c r="K25" s="142"/>
    </row>
    <row r="26" spans="1:11">
      <c r="A26" s="2">
        <f t="shared" si="1"/>
        <v>12</v>
      </c>
      <c r="C26" s="153">
        <f>EOMONTH(C25,1)</f>
        <v>44439</v>
      </c>
      <c r="D26">
        <f t="shared" si="2"/>
        <v>-57683.63860000181</v>
      </c>
      <c r="E26" s="212">
        <v>0</v>
      </c>
      <c r="G26" s="153">
        <f t="shared" si="0"/>
        <v>44895</v>
      </c>
      <c r="H26" s="226">
        <f t="shared" si="3"/>
        <v>-14420.909650000453</v>
      </c>
      <c r="I26" s="224">
        <f t="shared" si="6"/>
        <v>0</v>
      </c>
      <c r="J26">
        <f t="shared" si="5"/>
        <v>4806.9698833334842</v>
      </c>
      <c r="K26" s="142"/>
    </row>
    <row r="27" spans="1:11">
      <c r="A27" s="2">
        <f t="shared" si="1"/>
        <v>13</v>
      </c>
      <c r="C27" s="153">
        <f t="shared" si="4"/>
        <v>44469</v>
      </c>
      <c r="D27">
        <f t="shared" si="2"/>
        <v>-57683.63860000181</v>
      </c>
      <c r="E27" s="212">
        <v>0</v>
      </c>
      <c r="G27" s="153">
        <f t="shared" si="0"/>
        <v>44926</v>
      </c>
      <c r="H27" s="226">
        <f t="shared" si="3"/>
        <v>-9613.9397666669684</v>
      </c>
      <c r="I27" s="224">
        <f t="shared" si="6"/>
        <v>0</v>
      </c>
      <c r="J27">
        <f t="shared" si="5"/>
        <v>4806.9698833334842</v>
      </c>
      <c r="K27" s="142"/>
    </row>
    <row r="28" spans="1:11">
      <c r="A28" s="2">
        <f t="shared" si="1"/>
        <v>14</v>
      </c>
      <c r="D28" s="213"/>
      <c r="E28" s="214"/>
      <c r="G28" s="215"/>
      <c r="H28" s="213"/>
      <c r="I28" s="213"/>
      <c r="J28" s="216"/>
      <c r="K28" s="142"/>
    </row>
    <row r="29" spans="1:11">
      <c r="A29" s="2">
        <f t="shared" si="1"/>
        <v>15</v>
      </c>
      <c r="C29" s="153" t="s">
        <v>69</v>
      </c>
      <c r="D29" s="217">
        <f>AVERAGE(D15:D27)</f>
        <v>-57683.63860000181</v>
      </c>
      <c r="E29" s="217">
        <f>SUM(E16:E27)</f>
        <v>0</v>
      </c>
      <c r="G29" s="218" t="s">
        <v>158</v>
      </c>
      <c r="H29" s="217">
        <f>AVERAGE(H15:H27)</f>
        <v>-37346.458324360145</v>
      </c>
      <c r="I29" s="217">
        <f>SUM(I16:I27)</f>
        <v>0</v>
      </c>
      <c r="J29" s="217">
        <f>SUM(J16:J27)</f>
        <v>48069.698833334842</v>
      </c>
      <c r="K29" s="142"/>
    </row>
    <row r="30" spans="1:11">
      <c r="A30" s="2">
        <f t="shared" si="1"/>
        <v>16</v>
      </c>
      <c r="C30" s="219"/>
      <c r="D30" s="220" t="s">
        <v>223</v>
      </c>
      <c r="E30" s="221"/>
      <c r="G30" s="219"/>
      <c r="H30" s="220" t="s">
        <v>223</v>
      </c>
      <c r="I30" s="219"/>
      <c r="J30" s="222"/>
      <c r="K30" s="142"/>
    </row>
    <row r="31" spans="1:11">
      <c r="A31" s="2">
        <f t="shared" si="1"/>
        <v>17</v>
      </c>
      <c r="C31" s="153"/>
      <c r="E31" s="212"/>
      <c r="J31" s="223"/>
      <c r="K31" s="142"/>
    </row>
    <row r="32" spans="1:11">
      <c r="A32" s="2">
        <f t="shared" si="1"/>
        <v>18</v>
      </c>
      <c r="C32" s="153">
        <f>EOMONTH(C27,1)</f>
        <v>44500</v>
      </c>
      <c r="D32">
        <f>D27</f>
        <v>-57683.63860000181</v>
      </c>
      <c r="E32" s="224">
        <f>E27</f>
        <v>0</v>
      </c>
      <c r="G32" s="153">
        <f>EOMONTH(G27,1)</f>
        <v>44957</v>
      </c>
      <c r="H32">
        <f>H27+J32</f>
        <v>-4806.9698833334842</v>
      </c>
      <c r="J32">
        <f t="shared" ref="J32:J33" si="7">-$H$15/12</f>
        <v>4806.9698833334842</v>
      </c>
      <c r="K32" s="142"/>
    </row>
    <row r="33" spans="1:11">
      <c r="A33" s="2">
        <f t="shared" si="1"/>
        <v>19</v>
      </c>
      <c r="C33" s="153">
        <f t="shared" si="4"/>
        <v>44530</v>
      </c>
      <c r="D33">
        <f>D32</f>
        <v>-57683.63860000181</v>
      </c>
      <c r="E33" s="224">
        <f>E32</f>
        <v>0</v>
      </c>
      <c r="G33" s="153">
        <f>EOMONTH(G32,1)</f>
        <v>44985</v>
      </c>
      <c r="H33" s="224">
        <f>H32+J33</f>
        <v>0</v>
      </c>
      <c r="J33">
        <f t="shared" si="7"/>
        <v>4806.9698833334842</v>
      </c>
      <c r="K33" s="142"/>
    </row>
    <row r="34" spans="1:11">
      <c r="A34" s="2">
        <f t="shared" si="1"/>
        <v>20</v>
      </c>
      <c r="C34" s="153"/>
      <c r="E34" s="212"/>
      <c r="G34" s="153"/>
      <c r="H34" s="212"/>
      <c r="J34" s="212"/>
      <c r="K34" s="142"/>
    </row>
    <row r="35" spans="1:11">
      <c r="A35" s="2">
        <f t="shared" si="1"/>
        <v>21</v>
      </c>
      <c r="C35" s="153"/>
      <c r="E35" s="212"/>
      <c r="G35" s="153"/>
      <c r="H35" s="212"/>
      <c r="K35" s="142"/>
    </row>
    <row r="36" spans="1:11" ht="15.6">
      <c r="A36" s="2">
        <f t="shared" si="1"/>
        <v>22</v>
      </c>
      <c r="C36" s="153"/>
      <c r="G36" s="246" t="s">
        <v>230</v>
      </c>
      <c r="H36" s="246"/>
      <c r="I36" s="246"/>
      <c r="J36" s="246"/>
      <c r="K36" s="142"/>
    </row>
    <row r="37" spans="1:11">
      <c r="A37" s="2">
        <f t="shared" si="1"/>
        <v>23</v>
      </c>
      <c r="B37" s="207" t="s">
        <v>218</v>
      </c>
      <c r="D37" s="208" t="s">
        <v>219</v>
      </c>
      <c r="E37" s="208" t="s">
        <v>220</v>
      </c>
      <c r="H37" s="208" t="s">
        <v>219</v>
      </c>
      <c r="I37" s="208" t="s">
        <v>220</v>
      </c>
      <c r="J37" s="208" t="s">
        <v>221</v>
      </c>
      <c r="K37" s="142"/>
    </row>
    <row r="38" spans="1:11">
      <c r="A38" s="2">
        <f t="shared" si="1"/>
        <v>24</v>
      </c>
      <c r="B38" s="209" t="s">
        <v>224</v>
      </c>
      <c r="C38" s="153">
        <v>44104</v>
      </c>
      <c r="D38" s="210">
        <v>-5208777.3899999997</v>
      </c>
      <c r="E38" s="210">
        <v>-306398.67</v>
      </c>
      <c r="G38" s="153">
        <f>EOMONTH(C56,1)</f>
        <v>44561</v>
      </c>
      <c r="H38" s="210">
        <f>D56+I38+J38</f>
        <v>-9804757.4399999995</v>
      </c>
      <c r="I38" s="210">
        <f>E56</f>
        <v>-306398.67</v>
      </c>
      <c r="J38" s="210">
        <f>E57</f>
        <v>0</v>
      </c>
      <c r="K38" s="142"/>
    </row>
    <row r="39" spans="1:11">
      <c r="A39" s="2">
        <f t="shared" si="1"/>
        <v>25</v>
      </c>
      <c r="B39" s="225"/>
      <c r="C39" s="153">
        <f>EOMONTH(C38,1)</f>
        <v>44135</v>
      </c>
      <c r="D39">
        <v>-5515176.0599999996</v>
      </c>
      <c r="E39">
        <v>-306398.67</v>
      </c>
      <c r="G39" s="153">
        <f>EOMONTH(G38,1)</f>
        <v>44592</v>
      </c>
      <c r="H39" s="226">
        <f>H38+I39+J39</f>
        <v>-10111156.109999999</v>
      </c>
      <c r="I39">
        <f>I38</f>
        <v>-306398.67</v>
      </c>
      <c r="J39" s="212">
        <v>0</v>
      </c>
      <c r="K39" s="142"/>
    </row>
    <row r="40" spans="1:11">
      <c r="A40" s="2">
        <f t="shared" si="1"/>
        <v>26</v>
      </c>
      <c r="B40" s="225"/>
      <c r="C40" s="153">
        <f>EOMONTH(C39,1)</f>
        <v>44165</v>
      </c>
      <c r="D40">
        <v>-5821574.7300000004</v>
      </c>
      <c r="E40">
        <v>-306398.67</v>
      </c>
      <c r="G40" s="153">
        <f t="shared" ref="G40:G50" si="8">EOMONTH(G39,1)</f>
        <v>44620</v>
      </c>
      <c r="H40" s="226">
        <f>H39+I40+J40</f>
        <v>-10417554.779999999</v>
      </c>
      <c r="I40">
        <f>I39</f>
        <v>-306398.67</v>
      </c>
      <c r="J40" s="212">
        <v>0</v>
      </c>
      <c r="K40" s="142"/>
    </row>
    <row r="41" spans="1:11">
      <c r="A41" s="2">
        <f t="shared" si="1"/>
        <v>27</v>
      </c>
      <c r="B41" s="225"/>
      <c r="C41" s="153">
        <f t="shared" ref="C41:C50" si="9">EOMONTH(C40,1)</f>
        <v>44196</v>
      </c>
      <c r="D41">
        <v>-6127973.4000000004</v>
      </c>
      <c r="E41">
        <v>-306398.67</v>
      </c>
      <c r="G41" s="153">
        <f t="shared" si="8"/>
        <v>44651</v>
      </c>
      <c r="H41" s="226">
        <f>H40+I41+J41</f>
        <v>-9549425.2149999999</v>
      </c>
      <c r="I41" s="212">
        <v>0</v>
      </c>
      <c r="J41" s="226">
        <f>-$H$40/12</f>
        <v>868129.56499999994</v>
      </c>
      <c r="K41" s="142"/>
    </row>
    <row r="42" spans="1:11">
      <c r="A42" s="2">
        <f t="shared" si="1"/>
        <v>28</v>
      </c>
      <c r="B42" s="225"/>
      <c r="C42" s="153">
        <f t="shared" si="9"/>
        <v>44227</v>
      </c>
      <c r="D42">
        <v>-6434372.0700000003</v>
      </c>
      <c r="E42">
        <v>-306398.67</v>
      </c>
      <c r="G42" s="153">
        <f t="shared" si="8"/>
        <v>44681</v>
      </c>
      <c r="H42" s="226">
        <f t="shared" ref="H42:H50" si="10">H41+I42+J42</f>
        <v>-8681295.6500000004</v>
      </c>
      <c r="I42" s="212">
        <v>0</v>
      </c>
      <c r="J42" s="226">
        <f t="shared" ref="J42:J50" si="11">-$H$40/12</f>
        <v>868129.56499999994</v>
      </c>
      <c r="K42" s="142"/>
    </row>
    <row r="43" spans="1:11">
      <c r="A43" s="2">
        <f t="shared" si="1"/>
        <v>29</v>
      </c>
      <c r="B43" s="225"/>
      <c r="C43" s="153">
        <f t="shared" si="9"/>
        <v>44255</v>
      </c>
      <c r="D43">
        <v>-6740770.7400000002</v>
      </c>
      <c r="E43">
        <v>-306398.67</v>
      </c>
      <c r="G43" s="153">
        <f t="shared" si="8"/>
        <v>44712</v>
      </c>
      <c r="H43" s="226">
        <f t="shared" si="10"/>
        <v>-7813166.0850000009</v>
      </c>
      <c r="I43" s="212">
        <v>0</v>
      </c>
      <c r="J43" s="226">
        <f t="shared" si="11"/>
        <v>868129.56499999994</v>
      </c>
      <c r="K43" s="142"/>
    </row>
    <row r="44" spans="1:11">
      <c r="A44" s="2">
        <f t="shared" si="1"/>
        <v>30</v>
      </c>
      <c r="B44" s="225"/>
      <c r="C44" s="153">
        <f t="shared" si="9"/>
        <v>44286</v>
      </c>
      <c r="D44">
        <v>-7047169.4100000001</v>
      </c>
      <c r="E44">
        <v>-306398.67</v>
      </c>
      <c r="G44" s="153">
        <f t="shared" si="8"/>
        <v>44742</v>
      </c>
      <c r="H44" s="226">
        <f t="shared" si="10"/>
        <v>-6945036.5200000014</v>
      </c>
      <c r="I44" s="212">
        <v>0</v>
      </c>
      <c r="J44" s="226">
        <f t="shared" si="11"/>
        <v>868129.56499999994</v>
      </c>
      <c r="K44" s="142"/>
    </row>
    <row r="45" spans="1:11">
      <c r="A45" s="2">
        <f t="shared" si="1"/>
        <v>31</v>
      </c>
      <c r="B45" s="225"/>
      <c r="C45" s="153">
        <f t="shared" si="9"/>
        <v>44316</v>
      </c>
      <c r="D45">
        <v>-7353568.0800000001</v>
      </c>
      <c r="E45">
        <v>-306398.67</v>
      </c>
      <c r="G45" s="153">
        <f t="shared" si="8"/>
        <v>44773</v>
      </c>
      <c r="H45" s="226">
        <f t="shared" si="10"/>
        <v>-6076906.9550000019</v>
      </c>
      <c r="I45" s="212">
        <v>0</v>
      </c>
      <c r="J45" s="226">
        <f t="shared" si="11"/>
        <v>868129.56499999994</v>
      </c>
      <c r="K45" s="142"/>
    </row>
    <row r="46" spans="1:11">
      <c r="A46" s="2">
        <f t="shared" si="1"/>
        <v>32</v>
      </c>
      <c r="B46" s="225"/>
      <c r="C46" s="153">
        <f t="shared" si="9"/>
        <v>44347</v>
      </c>
      <c r="D46">
        <v>-7659966.75</v>
      </c>
      <c r="E46">
        <v>-306398.67</v>
      </c>
      <c r="G46" s="153">
        <f t="shared" si="8"/>
        <v>44804</v>
      </c>
      <c r="H46" s="226">
        <f t="shared" si="10"/>
        <v>-5208777.3900000025</v>
      </c>
      <c r="I46" s="212">
        <v>0</v>
      </c>
      <c r="J46" s="226">
        <f t="shared" si="11"/>
        <v>868129.56499999994</v>
      </c>
      <c r="K46" s="142"/>
    </row>
    <row r="47" spans="1:11">
      <c r="A47" s="2">
        <f t="shared" si="1"/>
        <v>33</v>
      </c>
      <c r="C47" s="153">
        <f t="shared" si="9"/>
        <v>44377</v>
      </c>
      <c r="D47">
        <f>D46+E47</f>
        <v>-7966365.4199999999</v>
      </c>
      <c r="E47">
        <f>E46</f>
        <v>-306398.67</v>
      </c>
      <c r="G47" s="153">
        <f t="shared" si="8"/>
        <v>44834</v>
      </c>
      <c r="H47" s="226">
        <f t="shared" si="10"/>
        <v>-4340647.825000003</v>
      </c>
      <c r="I47" s="212">
        <v>0</v>
      </c>
      <c r="J47" s="226">
        <f t="shared" si="11"/>
        <v>868129.56499999994</v>
      </c>
      <c r="K47" s="142"/>
    </row>
    <row r="48" spans="1:11">
      <c r="A48" s="2">
        <f t="shared" si="1"/>
        <v>34</v>
      </c>
      <c r="C48" s="153">
        <f t="shared" si="9"/>
        <v>44408</v>
      </c>
      <c r="D48">
        <f t="shared" ref="D48:D50" si="12">D47+E48</f>
        <v>-8272764.0899999999</v>
      </c>
      <c r="E48">
        <f t="shared" ref="E48:E50" si="13">E47</f>
        <v>-306398.67</v>
      </c>
      <c r="G48" s="153">
        <f t="shared" si="8"/>
        <v>44865</v>
      </c>
      <c r="H48" s="226">
        <f t="shared" si="10"/>
        <v>-3472518.260000003</v>
      </c>
      <c r="I48" s="212">
        <v>0</v>
      </c>
      <c r="J48" s="226">
        <f t="shared" si="11"/>
        <v>868129.56499999994</v>
      </c>
      <c r="K48" s="143"/>
    </row>
    <row r="49" spans="1:10">
      <c r="A49" s="2">
        <f t="shared" si="1"/>
        <v>35</v>
      </c>
      <c r="B49" s="227"/>
      <c r="C49" s="153">
        <f>EOMONTH(C48,1)</f>
        <v>44439</v>
      </c>
      <c r="D49">
        <f t="shared" si="12"/>
        <v>-8579162.7599999998</v>
      </c>
      <c r="E49">
        <f t="shared" si="13"/>
        <v>-306398.67</v>
      </c>
      <c r="G49" s="153">
        <f t="shared" si="8"/>
        <v>44895</v>
      </c>
      <c r="H49" s="226">
        <f t="shared" si="10"/>
        <v>-2604388.6950000031</v>
      </c>
      <c r="I49" s="212">
        <v>0</v>
      </c>
      <c r="J49" s="226">
        <f t="shared" si="11"/>
        <v>868129.56499999994</v>
      </c>
    </row>
    <row r="50" spans="1:10">
      <c r="A50" s="2">
        <f t="shared" si="1"/>
        <v>36</v>
      </c>
      <c r="C50" s="153">
        <f t="shared" si="9"/>
        <v>44469</v>
      </c>
      <c r="D50">
        <f t="shared" si="12"/>
        <v>-8885561.4299999997</v>
      </c>
      <c r="E50">
        <f t="shared" si="13"/>
        <v>-306398.67</v>
      </c>
      <c r="G50" s="153">
        <f t="shared" si="8"/>
        <v>44926</v>
      </c>
      <c r="H50" s="226">
        <f t="shared" si="10"/>
        <v>-1736259.1300000031</v>
      </c>
      <c r="I50" s="212">
        <v>0</v>
      </c>
      <c r="J50" s="226">
        <f t="shared" si="11"/>
        <v>868129.56499999994</v>
      </c>
    </row>
    <row r="51" spans="1:10">
      <c r="A51" s="2">
        <f t="shared" si="1"/>
        <v>37</v>
      </c>
      <c r="C51" s="228"/>
      <c r="D51" s="213"/>
      <c r="E51" s="214"/>
      <c r="G51" s="215"/>
      <c r="H51" s="213"/>
      <c r="I51" s="213"/>
      <c r="J51" s="216"/>
    </row>
    <row r="52" spans="1:10">
      <c r="A52" s="2">
        <f t="shared" si="1"/>
        <v>38</v>
      </c>
      <c r="C52" s="153" t="s">
        <v>69</v>
      </c>
      <c r="D52" s="217">
        <f>AVERAGE(D38:D50)</f>
        <v>-7047169.4100000011</v>
      </c>
      <c r="E52" s="217">
        <f>SUM(E39:E50)</f>
        <v>-3676784.0399999996</v>
      </c>
      <c r="G52" s="218" t="s">
        <v>158</v>
      </c>
      <c r="H52" s="217">
        <f>AVERAGE(H38:H50)</f>
        <v>-6673991.5426923102</v>
      </c>
      <c r="I52" s="217">
        <f>SUM(I39:I50)</f>
        <v>-612797.34</v>
      </c>
      <c r="J52" s="217">
        <f>SUM(J39:J50)</f>
        <v>8681295.6499999966</v>
      </c>
    </row>
    <row r="53" spans="1:10">
      <c r="A53" s="2">
        <f t="shared" si="1"/>
        <v>39</v>
      </c>
      <c r="C53" s="153"/>
      <c r="D53" s="220" t="s">
        <v>223</v>
      </c>
      <c r="E53" s="221"/>
      <c r="G53" s="219"/>
      <c r="H53" s="230" t="s">
        <v>223</v>
      </c>
      <c r="I53" s="219"/>
      <c r="J53" s="222"/>
    </row>
    <row r="54" spans="1:10">
      <c r="A54" s="2">
        <f t="shared" si="1"/>
        <v>40</v>
      </c>
      <c r="C54" s="153"/>
    </row>
    <row r="55" spans="1:10">
      <c r="A55" s="2">
        <f t="shared" si="1"/>
        <v>41</v>
      </c>
      <c r="C55" s="153">
        <f>EOMONTH(C50,1)</f>
        <v>44500</v>
      </c>
      <c r="D55">
        <f>D50+E55</f>
        <v>-9191960.0999999996</v>
      </c>
      <c r="E55" s="226">
        <f>E50</f>
        <v>-306398.67</v>
      </c>
      <c r="G55" s="153">
        <f>EOMONTH(G50,1)</f>
        <v>44957</v>
      </c>
      <c r="H55" s="226">
        <f>H50+J55</f>
        <v>-868129.5650000032</v>
      </c>
      <c r="I55" s="54">
        <v>0</v>
      </c>
      <c r="J55" s="226">
        <f t="shared" ref="J55:J56" si="14">-$H$40/12</f>
        <v>868129.56499999994</v>
      </c>
    </row>
    <row r="56" spans="1:10">
      <c r="A56" s="2">
        <f t="shared" si="1"/>
        <v>42</v>
      </c>
      <c r="C56" s="153">
        <f t="shared" ref="C56" si="15">EOMONTH(C55,1)</f>
        <v>44530</v>
      </c>
      <c r="D56">
        <f>D55+E56</f>
        <v>-9498358.7699999996</v>
      </c>
      <c r="E56" s="226">
        <f>E55</f>
        <v>-306398.67</v>
      </c>
      <c r="F56" s="2"/>
      <c r="G56" s="153">
        <f>EOMONTH(G55,1)</f>
        <v>44985</v>
      </c>
      <c r="H56" s="226">
        <f>H55+J56</f>
        <v>-3.2596290111541748E-9</v>
      </c>
      <c r="I56" s="54">
        <v>0</v>
      </c>
      <c r="J56" s="226">
        <f t="shared" si="14"/>
        <v>868129.56499999994</v>
      </c>
    </row>
    <row r="57" spans="1:10">
      <c r="A57" s="2">
        <f t="shared" si="1"/>
        <v>43</v>
      </c>
      <c r="G57" s="153"/>
      <c r="H57" s="54"/>
      <c r="I57" s="54"/>
      <c r="J57" s="54"/>
    </row>
    <row r="58" spans="1:10">
      <c r="A58" s="2">
        <f t="shared" si="1"/>
        <v>44</v>
      </c>
      <c r="G58" s="153"/>
      <c r="J58" s="212"/>
    </row>
    <row r="59" spans="1:10">
      <c r="A59" s="2">
        <f t="shared" si="1"/>
        <v>45</v>
      </c>
      <c r="G59" s="153"/>
    </row>
    <row r="60" spans="1:10">
      <c r="A60" s="2">
        <f t="shared" si="1"/>
        <v>46</v>
      </c>
      <c r="G60" s="153"/>
      <c r="H60" s="208" t="s">
        <v>225</v>
      </c>
      <c r="J60" s="208" t="s">
        <v>221</v>
      </c>
    </row>
    <row r="61" spans="1:10" ht="15.6" thickBot="1">
      <c r="A61" s="2">
        <f t="shared" si="1"/>
        <v>47</v>
      </c>
      <c r="B61" t="s">
        <v>226</v>
      </c>
      <c r="G61" s="218" t="s">
        <v>158</v>
      </c>
      <c r="H61" s="146">
        <f>H52+H29</f>
        <v>-6711338.0010166699</v>
      </c>
      <c r="J61" s="146">
        <f>J52+J29</f>
        <v>8729365.3488333318</v>
      </c>
    </row>
    <row r="62" spans="1:10" ht="15.6" thickTop="1">
      <c r="A62" s="2">
        <f t="shared" si="1"/>
        <v>48</v>
      </c>
      <c r="G62" s="153"/>
      <c r="J62" s="212"/>
    </row>
    <row r="63" spans="1:10">
      <c r="A63" s="107"/>
    </row>
    <row r="64" spans="1:10">
      <c r="A64" s="107"/>
    </row>
    <row r="65" spans="1:11">
      <c r="B65" t="s">
        <v>59</v>
      </c>
    </row>
    <row r="66" spans="1:11">
      <c r="B66" t="s">
        <v>227</v>
      </c>
    </row>
    <row r="67" spans="1:11">
      <c r="B67" t="s">
        <v>228</v>
      </c>
    </row>
    <row r="70" spans="1:11">
      <c r="B70" s="57"/>
    </row>
    <row r="73" spans="1:11">
      <c r="A73" s="47"/>
      <c r="B73" s="46"/>
      <c r="C73" s="107"/>
      <c r="F73" s="107"/>
      <c r="G73" s="107"/>
      <c r="H73" s="107"/>
      <c r="I73" s="107"/>
      <c r="J73" s="107"/>
      <c r="K73" s="107"/>
    </row>
    <row r="74" spans="1:11">
      <c r="A74" s="47"/>
      <c r="B74" s="98"/>
      <c r="C74" s="107"/>
      <c r="D74" s="107"/>
      <c r="E74" s="107"/>
      <c r="F74" s="107"/>
      <c r="G74" s="107"/>
      <c r="H74" s="107"/>
      <c r="I74" s="107"/>
      <c r="J74" s="107"/>
      <c r="K74" s="107"/>
    </row>
    <row r="75" spans="1:11">
      <c r="A75" s="47"/>
      <c r="B75" s="229"/>
      <c r="C75" s="107"/>
      <c r="D75" s="107"/>
      <c r="E75" s="107"/>
      <c r="F75" s="107"/>
      <c r="G75" s="107"/>
      <c r="H75" s="107"/>
      <c r="I75" s="107"/>
      <c r="K75" s="107"/>
    </row>
    <row r="76" spans="1:11">
      <c r="A76" s="47"/>
      <c r="B76" s="229"/>
      <c r="C76" s="107"/>
      <c r="D76" s="107"/>
      <c r="E76" s="107"/>
      <c r="F76" s="107"/>
      <c r="G76" s="107"/>
      <c r="H76" s="107"/>
      <c r="I76" s="107"/>
      <c r="K76" s="107"/>
    </row>
    <row r="77" spans="1:11">
      <c r="A77" s="47"/>
      <c r="B77" s="229"/>
      <c r="C77" s="107"/>
      <c r="D77" s="107"/>
      <c r="E77" s="107"/>
      <c r="F77" s="107"/>
      <c r="G77" s="107"/>
      <c r="H77" s="107"/>
      <c r="I77" s="107"/>
      <c r="K77" s="107"/>
    </row>
    <row r="78" spans="1:11">
      <c r="A78" s="47"/>
      <c r="B78" s="229"/>
      <c r="C78" s="107"/>
      <c r="D78" s="107"/>
      <c r="E78" s="107"/>
      <c r="F78" s="107"/>
      <c r="G78" s="107"/>
      <c r="H78" s="107"/>
      <c r="I78" s="107"/>
      <c r="J78" s="107"/>
      <c r="K78" s="107"/>
    </row>
    <row r="79" spans="1:11">
      <c r="A79" s="47"/>
      <c r="B79" s="229"/>
      <c r="C79" s="107"/>
      <c r="D79" s="107"/>
      <c r="E79" s="107"/>
      <c r="J79" s="107"/>
      <c r="K79" s="107"/>
    </row>
    <row r="80" spans="1:11">
      <c r="A80" s="47"/>
      <c r="B80" s="47"/>
      <c r="C80" s="107"/>
      <c r="F80" s="107"/>
      <c r="G80" s="107"/>
      <c r="H80" s="107"/>
      <c r="I80" s="107"/>
      <c r="J80" s="107"/>
      <c r="K80" s="107"/>
    </row>
    <row r="81" spans="2:5">
      <c r="D81" s="107"/>
      <c r="E81" s="107"/>
    </row>
    <row r="96" spans="2:5">
      <c r="B96" t="s">
        <v>160</v>
      </c>
    </row>
    <row r="97" spans="2:2">
      <c r="B97" t="s">
        <v>161</v>
      </c>
    </row>
  </sheetData>
  <mergeCells count="9">
    <mergeCell ref="G13:J13"/>
    <mergeCell ref="G36:J36"/>
    <mergeCell ref="A1:J1"/>
    <mergeCell ref="A2:J2"/>
    <mergeCell ref="A3:J3"/>
    <mergeCell ref="A4:J4"/>
    <mergeCell ref="A5:J5"/>
    <mergeCell ref="C11:E11"/>
    <mergeCell ref="G11:J11"/>
  </mergeCells>
  <printOptions horizontalCentered="1"/>
  <pageMargins left="1" right="0.87" top="1" bottom="1" header="0.5" footer="0.5"/>
  <pageSetup scale="52" orientation="portrait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D755-60EB-4939-A5B8-B7A19CB6357A}">
  <dimension ref="A1:J98"/>
  <sheetViews>
    <sheetView view="pageBreakPreview" topLeftCell="A73" zoomScale="80" zoomScaleNormal="100" zoomScaleSheetLayoutView="80" workbookViewId="0">
      <selection activeCell="C31" sqref="C31"/>
    </sheetView>
  </sheetViews>
  <sheetFormatPr defaultColWidth="11.1796875" defaultRowHeight="15"/>
  <cols>
    <col min="1" max="1" width="4.6328125" style="3" customWidth="1"/>
    <col min="2" max="2" width="9.54296875" style="3" customWidth="1"/>
    <col min="3" max="3" width="56.54296875" style="3" customWidth="1"/>
    <col min="4" max="4" width="10.6328125" style="3" customWidth="1"/>
    <col min="5" max="8" width="13.54296875" style="3" customWidth="1"/>
    <col min="9" max="9" width="16.453125" style="3" bestFit="1" customWidth="1"/>
    <col min="10" max="10" width="7.6328125" style="3" customWidth="1"/>
    <col min="11" max="11" width="4.6328125" style="3" customWidth="1"/>
    <col min="12" max="12" width="23.6328125" style="3" customWidth="1"/>
    <col min="13" max="14" width="10.6328125" style="3" customWidth="1"/>
    <col min="15" max="15" width="11.6328125" style="3" customWidth="1"/>
    <col min="16" max="16" width="10.6328125" style="3" customWidth="1"/>
    <col min="17" max="17" width="9.6328125" style="3" customWidth="1"/>
    <col min="18" max="18" width="14.6328125" style="3" customWidth="1"/>
    <col min="19" max="19" width="5.6328125" style="3" customWidth="1"/>
    <col min="20" max="20" width="4.6328125" style="3" customWidth="1"/>
    <col min="21" max="21" width="9.6328125" style="3" customWidth="1"/>
    <col min="22" max="22" width="20.6328125" style="3" customWidth="1"/>
    <col min="23" max="23" width="9.6328125" style="3" customWidth="1"/>
    <col min="24" max="24" width="15.6328125" style="3" customWidth="1"/>
    <col min="25" max="25" width="9.6328125" style="3" customWidth="1"/>
    <col min="26" max="26" width="6.6328125" style="3" customWidth="1"/>
    <col min="27" max="27" width="9.6328125" style="3" customWidth="1"/>
    <col min="28" max="28" width="16.6328125" style="3" customWidth="1"/>
    <col min="29" max="29" width="9.6328125" style="3" customWidth="1"/>
    <col min="30" max="30" width="5.6328125" style="3" customWidth="1"/>
    <col min="31" max="31" width="10.6328125" style="3" customWidth="1"/>
    <col min="32" max="32" width="19.6328125" style="3" customWidth="1"/>
    <col min="33" max="33" width="9.6328125" style="3" customWidth="1"/>
    <col min="34" max="34" width="16.6328125" style="3" customWidth="1"/>
    <col min="35" max="35" width="11.1796875" style="3"/>
    <col min="36" max="36" width="5.6328125" style="3" customWidth="1"/>
    <col min="37" max="37" width="10.6328125" style="3" customWidth="1"/>
    <col min="38" max="38" width="17.6328125" style="3" customWidth="1"/>
    <col min="39" max="39" width="10.6328125" style="3" customWidth="1"/>
    <col min="40" max="40" width="24.6328125" style="3" customWidth="1"/>
    <col min="41" max="42" width="9.6328125" style="3" customWidth="1"/>
    <col min="43" max="43" width="11.6328125" style="3" customWidth="1"/>
    <col min="44" max="45" width="9.6328125" style="3" customWidth="1"/>
    <col min="46" max="46" width="13.6328125" style="3" customWidth="1"/>
    <col min="47" max="47" width="19.6328125" style="3" customWidth="1"/>
    <col min="48" max="48" width="14.6328125" style="3" customWidth="1"/>
    <col min="49" max="52" width="11.1796875" style="3"/>
    <col min="53" max="53" width="9.6328125" style="3" customWidth="1"/>
    <col min="54" max="54" width="14.6328125" style="3" customWidth="1"/>
    <col min="55" max="56" width="11.1796875" style="3"/>
    <col min="57" max="57" width="12.6328125" style="3" customWidth="1"/>
    <col min="58" max="58" width="10.6328125" style="3" customWidth="1"/>
    <col min="59" max="16384" width="11.1796875" style="3"/>
  </cols>
  <sheetData>
    <row r="1" spans="1:9" ht="15.75" customHeight="1">
      <c r="A1" s="232" t="s">
        <v>231</v>
      </c>
      <c r="B1" s="232"/>
      <c r="C1" s="232"/>
      <c r="D1" s="232"/>
      <c r="E1" s="232"/>
      <c r="F1" s="232"/>
      <c r="G1" s="232"/>
      <c r="H1" s="232"/>
      <c r="I1" s="232"/>
    </row>
    <row r="2" spans="1:9" ht="15.6">
      <c r="A2" s="232" t="s">
        <v>232</v>
      </c>
      <c r="B2" s="232"/>
      <c r="C2" s="232"/>
      <c r="D2" s="232"/>
      <c r="E2" s="232"/>
      <c r="F2" s="232"/>
      <c r="G2" s="232"/>
      <c r="H2" s="232"/>
      <c r="I2" s="232"/>
    </row>
    <row r="3" spans="1:9" ht="15.6">
      <c r="A3" s="232" t="s">
        <v>32</v>
      </c>
      <c r="B3" s="232"/>
      <c r="C3" s="232"/>
      <c r="D3" s="232"/>
      <c r="E3" s="232"/>
      <c r="F3" s="232"/>
      <c r="G3" s="232"/>
      <c r="H3" s="232"/>
      <c r="I3" s="232"/>
    </row>
    <row r="4" spans="1:9" ht="15.6">
      <c r="A4" s="232" t="s">
        <v>233</v>
      </c>
      <c r="B4" s="232"/>
      <c r="C4" s="232"/>
      <c r="D4" s="232"/>
      <c r="E4" s="232"/>
      <c r="F4" s="232"/>
      <c r="G4" s="232"/>
      <c r="H4" s="232"/>
      <c r="I4" s="232"/>
    </row>
    <row r="5" spans="1:9" ht="15.6">
      <c r="A5" s="232" t="s">
        <v>234</v>
      </c>
      <c r="B5" s="232"/>
      <c r="C5" s="232"/>
      <c r="D5" s="232"/>
      <c r="E5" s="232"/>
      <c r="F5" s="232"/>
      <c r="G5" s="232"/>
      <c r="H5" s="232"/>
      <c r="I5" s="232"/>
    </row>
    <row r="7" spans="1:9" ht="15.6">
      <c r="A7" s="4" t="s">
        <v>33</v>
      </c>
      <c r="B7" s="5"/>
      <c r="I7" s="6" t="s">
        <v>34</v>
      </c>
    </row>
    <row r="8" spans="1:9" ht="15.6">
      <c r="A8" s="4" t="s">
        <v>35</v>
      </c>
      <c r="B8" s="5"/>
      <c r="I8" s="7" t="s">
        <v>36</v>
      </c>
    </row>
    <row r="9" spans="1:9" ht="15.6">
      <c r="A9" s="4" t="s">
        <v>37</v>
      </c>
      <c r="B9" s="5"/>
      <c r="I9" s="7" t="s">
        <v>38</v>
      </c>
    </row>
    <row r="10" spans="1:9">
      <c r="A10" s="8" t="s">
        <v>39</v>
      </c>
      <c r="B10" s="9"/>
      <c r="C10" s="9"/>
      <c r="D10" s="8" t="s">
        <v>40</v>
      </c>
      <c r="E10" s="9"/>
      <c r="F10" s="9"/>
      <c r="G10" s="9"/>
      <c r="H10" s="9"/>
      <c r="I10" s="9"/>
    </row>
    <row r="11" spans="1:9">
      <c r="A11" s="10" t="s">
        <v>41</v>
      </c>
      <c r="B11" s="10" t="s">
        <v>42</v>
      </c>
      <c r="C11" s="10" t="s">
        <v>43</v>
      </c>
      <c r="D11" s="10" t="s">
        <v>44</v>
      </c>
      <c r="E11" s="10" t="s">
        <v>45</v>
      </c>
      <c r="F11" s="10"/>
      <c r="G11" s="10"/>
      <c r="H11" s="10"/>
      <c r="I11" s="10" t="s">
        <v>46</v>
      </c>
    </row>
    <row r="12" spans="1:9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15.6">
      <c r="A13" s="11"/>
      <c r="C13" s="12" t="s">
        <v>47</v>
      </c>
      <c r="D13" s="13"/>
      <c r="E13" s="13"/>
      <c r="F13" s="13"/>
      <c r="G13" s="13"/>
      <c r="H13" s="13"/>
      <c r="I13" s="13"/>
    </row>
    <row r="15" spans="1:9">
      <c r="A15" s="14">
        <v>1</v>
      </c>
      <c r="B15" s="11" t="s">
        <v>48</v>
      </c>
      <c r="C15" s="14" t="s">
        <v>235</v>
      </c>
      <c r="D15" s="14">
        <v>55578.180000000015</v>
      </c>
      <c r="E15" s="15" t="s">
        <v>49</v>
      </c>
      <c r="F15" s="14">
        <f t="shared" ref="F15:F47" si="0">D15</f>
        <v>55578.180000000015</v>
      </c>
      <c r="G15" s="15"/>
      <c r="H15" s="15"/>
    </row>
    <row r="16" spans="1:9">
      <c r="A16" s="14">
        <f>A15+1</f>
        <v>2</v>
      </c>
      <c r="B16" s="11" t="s">
        <v>48</v>
      </c>
      <c r="C16" s="14" t="s">
        <v>236</v>
      </c>
      <c r="D16" s="14">
        <v>158</v>
      </c>
      <c r="E16" s="15"/>
      <c r="F16" s="14">
        <f t="shared" si="0"/>
        <v>158</v>
      </c>
      <c r="G16" s="15"/>
      <c r="H16" s="15"/>
    </row>
    <row r="17" spans="1:8">
      <c r="A17" s="14">
        <f t="shared" ref="A17:A50" si="1">A16+1</f>
        <v>3</v>
      </c>
      <c r="B17" s="11" t="s">
        <v>48</v>
      </c>
      <c r="C17" s="14" t="s">
        <v>237</v>
      </c>
      <c r="D17" s="14">
        <v>475</v>
      </c>
      <c r="E17" s="16"/>
      <c r="F17" s="14">
        <f t="shared" si="0"/>
        <v>475</v>
      </c>
      <c r="G17" s="16"/>
      <c r="H17" s="16"/>
    </row>
    <row r="18" spans="1:8">
      <c r="A18" s="14">
        <f t="shared" si="1"/>
        <v>4</v>
      </c>
      <c r="B18" s="11" t="s">
        <v>48</v>
      </c>
      <c r="C18" s="14" t="s">
        <v>238</v>
      </c>
      <c r="D18" s="14">
        <v>500</v>
      </c>
      <c r="E18" s="16"/>
      <c r="F18" s="14">
        <f t="shared" si="0"/>
        <v>500</v>
      </c>
      <c r="G18" s="16"/>
      <c r="H18" s="16"/>
    </row>
    <row r="19" spans="1:8">
      <c r="A19" s="14">
        <f t="shared" si="1"/>
        <v>5</v>
      </c>
      <c r="B19" s="11" t="s">
        <v>48</v>
      </c>
      <c r="C19" s="14" t="s">
        <v>239</v>
      </c>
      <c r="D19" s="14">
        <v>42878.280000000006</v>
      </c>
      <c r="E19" s="16"/>
      <c r="F19" s="14">
        <f t="shared" si="0"/>
        <v>42878.280000000006</v>
      </c>
      <c r="G19" s="16"/>
      <c r="H19" s="16"/>
    </row>
    <row r="20" spans="1:8">
      <c r="A20" s="14">
        <f t="shared" si="1"/>
        <v>6</v>
      </c>
      <c r="B20" s="11" t="s">
        <v>48</v>
      </c>
      <c r="C20" s="14" t="s">
        <v>240</v>
      </c>
      <c r="D20" s="14">
        <v>100</v>
      </c>
      <c r="E20" s="16"/>
      <c r="F20" s="14">
        <f t="shared" si="0"/>
        <v>100</v>
      </c>
      <c r="G20" s="16"/>
      <c r="H20" s="16"/>
    </row>
    <row r="21" spans="1:8">
      <c r="A21" s="14">
        <f t="shared" si="1"/>
        <v>7</v>
      </c>
      <c r="B21" s="11" t="s">
        <v>48</v>
      </c>
      <c r="C21" s="14" t="s">
        <v>241</v>
      </c>
      <c r="D21" s="14">
        <v>11000</v>
      </c>
      <c r="E21" s="16"/>
      <c r="F21" s="14">
        <f t="shared" si="0"/>
        <v>11000</v>
      </c>
      <c r="G21" s="16"/>
      <c r="H21" s="16"/>
    </row>
    <row r="22" spans="1:8">
      <c r="A22" s="14">
        <f t="shared" si="1"/>
        <v>8</v>
      </c>
      <c r="B22" s="11" t="s">
        <v>48</v>
      </c>
      <c r="C22" s="14" t="s">
        <v>242</v>
      </c>
      <c r="D22" s="14">
        <v>5000</v>
      </c>
      <c r="E22" s="16"/>
      <c r="F22" s="14">
        <f t="shared" si="0"/>
        <v>5000</v>
      </c>
      <c r="G22" s="16"/>
      <c r="H22" s="16"/>
    </row>
    <row r="23" spans="1:8">
      <c r="A23" s="14">
        <f t="shared" si="1"/>
        <v>9</v>
      </c>
      <c r="B23" s="11" t="s">
        <v>48</v>
      </c>
      <c r="C23" s="14" t="s">
        <v>243</v>
      </c>
      <c r="D23" s="14">
        <v>500</v>
      </c>
      <c r="E23" s="16"/>
      <c r="F23" s="14">
        <f t="shared" si="0"/>
        <v>500</v>
      </c>
      <c r="G23" s="16"/>
      <c r="H23" s="16"/>
    </row>
    <row r="24" spans="1:8">
      <c r="A24" s="14">
        <f t="shared" si="1"/>
        <v>10</v>
      </c>
      <c r="B24" s="11" t="s">
        <v>48</v>
      </c>
      <c r="C24" s="14" t="s">
        <v>244</v>
      </c>
      <c r="D24" s="14">
        <v>2575</v>
      </c>
      <c r="E24" s="16"/>
      <c r="F24" s="14">
        <f t="shared" si="0"/>
        <v>2575</v>
      </c>
      <c r="G24" s="16"/>
      <c r="H24" s="16"/>
    </row>
    <row r="25" spans="1:8">
      <c r="A25" s="14">
        <f t="shared" si="1"/>
        <v>11</v>
      </c>
      <c r="B25" s="11" t="s">
        <v>48</v>
      </c>
      <c r="C25" s="14" t="s">
        <v>245</v>
      </c>
      <c r="D25" s="14">
        <v>10000</v>
      </c>
      <c r="E25" s="16"/>
      <c r="F25" s="14">
        <f t="shared" si="0"/>
        <v>10000</v>
      </c>
      <c r="G25" s="16"/>
      <c r="H25" s="16"/>
    </row>
    <row r="26" spans="1:8">
      <c r="A26" s="14">
        <f t="shared" si="1"/>
        <v>12</v>
      </c>
      <c r="B26" s="11" t="s">
        <v>48</v>
      </c>
      <c r="C26" s="14" t="s">
        <v>246</v>
      </c>
      <c r="D26" s="14">
        <v>256</v>
      </c>
      <c r="E26" s="16"/>
      <c r="F26" s="14">
        <f t="shared" si="0"/>
        <v>256</v>
      </c>
      <c r="G26" s="16"/>
      <c r="H26" s="16"/>
    </row>
    <row r="27" spans="1:8">
      <c r="A27" s="14">
        <f t="shared" si="1"/>
        <v>13</v>
      </c>
      <c r="B27" s="11" t="s">
        <v>48</v>
      </c>
      <c r="C27" s="14" t="s">
        <v>247</v>
      </c>
      <c r="D27" s="14">
        <v>3000</v>
      </c>
      <c r="E27" s="16"/>
      <c r="F27" s="14">
        <f t="shared" si="0"/>
        <v>3000</v>
      </c>
      <c r="G27" s="16"/>
      <c r="H27" s="16"/>
    </row>
    <row r="28" spans="1:8">
      <c r="A28" s="14">
        <f t="shared" si="1"/>
        <v>14</v>
      </c>
      <c r="B28" s="11" t="s">
        <v>48</v>
      </c>
      <c r="C28" s="14" t="s">
        <v>248</v>
      </c>
      <c r="D28" s="14">
        <v>810</v>
      </c>
      <c r="E28" s="16"/>
      <c r="F28" s="14">
        <f t="shared" si="0"/>
        <v>810</v>
      </c>
      <c r="G28" s="16"/>
      <c r="H28" s="16"/>
    </row>
    <row r="29" spans="1:8">
      <c r="A29" s="14">
        <f t="shared" si="1"/>
        <v>15</v>
      </c>
      <c r="B29" s="11" t="s">
        <v>48</v>
      </c>
      <c r="C29" s="14" t="s">
        <v>249</v>
      </c>
      <c r="D29" s="14">
        <v>475</v>
      </c>
      <c r="E29" s="16"/>
      <c r="F29" s="14">
        <f t="shared" si="0"/>
        <v>475</v>
      </c>
      <c r="G29" s="16"/>
      <c r="H29" s="16"/>
    </row>
    <row r="30" spans="1:8">
      <c r="A30" s="14">
        <f t="shared" si="1"/>
        <v>16</v>
      </c>
      <c r="B30" s="11" t="s">
        <v>48</v>
      </c>
      <c r="C30" s="14" t="s">
        <v>250</v>
      </c>
      <c r="D30" s="14">
        <v>55</v>
      </c>
      <c r="E30" s="16"/>
      <c r="F30" s="14">
        <f t="shared" si="0"/>
        <v>55</v>
      </c>
      <c r="G30" s="16"/>
      <c r="H30" s="16"/>
    </row>
    <row r="31" spans="1:8">
      <c r="A31" s="14">
        <f t="shared" si="1"/>
        <v>17</v>
      </c>
      <c r="B31" s="11" t="s">
        <v>48</v>
      </c>
      <c r="C31" s="14" t="s">
        <v>251</v>
      </c>
      <c r="D31" s="14">
        <v>20000</v>
      </c>
      <c r="E31" s="16"/>
      <c r="F31" s="14">
        <f t="shared" si="0"/>
        <v>20000</v>
      </c>
      <c r="G31" s="16"/>
      <c r="H31" s="16"/>
    </row>
    <row r="32" spans="1:8">
      <c r="A32" s="14">
        <f t="shared" si="1"/>
        <v>18</v>
      </c>
      <c r="B32" s="11" t="s">
        <v>48</v>
      </c>
      <c r="C32" s="14" t="s">
        <v>252</v>
      </c>
      <c r="D32" s="14">
        <v>1740</v>
      </c>
      <c r="E32" s="16"/>
      <c r="F32" s="14">
        <f t="shared" si="0"/>
        <v>1740</v>
      </c>
      <c r="G32" s="16"/>
      <c r="H32" s="16"/>
    </row>
    <row r="33" spans="1:8">
      <c r="A33" s="14">
        <f t="shared" si="1"/>
        <v>19</v>
      </c>
      <c r="B33" s="11" t="s">
        <v>48</v>
      </c>
      <c r="C33" s="14" t="s">
        <v>253</v>
      </c>
      <c r="D33" s="14">
        <v>2500</v>
      </c>
      <c r="E33" s="16"/>
      <c r="F33" s="14">
        <f t="shared" si="0"/>
        <v>2500</v>
      </c>
      <c r="G33" s="16"/>
      <c r="H33" s="16"/>
    </row>
    <row r="34" spans="1:8">
      <c r="A34" s="14">
        <f t="shared" si="1"/>
        <v>20</v>
      </c>
      <c r="B34" s="11" t="s">
        <v>48</v>
      </c>
      <c r="C34" s="14" t="s">
        <v>254</v>
      </c>
      <c r="D34" s="14">
        <v>200</v>
      </c>
      <c r="E34" s="16"/>
      <c r="F34" s="14">
        <f t="shared" si="0"/>
        <v>200</v>
      </c>
      <c r="G34" s="16"/>
      <c r="H34" s="16"/>
    </row>
    <row r="35" spans="1:8">
      <c r="A35" s="14">
        <f t="shared" si="1"/>
        <v>21</v>
      </c>
      <c r="B35" s="11" t="s">
        <v>48</v>
      </c>
      <c r="C35" s="14" t="s">
        <v>255</v>
      </c>
      <c r="D35" s="14">
        <v>10250</v>
      </c>
      <c r="E35" s="16"/>
      <c r="F35" s="14">
        <f t="shared" si="0"/>
        <v>10250</v>
      </c>
      <c r="G35" s="16"/>
      <c r="H35" s="16"/>
    </row>
    <row r="36" spans="1:8">
      <c r="A36" s="14">
        <f t="shared" si="1"/>
        <v>22</v>
      </c>
      <c r="B36" s="11" t="s">
        <v>48</v>
      </c>
      <c r="C36" s="14" t="s">
        <v>256</v>
      </c>
      <c r="D36" s="14">
        <v>374</v>
      </c>
      <c r="E36" s="16"/>
      <c r="F36" s="14">
        <f t="shared" si="0"/>
        <v>374</v>
      </c>
      <c r="G36" s="16"/>
      <c r="H36" s="16"/>
    </row>
    <row r="37" spans="1:8">
      <c r="A37" s="14">
        <f t="shared" si="1"/>
        <v>23</v>
      </c>
      <c r="B37" s="11" t="s">
        <v>48</v>
      </c>
      <c r="C37" s="14" t="s">
        <v>257</v>
      </c>
      <c r="D37" s="14">
        <v>1020</v>
      </c>
      <c r="E37" s="16"/>
      <c r="F37" s="14">
        <f t="shared" si="0"/>
        <v>1020</v>
      </c>
      <c r="G37" s="16"/>
      <c r="H37" s="16"/>
    </row>
    <row r="38" spans="1:8">
      <c r="A38" s="14">
        <f t="shared" si="1"/>
        <v>24</v>
      </c>
      <c r="B38" s="11" t="s">
        <v>48</v>
      </c>
      <c r="C38" s="14" t="s">
        <v>258</v>
      </c>
      <c r="D38" s="14">
        <v>395</v>
      </c>
      <c r="E38" s="15"/>
      <c r="F38" s="14">
        <f t="shared" si="0"/>
        <v>395</v>
      </c>
      <c r="G38" s="15"/>
      <c r="H38" s="15"/>
    </row>
    <row r="39" spans="1:8">
      <c r="A39" s="14">
        <f t="shared" si="1"/>
        <v>25</v>
      </c>
      <c r="B39" s="11" t="s">
        <v>48</v>
      </c>
      <c r="C39" s="14" t="s">
        <v>259</v>
      </c>
      <c r="D39" s="14">
        <v>97.5</v>
      </c>
      <c r="F39" s="14">
        <f t="shared" si="0"/>
        <v>97.5</v>
      </c>
    </row>
    <row r="40" spans="1:8">
      <c r="A40" s="14">
        <f t="shared" si="1"/>
        <v>26</v>
      </c>
      <c r="B40" s="11" t="s">
        <v>48</v>
      </c>
      <c r="C40" s="14" t="s">
        <v>260</v>
      </c>
      <c r="D40" s="14">
        <v>350</v>
      </c>
      <c r="F40" s="14">
        <f t="shared" si="0"/>
        <v>350</v>
      </c>
    </row>
    <row r="41" spans="1:8">
      <c r="A41" s="14">
        <f t="shared" si="1"/>
        <v>27</v>
      </c>
      <c r="B41" s="11" t="s">
        <v>48</v>
      </c>
      <c r="C41" s="14" t="s">
        <v>261</v>
      </c>
      <c r="D41" s="14">
        <v>588.29999999999995</v>
      </c>
      <c r="F41" s="14">
        <f t="shared" si="0"/>
        <v>588.29999999999995</v>
      </c>
    </row>
    <row r="42" spans="1:8">
      <c r="A42" s="14">
        <f t="shared" si="1"/>
        <v>28</v>
      </c>
      <c r="B42" s="11" t="s">
        <v>48</v>
      </c>
      <c r="C42" s="14" t="s">
        <v>262</v>
      </c>
      <c r="D42" s="14">
        <v>250</v>
      </c>
      <c r="E42" s="17" t="s">
        <v>50</v>
      </c>
      <c r="F42" s="14">
        <f t="shared" si="0"/>
        <v>250</v>
      </c>
      <c r="G42" s="17"/>
      <c r="H42" s="17"/>
    </row>
    <row r="43" spans="1:8">
      <c r="A43" s="14">
        <f t="shared" si="1"/>
        <v>29</v>
      </c>
      <c r="B43" s="11" t="s">
        <v>48</v>
      </c>
      <c r="C43" s="14" t="s">
        <v>263</v>
      </c>
      <c r="D43" s="14">
        <v>299</v>
      </c>
      <c r="F43" s="14">
        <f t="shared" si="0"/>
        <v>299</v>
      </c>
    </row>
    <row r="44" spans="1:8">
      <c r="A44" s="14">
        <f t="shared" si="1"/>
        <v>30</v>
      </c>
      <c r="B44" s="11" t="s">
        <v>48</v>
      </c>
      <c r="C44" s="14" t="s">
        <v>264</v>
      </c>
      <c r="D44" s="14">
        <v>318.75</v>
      </c>
      <c r="F44" s="14">
        <f t="shared" si="0"/>
        <v>318.75</v>
      </c>
    </row>
    <row r="45" spans="1:8">
      <c r="A45" s="14">
        <f t="shared" si="1"/>
        <v>31</v>
      </c>
      <c r="B45" s="11" t="s">
        <v>48</v>
      </c>
      <c r="C45" s="14" t="s">
        <v>265</v>
      </c>
      <c r="D45" s="14">
        <v>25.84</v>
      </c>
      <c r="F45" s="14">
        <f t="shared" si="0"/>
        <v>25.84</v>
      </c>
    </row>
    <row r="46" spans="1:8">
      <c r="A46" s="14">
        <f t="shared" si="1"/>
        <v>32</v>
      </c>
      <c r="B46" s="11" t="s">
        <v>48</v>
      </c>
      <c r="C46" s="14" t="s">
        <v>266</v>
      </c>
      <c r="D46" s="14">
        <v>75</v>
      </c>
      <c r="F46" s="14">
        <f t="shared" si="0"/>
        <v>75</v>
      </c>
    </row>
    <row r="47" spans="1:8">
      <c r="A47" s="14">
        <f t="shared" si="1"/>
        <v>33</v>
      </c>
      <c r="B47" s="11" t="s">
        <v>48</v>
      </c>
      <c r="C47" s="14" t="s">
        <v>267</v>
      </c>
      <c r="D47" s="14">
        <v>300</v>
      </c>
      <c r="E47" s="17" t="s">
        <v>50</v>
      </c>
      <c r="F47" s="14">
        <f t="shared" si="0"/>
        <v>300</v>
      </c>
      <c r="G47" s="17"/>
      <c r="H47" s="17"/>
    </row>
    <row r="48" spans="1:8">
      <c r="A48" s="14">
        <f t="shared" si="1"/>
        <v>34</v>
      </c>
      <c r="B48" s="11" t="s">
        <v>48</v>
      </c>
      <c r="C48" s="14" t="s">
        <v>268</v>
      </c>
      <c r="D48" s="14">
        <v>200</v>
      </c>
      <c r="E48" s="17"/>
      <c r="F48" s="18"/>
      <c r="G48" s="17"/>
      <c r="H48" s="17"/>
    </row>
    <row r="49" spans="1:10">
      <c r="A49" s="14">
        <f t="shared" si="1"/>
        <v>35</v>
      </c>
      <c r="B49" s="11" t="s">
        <v>48</v>
      </c>
      <c r="C49" s="14" t="s">
        <v>269</v>
      </c>
      <c r="D49" s="14">
        <v>309.97000000000003</v>
      </c>
      <c r="E49" s="17"/>
      <c r="F49" s="18"/>
      <c r="G49" s="17"/>
      <c r="H49" s="17"/>
    </row>
    <row r="50" spans="1:10">
      <c r="A50" s="14">
        <f t="shared" si="1"/>
        <v>36</v>
      </c>
      <c r="B50" s="11" t="s">
        <v>48</v>
      </c>
      <c r="C50" s="14" t="s">
        <v>270</v>
      </c>
      <c r="D50" s="14">
        <v>82.31</v>
      </c>
      <c r="F50" s="14">
        <f>D50</f>
        <v>82.31</v>
      </c>
    </row>
    <row r="51" spans="1:10">
      <c r="A51" s="14"/>
      <c r="B51" s="11"/>
    </row>
    <row r="52" spans="1:10" ht="15.6">
      <c r="C52" s="19" t="s">
        <v>51</v>
      </c>
      <c r="D52" s="20">
        <f>SUM(D15:D51)</f>
        <v>172736.13</v>
      </c>
      <c r="F52" s="20">
        <f>SUM(F15:F51)</f>
        <v>172226.16</v>
      </c>
    </row>
    <row r="54" spans="1:10" ht="15.6">
      <c r="C54" s="12" t="s">
        <v>52</v>
      </c>
      <c r="D54" s="21"/>
      <c r="E54" s="21"/>
      <c r="F54" s="21"/>
      <c r="G54" s="21"/>
      <c r="H54" s="21"/>
      <c r="I54" s="21"/>
    </row>
    <row r="55" spans="1:10" ht="15.6">
      <c r="C55" s="22"/>
      <c r="G55" s="3" t="s">
        <v>53</v>
      </c>
      <c r="H55" s="3" t="s">
        <v>54</v>
      </c>
      <c r="I55" s="3" t="s">
        <v>55</v>
      </c>
    </row>
    <row r="56" spans="1:10">
      <c r="A56" s="14">
        <v>1</v>
      </c>
      <c r="B56" s="11" t="s">
        <v>48</v>
      </c>
      <c r="C56" s="14" t="s">
        <v>235</v>
      </c>
      <c r="D56" s="14">
        <v>55578.180000000015</v>
      </c>
      <c r="E56" s="15" t="s">
        <v>49</v>
      </c>
      <c r="F56" s="14">
        <f t="shared" ref="F56:F89" si="2">D56</f>
        <v>55578.180000000015</v>
      </c>
      <c r="G56" s="23">
        <v>6.2E-2</v>
      </c>
      <c r="H56" s="14">
        <f>F56*-G56</f>
        <v>-3445.8471600000007</v>
      </c>
      <c r="I56" s="3">
        <f>F56+H56</f>
        <v>52132.332840000017</v>
      </c>
      <c r="J56" s="24" t="s">
        <v>56</v>
      </c>
    </row>
    <row r="57" spans="1:10">
      <c r="A57" s="14">
        <f t="shared" ref="A57:A72" si="3">A56+1</f>
        <v>2</v>
      </c>
      <c r="B57" s="11" t="s">
        <v>48</v>
      </c>
      <c r="C57" s="14" t="s">
        <v>236</v>
      </c>
      <c r="D57" s="14">
        <v>158</v>
      </c>
      <c r="F57" s="14">
        <f t="shared" si="2"/>
        <v>158</v>
      </c>
      <c r="G57" s="25"/>
      <c r="I57" s="3">
        <f t="shared" ref="I57:I91" si="4">F57+H57</f>
        <v>158</v>
      </c>
    </row>
    <row r="58" spans="1:10">
      <c r="A58" s="14">
        <f t="shared" si="3"/>
        <v>3</v>
      </c>
      <c r="B58" s="11" t="s">
        <v>48</v>
      </c>
      <c r="C58" s="14" t="s">
        <v>237</v>
      </c>
      <c r="D58" s="14">
        <v>475</v>
      </c>
      <c r="F58" s="14">
        <f t="shared" si="2"/>
        <v>475</v>
      </c>
      <c r="G58" s="25"/>
      <c r="I58" s="3">
        <f t="shared" si="4"/>
        <v>475</v>
      </c>
    </row>
    <row r="59" spans="1:10">
      <c r="A59" s="14">
        <f t="shared" si="3"/>
        <v>4</v>
      </c>
      <c r="B59" s="11" t="s">
        <v>48</v>
      </c>
      <c r="C59" s="14" t="s">
        <v>238</v>
      </c>
      <c r="D59" s="14">
        <v>500</v>
      </c>
      <c r="F59" s="14">
        <f t="shared" si="2"/>
        <v>500</v>
      </c>
      <c r="G59" s="25"/>
      <c r="I59" s="3">
        <f t="shared" si="4"/>
        <v>500</v>
      </c>
    </row>
    <row r="60" spans="1:10">
      <c r="A60" s="14">
        <f t="shared" si="3"/>
        <v>5</v>
      </c>
      <c r="B60" s="11" t="s">
        <v>48</v>
      </c>
      <c r="C60" s="14" t="s">
        <v>239</v>
      </c>
      <c r="D60" s="14">
        <v>42878.280000000006</v>
      </c>
      <c r="F60" s="14">
        <f t="shared" si="2"/>
        <v>42878.280000000006</v>
      </c>
      <c r="G60" s="23">
        <v>0.15</v>
      </c>
      <c r="H60" s="14">
        <f>F60*-G60</f>
        <v>-6431.7420000000011</v>
      </c>
      <c r="I60" s="3">
        <f t="shared" si="4"/>
        <v>36446.538000000008</v>
      </c>
      <c r="J60" s="24" t="s">
        <v>57</v>
      </c>
    </row>
    <row r="61" spans="1:10">
      <c r="A61" s="14">
        <f t="shared" si="3"/>
        <v>6</v>
      </c>
      <c r="B61" s="11" t="s">
        <v>48</v>
      </c>
      <c r="C61" s="14" t="s">
        <v>240</v>
      </c>
      <c r="D61" s="14">
        <v>100</v>
      </c>
      <c r="F61" s="14">
        <f t="shared" si="2"/>
        <v>100</v>
      </c>
      <c r="G61" s="25"/>
      <c r="I61" s="3">
        <f t="shared" si="4"/>
        <v>100</v>
      </c>
    </row>
    <row r="62" spans="1:10">
      <c r="A62" s="14">
        <f t="shared" si="3"/>
        <v>7</v>
      </c>
      <c r="B62" s="11" t="s">
        <v>48</v>
      </c>
      <c r="C62" s="14" t="s">
        <v>241</v>
      </c>
      <c r="D62" s="14">
        <v>11000</v>
      </c>
      <c r="F62" s="14">
        <f t="shared" si="2"/>
        <v>11000</v>
      </c>
      <c r="G62" s="25"/>
      <c r="I62" s="3">
        <f t="shared" si="4"/>
        <v>11000</v>
      </c>
    </row>
    <row r="63" spans="1:10">
      <c r="A63" s="14">
        <f t="shared" si="3"/>
        <v>8</v>
      </c>
      <c r="B63" s="11" t="s">
        <v>48</v>
      </c>
      <c r="C63" s="14" t="s">
        <v>242</v>
      </c>
      <c r="D63" s="14">
        <v>5000</v>
      </c>
      <c r="F63" s="14">
        <f t="shared" si="2"/>
        <v>5000</v>
      </c>
      <c r="G63" s="25"/>
      <c r="I63" s="3">
        <f t="shared" si="4"/>
        <v>5000</v>
      </c>
    </row>
    <row r="64" spans="1:10">
      <c r="A64" s="14">
        <f t="shared" si="3"/>
        <v>9</v>
      </c>
      <c r="B64" s="11" t="s">
        <v>48</v>
      </c>
      <c r="C64" s="14" t="s">
        <v>243</v>
      </c>
      <c r="D64" s="14">
        <v>500</v>
      </c>
      <c r="F64" s="14">
        <f t="shared" si="2"/>
        <v>500</v>
      </c>
      <c r="G64" s="25"/>
      <c r="I64" s="3">
        <f t="shared" si="4"/>
        <v>500</v>
      </c>
    </row>
    <row r="65" spans="1:9">
      <c r="A65" s="14">
        <f t="shared" si="3"/>
        <v>10</v>
      </c>
      <c r="B65" s="11" t="s">
        <v>48</v>
      </c>
      <c r="C65" s="14" t="s">
        <v>244</v>
      </c>
      <c r="D65" s="14">
        <v>2575</v>
      </c>
      <c r="F65" s="14">
        <f t="shared" si="2"/>
        <v>2575</v>
      </c>
      <c r="G65" s="25"/>
      <c r="I65" s="3">
        <f t="shared" si="4"/>
        <v>2575</v>
      </c>
    </row>
    <row r="66" spans="1:9">
      <c r="A66" s="14">
        <f t="shared" si="3"/>
        <v>11</v>
      </c>
      <c r="B66" s="11" t="s">
        <v>48</v>
      </c>
      <c r="C66" s="14" t="s">
        <v>245</v>
      </c>
      <c r="D66" s="14">
        <v>10000</v>
      </c>
      <c r="F66" s="14">
        <f t="shared" si="2"/>
        <v>10000</v>
      </c>
      <c r="G66" s="25"/>
      <c r="I66" s="3">
        <f t="shared" si="4"/>
        <v>10000</v>
      </c>
    </row>
    <row r="67" spans="1:9">
      <c r="A67" s="14">
        <f t="shared" si="3"/>
        <v>12</v>
      </c>
      <c r="B67" s="11" t="s">
        <v>48</v>
      </c>
      <c r="C67" s="14" t="s">
        <v>246</v>
      </c>
      <c r="D67" s="14">
        <v>256</v>
      </c>
      <c r="F67" s="14">
        <f t="shared" si="2"/>
        <v>256</v>
      </c>
      <c r="G67" s="25"/>
      <c r="I67" s="3">
        <f t="shared" si="4"/>
        <v>256</v>
      </c>
    </row>
    <row r="68" spans="1:9">
      <c r="A68" s="14">
        <f t="shared" si="3"/>
        <v>13</v>
      </c>
      <c r="B68" s="11" t="s">
        <v>48</v>
      </c>
      <c r="C68" s="14" t="s">
        <v>247</v>
      </c>
      <c r="D68" s="14">
        <v>3000</v>
      </c>
      <c r="F68" s="14">
        <f t="shared" si="2"/>
        <v>3000</v>
      </c>
      <c r="G68" s="25"/>
      <c r="I68" s="3">
        <f t="shared" si="4"/>
        <v>3000</v>
      </c>
    </row>
    <row r="69" spans="1:9">
      <c r="A69" s="14">
        <f t="shared" si="3"/>
        <v>14</v>
      </c>
      <c r="B69" s="11" t="s">
        <v>48</v>
      </c>
      <c r="C69" s="14" t="s">
        <v>248</v>
      </c>
      <c r="D69" s="14">
        <v>810</v>
      </c>
      <c r="F69" s="14">
        <f t="shared" si="2"/>
        <v>810</v>
      </c>
      <c r="G69" s="25"/>
      <c r="I69" s="3">
        <f t="shared" si="4"/>
        <v>810</v>
      </c>
    </row>
    <row r="70" spans="1:9">
      <c r="A70" s="14">
        <f t="shared" si="3"/>
        <v>15</v>
      </c>
      <c r="B70" s="11" t="s">
        <v>48</v>
      </c>
      <c r="C70" s="14" t="s">
        <v>249</v>
      </c>
      <c r="D70" s="14">
        <v>475</v>
      </c>
      <c r="F70" s="14">
        <f t="shared" si="2"/>
        <v>475</v>
      </c>
      <c r="G70" s="25"/>
      <c r="I70" s="3">
        <f t="shared" si="4"/>
        <v>475</v>
      </c>
    </row>
    <row r="71" spans="1:9">
      <c r="A71" s="14">
        <f t="shared" si="3"/>
        <v>16</v>
      </c>
      <c r="B71" s="11" t="s">
        <v>48</v>
      </c>
      <c r="C71" s="14" t="s">
        <v>250</v>
      </c>
      <c r="D71" s="14">
        <v>55</v>
      </c>
      <c r="F71" s="14">
        <f t="shared" si="2"/>
        <v>55</v>
      </c>
      <c r="G71" s="25"/>
      <c r="I71" s="3">
        <f t="shared" si="4"/>
        <v>55</v>
      </c>
    </row>
    <row r="72" spans="1:9">
      <c r="A72" s="14">
        <f t="shared" si="3"/>
        <v>17</v>
      </c>
      <c r="B72" s="11" t="s">
        <v>48</v>
      </c>
      <c r="C72" s="14" t="s">
        <v>251</v>
      </c>
      <c r="D72" s="14">
        <v>20000</v>
      </c>
      <c r="F72" s="14">
        <f t="shared" si="2"/>
        <v>20000</v>
      </c>
      <c r="G72" s="25"/>
      <c r="I72" s="3">
        <f t="shared" si="4"/>
        <v>20000</v>
      </c>
    </row>
    <row r="73" spans="1:9">
      <c r="A73" s="14">
        <v>18</v>
      </c>
      <c r="B73" s="11" t="s">
        <v>48</v>
      </c>
      <c r="C73" s="14" t="s">
        <v>252</v>
      </c>
      <c r="D73" s="14">
        <v>1740</v>
      </c>
      <c r="F73" s="14">
        <f t="shared" si="2"/>
        <v>1740</v>
      </c>
      <c r="G73" s="25"/>
      <c r="I73" s="3">
        <f t="shared" si="4"/>
        <v>1740</v>
      </c>
    </row>
    <row r="74" spans="1:9">
      <c r="A74" s="14">
        <f>A73+1</f>
        <v>19</v>
      </c>
      <c r="B74" s="11" t="s">
        <v>48</v>
      </c>
      <c r="C74" s="14" t="s">
        <v>253</v>
      </c>
      <c r="D74" s="14">
        <v>2500</v>
      </c>
      <c r="F74" s="14">
        <f t="shared" si="2"/>
        <v>2500</v>
      </c>
      <c r="G74" s="25"/>
      <c r="I74" s="3">
        <f t="shared" si="4"/>
        <v>2500</v>
      </c>
    </row>
    <row r="75" spans="1:9">
      <c r="A75" s="14">
        <f>A74+1</f>
        <v>20</v>
      </c>
      <c r="B75" s="11" t="s">
        <v>48</v>
      </c>
      <c r="C75" s="14" t="s">
        <v>254</v>
      </c>
      <c r="D75" s="14">
        <v>200</v>
      </c>
      <c r="F75" s="14">
        <f t="shared" si="2"/>
        <v>200</v>
      </c>
      <c r="G75" s="25"/>
      <c r="I75" s="3">
        <f t="shared" si="4"/>
        <v>200</v>
      </c>
    </row>
    <row r="76" spans="1:9">
      <c r="A76" s="14">
        <f>A75+1</f>
        <v>21</v>
      </c>
      <c r="B76" s="11" t="s">
        <v>48</v>
      </c>
      <c r="C76" s="14" t="s">
        <v>255</v>
      </c>
      <c r="D76" s="14">
        <v>10250</v>
      </c>
      <c r="F76" s="14">
        <f t="shared" si="2"/>
        <v>10250</v>
      </c>
      <c r="G76" s="25"/>
      <c r="I76" s="3">
        <f t="shared" si="4"/>
        <v>10250</v>
      </c>
    </row>
    <row r="77" spans="1:9">
      <c r="A77" s="14">
        <f>A76+1</f>
        <v>22</v>
      </c>
      <c r="B77" s="11" t="s">
        <v>48</v>
      </c>
      <c r="C77" s="14" t="s">
        <v>256</v>
      </c>
      <c r="D77" s="14">
        <v>374</v>
      </c>
      <c r="F77" s="14">
        <f t="shared" si="2"/>
        <v>374</v>
      </c>
      <c r="G77" s="25"/>
      <c r="I77" s="3">
        <f t="shared" si="4"/>
        <v>374</v>
      </c>
    </row>
    <row r="78" spans="1:9">
      <c r="A78" s="14">
        <v>23</v>
      </c>
      <c r="B78" s="11" t="s">
        <v>48</v>
      </c>
      <c r="C78" s="14" t="s">
        <v>257</v>
      </c>
      <c r="D78" s="14">
        <v>1020</v>
      </c>
      <c r="E78" s="15"/>
      <c r="F78" s="14">
        <f t="shared" si="2"/>
        <v>1020</v>
      </c>
      <c r="G78" s="15"/>
      <c r="H78" s="14"/>
      <c r="I78" s="3">
        <f t="shared" si="4"/>
        <v>1020</v>
      </c>
    </row>
    <row r="79" spans="1:9">
      <c r="A79" s="14">
        <f t="shared" ref="A79:A91" si="5">A78+1</f>
        <v>24</v>
      </c>
      <c r="B79" s="11" t="s">
        <v>48</v>
      </c>
      <c r="C79" s="14" t="s">
        <v>258</v>
      </c>
      <c r="D79" s="14">
        <v>395</v>
      </c>
      <c r="F79" s="14">
        <f t="shared" si="2"/>
        <v>395</v>
      </c>
      <c r="G79" s="25"/>
      <c r="I79" s="3">
        <f t="shared" si="4"/>
        <v>395</v>
      </c>
    </row>
    <row r="80" spans="1:9">
      <c r="A80" s="14">
        <f t="shared" si="5"/>
        <v>25</v>
      </c>
      <c r="B80" s="11" t="s">
        <v>48</v>
      </c>
      <c r="C80" s="14" t="s">
        <v>259</v>
      </c>
      <c r="D80" s="14">
        <v>97.5</v>
      </c>
      <c r="F80" s="14">
        <f t="shared" si="2"/>
        <v>97.5</v>
      </c>
      <c r="G80" s="25"/>
      <c r="I80" s="3">
        <f t="shared" si="4"/>
        <v>97.5</v>
      </c>
    </row>
    <row r="81" spans="1:9">
      <c r="A81" s="14">
        <f t="shared" si="5"/>
        <v>26</v>
      </c>
      <c r="B81" s="11" t="s">
        <v>48</v>
      </c>
      <c r="C81" s="14" t="s">
        <v>260</v>
      </c>
      <c r="D81" s="14">
        <v>350</v>
      </c>
      <c r="F81" s="14">
        <f t="shared" si="2"/>
        <v>350</v>
      </c>
      <c r="G81" s="25"/>
      <c r="I81" s="3">
        <f t="shared" si="4"/>
        <v>350</v>
      </c>
    </row>
    <row r="82" spans="1:9">
      <c r="A82" s="14">
        <f t="shared" si="5"/>
        <v>27</v>
      </c>
      <c r="B82" s="11" t="s">
        <v>48</v>
      </c>
      <c r="C82" s="14" t="s">
        <v>261</v>
      </c>
      <c r="D82" s="14">
        <v>588.29999999999995</v>
      </c>
      <c r="E82" s="17" t="s">
        <v>50</v>
      </c>
      <c r="F82" s="14">
        <f t="shared" si="2"/>
        <v>588.29999999999995</v>
      </c>
      <c r="G82" s="11"/>
      <c r="H82" s="14"/>
      <c r="I82" s="3">
        <f t="shared" si="4"/>
        <v>588.29999999999995</v>
      </c>
    </row>
    <row r="83" spans="1:9">
      <c r="A83" s="14">
        <f t="shared" si="5"/>
        <v>28</v>
      </c>
      <c r="B83" s="11" t="s">
        <v>48</v>
      </c>
      <c r="C83" s="14" t="s">
        <v>262</v>
      </c>
      <c r="D83" s="14">
        <v>250</v>
      </c>
      <c r="F83" s="14">
        <f t="shared" si="2"/>
        <v>250</v>
      </c>
      <c r="G83" s="25"/>
      <c r="I83" s="3">
        <f t="shared" si="4"/>
        <v>250</v>
      </c>
    </row>
    <row r="84" spans="1:9">
      <c r="A84" s="14">
        <f t="shared" si="5"/>
        <v>29</v>
      </c>
      <c r="B84" s="11" t="s">
        <v>48</v>
      </c>
      <c r="C84" s="14" t="s">
        <v>263</v>
      </c>
      <c r="D84" s="14">
        <v>299</v>
      </c>
      <c r="F84" s="14">
        <f t="shared" si="2"/>
        <v>299</v>
      </c>
      <c r="G84" s="25"/>
      <c r="I84" s="3">
        <f t="shared" si="4"/>
        <v>299</v>
      </c>
    </row>
    <row r="85" spans="1:9">
      <c r="A85" s="14">
        <f t="shared" si="5"/>
        <v>30</v>
      </c>
      <c r="B85" s="11" t="s">
        <v>48</v>
      </c>
      <c r="C85" s="14" t="s">
        <v>264</v>
      </c>
      <c r="D85" s="14">
        <v>318.75</v>
      </c>
      <c r="F85" s="14">
        <f t="shared" si="2"/>
        <v>318.75</v>
      </c>
      <c r="G85" s="25"/>
      <c r="I85" s="3">
        <f t="shared" si="4"/>
        <v>318.75</v>
      </c>
    </row>
    <row r="86" spans="1:9">
      <c r="A86" s="14">
        <f t="shared" si="5"/>
        <v>31</v>
      </c>
      <c r="B86" s="11" t="s">
        <v>48</v>
      </c>
      <c r="C86" s="14" t="s">
        <v>265</v>
      </c>
      <c r="D86" s="14">
        <v>25.84</v>
      </c>
      <c r="F86" s="14">
        <f t="shared" si="2"/>
        <v>25.84</v>
      </c>
      <c r="G86" s="25"/>
      <c r="I86" s="3">
        <f t="shared" si="4"/>
        <v>25.84</v>
      </c>
    </row>
    <row r="87" spans="1:9">
      <c r="A87" s="14">
        <f t="shared" si="5"/>
        <v>32</v>
      </c>
      <c r="B87" s="11" t="s">
        <v>48</v>
      </c>
      <c r="C87" s="14" t="s">
        <v>266</v>
      </c>
      <c r="D87" s="14">
        <v>75</v>
      </c>
      <c r="E87" s="17" t="s">
        <v>50</v>
      </c>
      <c r="F87" s="14">
        <f t="shared" si="2"/>
        <v>75</v>
      </c>
      <c r="G87" s="11"/>
      <c r="H87" s="14"/>
      <c r="I87" s="3">
        <f t="shared" si="4"/>
        <v>75</v>
      </c>
    </row>
    <row r="88" spans="1:9">
      <c r="A88" s="14">
        <f t="shared" si="5"/>
        <v>33</v>
      </c>
      <c r="B88" s="11" t="s">
        <v>48</v>
      </c>
      <c r="C88" s="14" t="s">
        <v>267</v>
      </c>
      <c r="D88" s="14">
        <v>300</v>
      </c>
      <c r="E88" s="17"/>
      <c r="F88" s="14">
        <f t="shared" si="2"/>
        <v>300</v>
      </c>
      <c r="G88" s="11"/>
      <c r="H88" s="14"/>
      <c r="I88" s="3">
        <f t="shared" si="4"/>
        <v>300</v>
      </c>
    </row>
    <row r="89" spans="1:9">
      <c r="A89" s="14">
        <f t="shared" si="5"/>
        <v>34</v>
      </c>
      <c r="B89" s="11" t="s">
        <v>48</v>
      </c>
      <c r="C89" s="14" t="s">
        <v>268</v>
      </c>
      <c r="D89" s="14">
        <v>200</v>
      </c>
      <c r="E89" s="17"/>
      <c r="F89" s="14">
        <f t="shared" si="2"/>
        <v>200</v>
      </c>
      <c r="G89" s="11"/>
      <c r="H89" s="14"/>
      <c r="I89" s="3">
        <f t="shared" si="4"/>
        <v>200</v>
      </c>
    </row>
    <row r="90" spans="1:9">
      <c r="A90" s="14">
        <f t="shared" si="5"/>
        <v>35</v>
      </c>
      <c r="B90" s="11" t="s">
        <v>48</v>
      </c>
      <c r="C90" s="14" t="s">
        <v>269</v>
      </c>
      <c r="D90" s="14">
        <v>309.97000000000003</v>
      </c>
      <c r="F90" s="14">
        <f>D90</f>
        <v>309.97000000000003</v>
      </c>
      <c r="G90" s="25"/>
      <c r="I90" s="3">
        <f t="shared" si="4"/>
        <v>309.97000000000003</v>
      </c>
    </row>
    <row r="91" spans="1:9">
      <c r="A91" s="14">
        <f t="shared" si="5"/>
        <v>36</v>
      </c>
      <c r="B91" s="11" t="s">
        <v>48</v>
      </c>
      <c r="C91" s="14" t="s">
        <v>270</v>
      </c>
      <c r="D91" s="14">
        <v>82.31</v>
      </c>
      <c r="F91" s="14">
        <f>D91</f>
        <v>82.31</v>
      </c>
      <c r="G91" s="25"/>
      <c r="I91" s="3">
        <f t="shared" si="4"/>
        <v>82.31</v>
      </c>
    </row>
    <row r="92" spans="1:9">
      <c r="A92" s="14"/>
      <c r="B92" s="11"/>
      <c r="C92" s="17"/>
      <c r="D92" s="14"/>
      <c r="E92" s="26"/>
      <c r="F92" s="14"/>
      <c r="G92" s="27"/>
      <c r="H92" s="26"/>
    </row>
    <row r="93" spans="1:9" ht="15.6">
      <c r="C93" s="19" t="s">
        <v>58</v>
      </c>
      <c r="D93" s="20">
        <f>SUM(D56:D92)</f>
        <v>172736.13</v>
      </c>
      <c r="F93" s="20">
        <f>SUM(F56:F92)</f>
        <v>172736.13</v>
      </c>
      <c r="H93" s="20">
        <f t="shared" ref="H93:I93" si="6">SUM(H56:H92)</f>
        <v>-9877.5891600000014</v>
      </c>
      <c r="I93" s="20">
        <f t="shared" si="6"/>
        <v>162858.54084</v>
      </c>
    </row>
    <row r="97" spans="3:3">
      <c r="C97" t="s">
        <v>59</v>
      </c>
    </row>
    <row r="98" spans="3:3">
      <c r="C98" t="s">
        <v>60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75" right="0.75" top="0.5" bottom="0.56999999999999995" header="0.5" footer="0.23"/>
  <pageSetup scale="66" fitToHeight="53" orientation="landscape" verticalDpi="300" r:id="rId1"/>
  <headerFooter alignWithMargins="0">
    <oddHeader>&amp;RCASE NO. 2021-00214
FR_16(8)(f) 
ATTACHMENT 1</oddHeader>
    <oddFooter>&amp;RSchedule &amp;A
Page &amp;P of &amp;N</oddFooter>
  </headerFooter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E237-26B6-4491-9A61-67A056EF68EA}">
  <dimension ref="A1:F42"/>
  <sheetViews>
    <sheetView view="pageBreakPreview" zoomScale="70" zoomScaleNormal="100" zoomScaleSheetLayoutView="70" workbookViewId="0">
      <selection activeCell="C31" sqref="C31"/>
    </sheetView>
  </sheetViews>
  <sheetFormatPr defaultRowHeight="15"/>
  <cols>
    <col min="2" max="2" width="11.453125" customWidth="1"/>
    <col min="3" max="3" width="43.08984375" customWidth="1"/>
    <col min="4" max="4" width="9.54296875" bestFit="1" customWidth="1"/>
    <col min="5" max="5" width="12.81640625" customWidth="1"/>
    <col min="6" max="6" width="15.81640625" customWidth="1"/>
  </cols>
  <sheetData>
    <row r="1" spans="1:6" ht="15.6">
      <c r="A1" s="233" t="s">
        <v>231</v>
      </c>
      <c r="B1" s="233"/>
      <c r="C1" s="233"/>
      <c r="D1" s="233"/>
      <c r="E1" s="233"/>
      <c r="F1" s="233"/>
    </row>
    <row r="2" spans="1:6" ht="15.6">
      <c r="A2" s="233" t="s">
        <v>232</v>
      </c>
      <c r="B2" s="233"/>
      <c r="C2" s="233"/>
      <c r="D2" s="233"/>
      <c r="E2" s="233"/>
      <c r="F2" s="233"/>
    </row>
    <row r="3" spans="1:6" ht="15.6">
      <c r="A3" s="233" t="s">
        <v>61</v>
      </c>
      <c r="B3" s="233"/>
      <c r="C3" s="233"/>
      <c r="D3" s="233"/>
      <c r="E3" s="233"/>
      <c r="F3" s="233"/>
    </row>
    <row r="4" spans="1:6" ht="15.6">
      <c r="A4" s="233" t="s">
        <v>233</v>
      </c>
      <c r="B4" s="233"/>
      <c r="C4" s="233"/>
      <c r="D4" s="233"/>
      <c r="E4" s="233"/>
      <c r="F4" s="233"/>
    </row>
    <row r="5" spans="1:6" ht="15.6">
      <c r="A5" s="233" t="s">
        <v>234</v>
      </c>
      <c r="B5" s="233"/>
      <c r="C5" s="233"/>
      <c r="D5" s="233"/>
      <c r="E5" s="233"/>
      <c r="F5" s="233"/>
    </row>
    <row r="6" spans="1:6" ht="15.6">
      <c r="A6" s="28"/>
      <c r="B6" s="28"/>
    </row>
    <row r="7" spans="1:6" ht="15.6">
      <c r="A7" s="29" t="s">
        <v>33</v>
      </c>
      <c r="B7" s="28"/>
      <c r="C7" s="28"/>
      <c r="F7" s="30" t="s">
        <v>34</v>
      </c>
    </row>
    <row r="8" spans="1:6" ht="15.6">
      <c r="A8" s="29" t="s">
        <v>35</v>
      </c>
      <c r="B8" s="28"/>
      <c r="C8" s="28"/>
      <c r="F8" s="31" t="s">
        <v>62</v>
      </c>
    </row>
    <row r="9" spans="1:6" ht="15.6">
      <c r="A9" s="29" t="s">
        <v>37</v>
      </c>
      <c r="B9" s="28"/>
      <c r="C9" s="28"/>
      <c r="F9" s="31" t="str">
        <f>F.1!I9</f>
        <v>Witness: Christian</v>
      </c>
    </row>
    <row r="10" spans="1:6">
      <c r="A10" s="32" t="s">
        <v>39</v>
      </c>
      <c r="B10" s="33"/>
      <c r="C10" s="33"/>
      <c r="D10" s="32" t="s">
        <v>40</v>
      </c>
      <c r="E10" s="33"/>
      <c r="F10" s="33"/>
    </row>
    <row r="11" spans="1:6">
      <c r="A11" s="34" t="s">
        <v>41</v>
      </c>
      <c r="B11" s="34" t="s">
        <v>42</v>
      </c>
      <c r="C11" s="34" t="s">
        <v>63</v>
      </c>
      <c r="D11" s="34" t="s">
        <v>44</v>
      </c>
      <c r="E11" s="35" t="s">
        <v>45</v>
      </c>
      <c r="F11" s="34" t="s">
        <v>46</v>
      </c>
    </row>
    <row r="13" spans="1:6" ht="15.6">
      <c r="C13" s="12" t="s">
        <v>47</v>
      </c>
    </row>
    <row r="15" spans="1:6">
      <c r="A15" s="36">
        <v>1</v>
      </c>
      <c r="B15" s="11" t="s">
        <v>48</v>
      </c>
      <c r="C15" s="17" t="s">
        <v>271</v>
      </c>
      <c r="D15" s="37">
        <v>437690.04000000004</v>
      </c>
      <c r="E15" s="11" t="s">
        <v>49</v>
      </c>
      <c r="F15" s="38">
        <f>D15</f>
        <v>437690.04000000004</v>
      </c>
    </row>
    <row r="16" spans="1:6">
      <c r="A16" s="36">
        <f t="shared" ref="A16:A22" si="0">A15+1</f>
        <v>2</v>
      </c>
      <c r="B16" s="11" t="s">
        <v>48</v>
      </c>
      <c r="C16" s="17" t="s">
        <v>272</v>
      </c>
      <c r="D16" s="37">
        <v>43684</v>
      </c>
      <c r="E16" s="3"/>
      <c r="F16" s="14">
        <f t="shared" ref="F16:F23" si="1">D16</f>
        <v>43684</v>
      </c>
    </row>
    <row r="17" spans="1:6">
      <c r="A17" s="36">
        <f>A16+1</f>
        <v>3</v>
      </c>
      <c r="B17" s="11" t="s">
        <v>48</v>
      </c>
      <c r="C17" s="17" t="s">
        <v>273</v>
      </c>
      <c r="D17" s="37">
        <v>7700</v>
      </c>
      <c r="E17" s="3"/>
      <c r="F17" s="14">
        <f t="shared" si="1"/>
        <v>7700</v>
      </c>
    </row>
    <row r="18" spans="1:6">
      <c r="A18" s="36">
        <f t="shared" si="0"/>
        <v>4</v>
      </c>
      <c r="B18" s="11" t="s">
        <v>48</v>
      </c>
      <c r="C18" s="17" t="s">
        <v>274</v>
      </c>
      <c r="D18" s="37">
        <v>8750</v>
      </c>
      <c r="E18" s="3"/>
      <c r="F18" s="14">
        <f t="shared" si="1"/>
        <v>8750</v>
      </c>
    </row>
    <row r="19" spans="1:6">
      <c r="A19" s="36">
        <f t="shared" si="0"/>
        <v>5</v>
      </c>
      <c r="B19" s="11" t="s">
        <v>48</v>
      </c>
      <c r="C19" s="17" t="s">
        <v>275</v>
      </c>
      <c r="D19" s="37">
        <v>1500</v>
      </c>
      <c r="E19" s="3"/>
      <c r="F19" s="14">
        <f t="shared" si="1"/>
        <v>1500</v>
      </c>
    </row>
    <row r="20" spans="1:6">
      <c r="A20" s="36">
        <f t="shared" si="0"/>
        <v>6</v>
      </c>
      <c r="B20" s="11" t="s">
        <v>48</v>
      </c>
      <c r="C20" s="17" t="s">
        <v>276</v>
      </c>
      <c r="D20" s="37">
        <v>5500</v>
      </c>
      <c r="E20" s="3"/>
      <c r="F20" s="14">
        <f t="shared" si="1"/>
        <v>5500</v>
      </c>
    </row>
    <row r="21" spans="1:6">
      <c r="A21" s="36">
        <f t="shared" si="0"/>
        <v>7</v>
      </c>
      <c r="B21" s="11" t="s">
        <v>48</v>
      </c>
      <c r="C21" s="17" t="s">
        <v>277</v>
      </c>
      <c r="D21" s="37">
        <v>3314.8599999999997</v>
      </c>
      <c r="E21" s="3"/>
      <c r="F21" s="14">
        <f t="shared" si="1"/>
        <v>3314.8599999999997</v>
      </c>
    </row>
    <row r="22" spans="1:6">
      <c r="A22" s="36">
        <f t="shared" si="0"/>
        <v>8</v>
      </c>
      <c r="B22" s="11" t="s">
        <v>48</v>
      </c>
      <c r="C22" s="17" t="s">
        <v>278</v>
      </c>
      <c r="D22" s="37">
        <v>233635.58</v>
      </c>
      <c r="E22" s="3"/>
      <c r="F22" s="14">
        <f t="shared" si="1"/>
        <v>233635.58</v>
      </c>
    </row>
    <row r="23" spans="1:6">
      <c r="B23" s="3"/>
      <c r="C23" s="11" t="s">
        <v>40</v>
      </c>
      <c r="D23" s="39">
        <f>SUM(D15:D22,0)</f>
        <v>741774.48</v>
      </c>
      <c r="E23" s="3"/>
      <c r="F23" s="40">
        <f t="shared" si="1"/>
        <v>741774.48</v>
      </c>
    </row>
    <row r="25" spans="1:6" ht="15.6">
      <c r="B25" s="3"/>
      <c r="C25" s="12" t="s">
        <v>52</v>
      </c>
      <c r="D25" s="14"/>
      <c r="E25" s="3"/>
      <c r="F25" s="14"/>
    </row>
    <row r="26" spans="1:6">
      <c r="B26" s="3"/>
      <c r="C26" s="11"/>
      <c r="D26" s="14"/>
      <c r="E26" s="3"/>
      <c r="F26" s="14"/>
    </row>
    <row r="27" spans="1:6">
      <c r="A27" s="36">
        <v>1</v>
      </c>
      <c r="B27" s="11" t="s">
        <v>48</v>
      </c>
      <c r="C27" s="17" t="s">
        <v>271</v>
      </c>
      <c r="D27" s="41">
        <v>437690.04000000004</v>
      </c>
      <c r="E27" s="11" t="s">
        <v>49</v>
      </c>
      <c r="F27" s="38">
        <f t="shared" ref="F27:F35" si="2">D27</f>
        <v>437690.04000000004</v>
      </c>
    </row>
    <row r="28" spans="1:6">
      <c r="A28" s="36">
        <f t="shared" ref="A28:A34" si="3">A27+1</f>
        <v>2</v>
      </c>
      <c r="B28" s="11" t="s">
        <v>48</v>
      </c>
      <c r="C28" s="17" t="s">
        <v>272</v>
      </c>
      <c r="D28" s="41">
        <v>43684</v>
      </c>
      <c r="E28" s="3"/>
      <c r="F28" s="14">
        <f t="shared" si="2"/>
        <v>43684</v>
      </c>
    </row>
    <row r="29" spans="1:6">
      <c r="A29" s="36">
        <f t="shared" si="3"/>
        <v>3</v>
      </c>
      <c r="B29" s="11" t="s">
        <v>48</v>
      </c>
      <c r="C29" s="17" t="s">
        <v>273</v>
      </c>
      <c r="D29" s="41">
        <v>7700</v>
      </c>
      <c r="E29" s="3"/>
      <c r="F29" s="14">
        <f t="shared" si="2"/>
        <v>7700</v>
      </c>
    </row>
    <row r="30" spans="1:6">
      <c r="A30" s="36">
        <f t="shared" si="3"/>
        <v>4</v>
      </c>
      <c r="B30" s="11" t="s">
        <v>48</v>
      </c>
      <c r="C30" s="17" t="s">
        <v>274</v>
      </c>
      <c r="D30" s="41">
        <v>8750</v>
      </c>
      <c r="E30" s="3"/>
      <c r="F30" s="14">
        <f t="shared" si="2"/>
        <v>8750</v>
      </c>
    </row>
    <row r="31" spans="1:6">
      <c r="A31" s="36">
        <f t="shared" si="3"/>
        <v>5</v>
      </c>
      <c r="B31" s="11" t="s">
        <v>48</v>
      </c>
      <c r="C31" s="17" t="s">
        <v>275</v>
      </c>
      <c r="D31" s="41">
        <v>1500</v>
      </c>
      <c r="E31" s="3"/>
      <c r="F31" s="14">
        <f t="shared" si="2"/>
        <v>1500</v>
      </c>
    </row>
    <row r="32" spans="1:6">
      <c r="A32" s="36">
        <f t="shared" si="3"/>
        <v>6</v>
      </c>
      <c r="B32" s="11" t="s">
        <v>48</v>
      </c>
      <c r="C32" s="17" t="s">
        <v>276</v>
      </c>
      <c r="D32" s="41">
        <v>5500</v>
      </c>
      <c r="E32" s="3"/>
      <c r="F32" s="14">
        <f t="shared" si="2"/>
        <v>5500</v>
      </c>
    </row>
    <row r="33" spans="1:6">
      <c r="A33" s="36">
        <f t="shared" si="3"/>
        <v>7</v>
      </c>
      <c r="B33" s="11" t="s">
        <v>48</v>
      </c>
      <c r="C33" s="17" t="s">
        <v>277</v>
      </c>
      <c r="D33" s="41">
        <v>3314.8599999999997</v>
      </c>
      <c r="E33" s="3"/>
      <c r="F33" s="14">
        <f t="shared" si="2"/>
        <v>3314.8599999999997</v>
      </c>
    </row>
    <row r="34" spans="1:6">
      <c r="A34" s="36">
        <f t="shared" si="3"/>
        <v>8</v>
      </c>
      <c r="B34" s="11" t="s">
        <v>48</v>
      </c>
      <c r="C34" s="17" t="s">
        <v>278</v>
      </c>
      <c r="D34" s="41">
        <v>233635.58</v>
      </c>
      <c r="E34" s="3"/>
      <c r="F34" s="14">
        <f t="shared" si="2"/>
        <v>233635.58</v>
      </c>
    </row>
    <row r="35" spans="1:6">
      <c r="B35" s="3"/>
      <c r="C35" s="11" t="s">
        <v>40</v>
      </c>
      <c r="D35" s="40">
        <f>SUM(D27:D34,0)</f>
        <v>741774.48</v>
      </c>
      <c r="E35" s="3"/>
      <c r="F35" s="40">
        <f t="shared" si="2"/>
        <v>741774.48</v>
      </c>
    </row>
    <row r="37" spans="1:6" ht="15.6">
      <c r="A37" s="28"/>
    </row>
    <row r="38" spans="1:6">
      <c r="B38" s="42" t="s">
        <v>64</v>
      </c>
    </row>
    <row r="41" spans="1:6">
      <c r="B41" t="s">
        <v>59</v>
      </c>
    </row>
    <row r="42" spans="1:6">
      <c r="B42" t="s">
        <v>65</v>
      </c>
    </row>
  </sheetData>
  <mergeCells count="5">
    <mergeCell ref="A1:F1"/>
    <mergeCell ref="A2:F2"/>
    <mergeCell ref="A3:F3"/>
    <mergeCell ref="A4:F4"/>
    <mergeCell ref="A5:F5"/>
  </mergeCells>
  <printOptions horizontalCentered="1"/>
  <pageMargins left="1" right="1" top="1" bottom="1" header="1" footer="0.5"/>
  <pageSetup scale="80" orientation="landscape" verticalDpi="300" r:id="rId1"/>
  <headerFooter alignWithMargins="0">
    <oddHeader>&amp;RCASE NO. 2021-00214
FR_16(8)(f) 
ATTACHMENT 1</oddHeader>
    <oddFooter>&amp;RSchedule &amp;A
Page &amp;P of &amp;N</oddFooter>
  </headerFooter>
  <rowBreaks count="3" manualBreakCount="3">
    <brk id="59" max="6" man="1"/>
    <brk id="101" max="6" man="1"/>
    <brk id="14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ACC0-8BCC-4433-8487-919F8A15AFAB}">
  <sheetPr>
    <pageSetUpPr fitToPage="1"/>
  </sheetPr>
  <dimension ref="A1:J35"/>
  <sheetViews>
    <sheetView view="pageBreakPreview" zoomScale="80" zoomScaleNormal="100" zoomScaleSheetLayoutView="80" workbookViewId="0">
      <selection activeCell="C31" sqref="C31"/>
    </sheetView>
  </sheetViews>
  <sheetFormatPr defaultRowHeight="15"/>
  <cols>
    <col min="1" max="1" width="5.54296875" customWidth="1"/>
    <col min="2" max="2" width="9.6328125" customWidth="1"/>
    <col min="3" max="3" width="23.81640625" customWidth="1"/>
    <col min="5" max="5" width="13.453125" customWidth="1"/>
    <col min="7" max="7" width="3.90625" customWidth="1"/>
    <col min="9" max="9" width="13.90625" customWidth="1"/>
    <col min="10" max="10" width="11.453125" customWidth="1"/>
  </cols>
  <sheetData>
    <row r="1" spans="1:10" ht="15.75" customHeight="1">
      <c r="A1" s="234" t="s">
        <v>231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5.6">
      <c r="A2" s="234" t="s">
        <v>232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15.6">
      <c r="A3" s="234" t="s">
        <v>66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ht="15.6">
      <c r="A4" s="234" t="s">
        <v>233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ht="15.6">
      <c r="A5" s="234" t="s">
        <v>234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0" ht="15.6">
      <c r="B6" s="28"/>
    </row>
    <row r="7" spans="1:10" ht="15.6">
      <c r="B7" s="28"/>
      <c r="C7" s="28"/>
    </row>
    <row r="8" spans="1:10" ht="15.6">
      <c r="A8" s="29" t="s">
        <v>67</v>
      </c>
      <c r="B8" s="28"/>
      <c r="J8" s="30" t="s">
        <v>34</v>
      </c>
    </row>
    <row r="9" spans="1:10" ht="15.6">
      <c r="A9" s="29" t="s">
        <v>35</v>
      </c>
      <c r="B9" s="28"/>
      <c r="J9" s="31" t="s">
        <v>68</v>
      </c>
    </row>
    <row r="10" spans="1:10" ht="15.6">
      <c r="A10" s="29" t="s">
        <v>37</v>
      </c>
      <c r="B10" s="28"/>
      <c r="J10" s="31" t="str">
        <f>F.1!I9</f>
        <v>Witness: Christian</v>
      </c>
    </row>
    <row r="11" spans="1:10" ht="15.6">
      <c r="A11" s="33"/>
      <c r="B11" s="33"/>
      <c r="C11" s="33"/>
      <c r="D11" s="43"/>
      <c r="E11" s="44" t="s">
        <v>69</v>
      </c>
      <c r="F11" s="45"/>
      <c r="G11" s="33"/>
      <c r="H11" s="43"/>
      <c r="I11" s="44" t="s">
        <v>70</v>
      </c>
      <c r="J11" s="45"/>
    </row>
    <row r="12" spans="1:10">
      <c r="A12" s="46" t="s">
        <v>39</v>
      </c>
      <c r="C12" s="47" t="s">
        <v>71</v>
      </c>
      <c r="D12" s="47" t="s">
        <v>40</v>
      </c>
      <c r="H12" s="47" t="s">
        <v>40</v>
      </c>
    </row>
    <row r="13" spans="1:10">
      <c r="A13" s="35" t="s">
        <v>41</v>
      </c>
      <c r="B13" s="34" t="s">
        <v>42</v>
      </c>
      <c r="C13" s="34" t="s">
        <v>72</v>
      </c>
      <c r="D13" s="34" t="s">
        <v>44</v>
      </c>
      <c r="E13" s="34" t="s">
        <v>45</v>
      </c>
      <c r="F13" s="34" t="s">
        <v>46</v>
      </c>
      <c r="G13" s="48"/>
      <c r="H13" s="34" t="s">
        <v>44</v>
      </c>
      <c r="I13" s="34" t="s">
        <v>45</v>
      </c>
      <c r="J13" s="35" t="s">
        <v>46</v>
      </c>
    </row>
    <row r="16" spans="1:10">
      <c r="A16" s="46">
        <v>1</v>
      </c>
      <c r="B16" s="46" t="s">
        <v>48</v>
      </c>
      <c r="C16" s="46" t="s">
        <v>73</v>
      </c>
      <c r="D16" s="49">
        <v>0</v>
      </c>
      <c r="E16" s="50" t="s">
        <v>49</v>
      </c>
      <c r="F16" s="38">
        <f>D16</f>
        <v>0</v>
      </c>
      <c r="H16" s="38">
        <f>D16</f>
        <v>0</v>
      </c>
      <c r="I16" s="50" t="s">
        <v>49</v>
      </c>
      <c r="J16" s="38">
        <f>H16</f>
        <v>0</v>
      </c>
    </row>
    <row r="17" spans="1:10">
      <c r="C17" t="s">
        <v>74</v>
      </c>
    </row>
    <row r="18" spans="1:10">
      <c r="A18" s="51">
        <v>2</v>
      </c>
      <c r="B18" s="46" t="s">
        <v>48</v>
      </c>
      <c r="C18" s="46" t="s">
        <v>75</v>
      </c>
      <c r="D18" s="52">
        <v>0</v>
      </c>
      <c r="F18" s="53">
        <f>D18</f>
        <v>0</v>
      </c>
      <c r="G18" s="54"/>
      <c r="H18" s="53">
        <v>0</v>
      </c>
      <c r="I18" s="54"/>
      <c r="J18" s="53">
        <f>H18</f>
        <v>0</v>
      </c>
    </row>
    <row r="20" spans="1:10" ht="15.6" thickBot="1">
      <c r="A20" s="55">
        <v>3</v>
      </c>
      <c r="C20" s="46" t="s">
        <v>76</v>
      </c>
      <c r="D20" s="56">
        <f>SUM(D16:D18)</f>
        <v>0</v>
      </c>
      <c r="F20" s="56">
        <f>SUM(F16:F18)</f>
        <v>0</v>
      </c>
      <c r="H20" s="56">
        <f>SUM(H16:H18)</f>
        <v>0</v>
      </c>
      <c r="J20" s="56">
        <f>SUM(J16:J18)</f>
        <v>0</v>
      </c>
    </row>
    <row r="21" spans="1:10" ht="15.6" thickTop="1"/>
    <row r="22" spans="1:10">
      <c r="A22" s="46" t="s">
        <v>50</v>
      </c>
    </row>
    <row r="24" spans="1:10">
      <c r="A24" s="29" t="s">
        <v>77</v>
      </c>
    </row>
    <row r="25" spans="1:10">
      <c r="A25" s="29" t="s">
        <v>78</v>
      </c>
    </row>
    <row r="30" spans="1:10">
      <c r="B30" t="s">
        <v>59</v>
      </c>
    </row>
    <row r="35" spans="2:2">
      <c r="B35" s="57"/>
    </row>
  </sheetData>
  <mergeCells count="5">
    <mergeCell ref="A1:J1"/>
    <mergeCell ref="A2:J2"/>
    <mergeCell ref="A3:J3"/>
    <mergeCell ref="A4:J4"/>
    <mergeCell ref="A5:J5"/>
  </mergeCells>
  <pageMargins left="0.8" right="0.62" top="1" bottom="0.5" header="0.5" footer="0.5"/>
  <pageSetup scale="94" orientation="landscape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DE99-354E-469A-910E-F79934617508}">
  <sheetPr>
    <pageSetUpPr fitToPage="1"/>
  </sheetPr>
  <dimension ref="A1:L40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4.453125" customWidth="1"/>
    <col min="2" max="2" width="10.6328125" customWidth="1"/>
    <col min="3" max="3" width="35.81640625" customWidth="1"/>
    <col min="4" max="6" width="12" bestFit="1" customWidth="1"/>
    <col min="7" max="7" width="4.54296875" customWidth="1"/>
    <col min="8" max="8" width="11" bestFit="1" customWidth="1"/>
    <col min="9" max="9" width="11.6328125" customWidth="1"/>
    <col min="10" max="10" width="12" bestFit="1" customWidth="1"/>
  </cols>
  <sheetData>
    <row r="1" spans="1:12" ht="15.6">
      <c r="A1" s="234" t="s">
        <v>231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2" ht="15.6">
      <c r="A2" s="234" t="s">
        <v>232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2" ht="15.6">
      <c r="A3" s="234" t="s">
        <v>79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2" ht="15.6">
      <c r="A4" s="234" t="s">
        <v>233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2" ht="15.6">
      <c r="A5" s="234" t="s">
        <v>234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2" ht="15.6">
      <c r="B6" s="28"/>
    </row>
    <row r="7" spans="1:12" ht="15.6">
      <c r="B7" s="28"/>
      <c r="C7" s="28"/>
    </row>
    <row r="8" spans="1:12" ht="15.6">
      <c r="A8" s="29" t="s">
        <v>80</v>
      </c>
      <c r="B8" s="28"/>
      <c r="J8" s="30" t="s">
        <v>34</v>
      </c>
    </row>
    <row r="9" spans="1:12" ht="15.6">
      <c r="A9" s="29" t="s">
        <v>81</v>
      </c>
      <c r="B9" s="28"/>
      <c r="J9" s="31" t="s">
        <v>82</v>
      </c>
    </row>
    <row r="10" spans="1:12" ht="15.6">
      <c r="A10" s="29" t="s">
        <v>83</v>
      </c>
      <c r="B10" s="28"/>
      <c r="I10" s="58"/>
      <c r="J10" s="31" t="str">
        <f>F.1!$I$9</f>
        <v>Witness: Christian</v>
      </c>
    </row>
    <row r="11" spans="1:12" ht="15.6">
      <c r="A11" s="33"/>
      <c r="B11" s="33"/>
      <c r="C11" s="33"/>
      <c r="D11" s="43"/>
      <c r="E11" s="44" t="s">
        <v>69</v>
      </c>
      <c r="F11" s="45"/>
      <c r="G11" s="33"/>
      <c r="H11" s="43"/>
      <c r="I11" s="44" t="s">
        <v>70</v>
      </c>
      <c r="J11" s="45"/>
    </row>
    <row r="12" spans="1:12">
      <c r="A12" s="47" t="s">
        <v>39</v>
      </c>
      <c r="C12" s="47"/>
      <c r="D12" s="47" t="s">
        <v>40</v>
      </c>
      <c r="E12" s="2" t="s">
        <v>84</v>
      </c>
      <c r="F12" s="2" t="s">
        <v>85</v>
      </c>
      <c r="H12" s="47" t="s">
        <v>40</v>
      </c>
      <c r="I12" s="2" t="s">
        <v>84</v>
      </c>
      <c r="J12" s="2" t="s">
        <v>85</v>
      </c>
    </row>
    <row r="13" spans="1:12">
      <c r="A13" s="34" t="s">
        <v>41</v>
      </c>
      <c r="B13" s="34" t="s">
        <v>42</v>
      </c>
      <c r="C13" s="34" t="s">
        <v>86</v>
      </c>
      <c r="D13" s="34" t="s">
        <v>44</v>
      </c>
      <c r="E13" s="1" t="s">
        <v>87</v>
      </c>
      <c r="F13" s="34" t="s">
        <v>88</v>
      </c>
      <c r="G13" s="48"/>
      <c r="H13" s="34" t="s">
        <v>44</v>
      </c>
      <c r="I13" s="1" t="s">
        <v>87</v>
      </c>
      <c r="J13" s="34" t="s">
        <v>88</v>
      </c>
    </row>
    <row r="15" spans="1:12" ht="15.6">
      <c r="A15" s="47">
        <v>1</v>
      </c>
      <c r="C15" s="59" t="s">
        <v>89</v>
      </c>
      <c r="D15" s="60"/>
      <c r="E15" s="47"/>
      <c r="F15" s="36"/>
      <c r="H15" s="61"/>
      <c r="I15" s="47"/>
      <c r="J15" s="36"/>
    </row>
    <row r="16" spans="1:12">
      <c r="A16" s="2">
        <v>2</v>
      </c>
      <c r="B16" s="46" t="s">
        <v>48</v>
      </c>
      <c r="C16" s="62" t="s">
        <v>90</v>
      </c>
      <c r="D16" s="63">
        <v>0</v>
      </c>
      <c r="E16" s="64">
        <v>1</v>
      </c>
      <c r="F16" s="63">
        <f>D16*E16</f>
        <v>0</v>
      </c>
      <c r="H16" s="63">
        <v>0</v>
      </c>
      <c r="I16" s="65">
        <f>E16</f>
        <v>1</v>
      </c>
      <c r="J16" s="63">
        <f>H16*I16</f>
        <v>0</v>
      </c>
      <c r="L16" s="66"/>
    </row>
    <row r="17" spans="1:12">
      <c r="A17" s="47">
        <v>3</v>
      </c>
      <c r="B17" s="46"/>
      <c r="C17" s="62"/>
      <c r="D17" s="67"/>
      <c r="E17" s="68"/>
      <c r="F17" s="67"/>
      <c r="H17" s="67"/>
      <c r="I17" s="64"/>
      <c r="J17" s="67"/>
    </row>
    <row r="18" spans="1:12">
      <c r="A18" s="2">
        <v>4</v>
      </c>
      <c r="B18" s="46"/>
      <c r="C18" s="69" t="s">
        <v>40</v>
      </c>
      <c r="D18" s="63">
        <f>SUM(D16:D17)</f>
        <v>0</v>
      </c>
      <c r="F18" s="63">
        <f>SUM(F16:F17)</f>
        <v>0</v>
      </c>
      <c r="H18" s="63">
        <f>SUM(H16:H17)</f>
        <v>0</v>
      </c>
      <c r="I18" s="64"/>
      <c r="J18" s="63">
        <f>SUM(J16:J17)</f>
        <v>0</v>
      </c>
    </row>
    <row r="19" spans="1:12">
      <c r="A19" s="47">
        <v>5</v>
      </c>
      <c r="D19" s="70"/>
      <c r="F19" s="70"/>
      <c r="H19" s="70"/>
      <c r="I19" s="64"/>
      <c r="J19" s="70"/>
    </row>
    <row r="20" spans="1:12" ht="15.6">
      <c r="A20" s="2">
        <v>6</v>
      </c>
      <c r="C20" s="59" t="s">
        <v>91</v>
      </c>
      <c r="D20" s="71"/>
      <c r="E20" s="72"/>
      <c r="F20" s="73"/>
      <c r="G20" s="74"/>
      <c r="H20" s="71"/>
      <c r="I20" s="64"/>
      <c r="J20" s="73"/>
    </row>
    <row r="21" spans="1:12">
      <c r="A21" s="47">
        <v>7</v>
      </c>
      <c r="B21" s="46" t="s">
        <v>48</v>
      </c>
      <c r="C21" s="62" t="s">
        <v>90</v>
      </c>
      <c r="D21" s="63">
        <v>60781.347841414521</v>
      </c>
      <c r="E21" s="75">
        <v>0.50419999999999998</v>
      </c>
      <c r="F21" s="63">
        <f>D21*E21</f>
        <v>30645.955581641199</v>
      </c>
      <c r="H21" s="63">
        <v>60781.347841414528</v>
      </c>
      <c r="I21" s="75">
        <v>0.50419999999999998</v>
      </c>
      <c r="J21" s="63">
        <f>H21*I21</f>
        <v>30645.955581641203</v>
      </c>
      <c r="L21" s="60"/>
    </row>
    <row r="22" spans="1:12">
      <c r="A22" s="2">
        <v>8</v>
      </c>
      <c r="B22" s="46"/>
      <c r="C22" s="62"/>
      <c r="D22" s="67"/>
      <c r="E22" s="76"/>
      <c r="F22" s="67"/>
      <c r="H22" s="67"/>
      <c r="I22" s="77"/>
      <c r="J22" s="67"/>
    </row>
    <row r="23" spans="1:12">
      <c r="A23" s="47">
        <v>9</v>
      </c>
      <c r="B23" s="46"/>
      <c r="C23" s="69" t="s">
        <v>40</v>
      </c>
      <c r="D23" s="63">
        <f>SUM(D21:D22)</f>
        <v>60781.347841414521</v>
      </c>
      <c r="F23" s="63">
        <f>SUM(F21:F22)</f>
        <v>30645.955581641199</v>
      </c>
      <c r="H23" s="63">
        <f>SUM(H21:H22)</f>
        <v>60781.347841414528</v>
      </c>
      <c r="I23" s="77"/>
      <c r="J23" s="63">
        <f>SUM(J21:J22)</f>
        <v>30645.955581641203</v>
      </c>
    </row>
    <row r="24" spans="1:12">
      <c r="A24" s="2">
        <v>10</v>
      </c>
      <c r="D24" s="78"/>
      <c r="H24" s="78"/>
      <c r="I24" s="77"/>
    </row>
    <row r="25" spans="1:12" ht="15.6">
      <c r="A25" s="47">
        <v>11</v>
      </c>
      <c r="C25" s="59" t="s">
        <v>92</v>
      </c>
      <c r="D25" s="78"/>
      <c r="H25" s="78"/>
      <c r="I25" s="77"/>
    </row>
    <row r="26" spans="1:12">
      <c r="A26" s="2">
        <v>12</v>
      </c>
      <c r="B26" s="46" t="s">
        <v>48</v>
      </c>
      <c r="C26" s="62" t="s">
        <v>90</v>
      </c>
      <c r="D26" s="63">
        <v>61703.882187248171</v>
      </c>
      <c r="E26" s="75">
        <v>4.9714119999999994E-2</v>
      </c>
      <c r="F26" s="63">
        <f>D26*E26</f>
        <v>3067.5542035227177</v>
      </c>
      <c r="H26" s="63">
        <v>61703.882187248171</v>
      </c>
      <c r="I26" s="75">
        <v>4.9714119999999994E-2</v>
      </c>
      <c r="J26" s="63">
        <f>H26*I26</f>
        <v>3067.5542035227177</v>
      </c>
      <c r="L26" s="60"/>
    </row>
    <row r="27" spans="1:12">
      <c r="A27" s="47">
        <v>13</v>
      </c>
      <c r="B27" s="46"/>
      <c r="C27" s="62"/>
      <c r="D27" s="67"/>
      <c r="E27" s="76"/>
      <c r="F27" s="67"/>
      <c r="H27" s="67"/>
      <c r="I27" s="77"/>
      <c r="J27" s="67"/>
    </row>
    <row r="28" spans="1:12">
      <c r="A28" s="2">
        <v>14</v>
      </c>
      <c r="B28" s="46"/>
      <c r="C28" s="69" t="s">
        <v>40</v>
      </c>
      <c r="D28" s="63">
        <f>SUM(D26:D27)</f>
        <v>61703.882187248171</v>
      </c>
      <c r="E28" s="76"/>
      <c r="F28" s="63">
        <f>SUM(F26:F27)</f>
        <v>3067.5542035227177</v>
      </c>
      <c r="H28" s="63">
        <f>SUM(H26:H27)</f>
        <v>61703.882187248171</v>
      </c>
      <c r="I28" s="77"/>
      <c r="J28" s="63">
        <f>SUM(J26:J27)</f>
        <v>3067.5542035227177</v>
      </c>
    </row>
    <row r="29" spans="1:12">
      <c r="A29" s="47">
        <v>15</v>
      </c>
      <c r="D29" s="78"/>
      <c r="E29" s="76"/>
      <c r="H29" s="78"/>
      <c r="I29" s="77"/>
    </row>
    <row r="30" spans="1:12" ht="15.6">
      <c r="A30" s="2">
        <v>16</v>
      </c>
      <c r="C30" s="59" t="s">
        <v>93</v>
      </c>
      <c r="D30" s="78"/>
      <c r="E30" s="76"/>
      <c r="H30" s="78"/>
      <c r="I30" s="77"/>
    </row>
    <row r="31" spans="1:12">
      <c r="A31" s="47">
        <v>17</v>
      </c>
      <c r="B31" s="46" t="s">
        <v>48</v>
      </c>
      <c r="C31" s="62" t="s">
        <v>90</v>
      </c>
      <c r="D31" s="63">
        <v>76105.249321848445</v>
      </c>
      <c r="E31" s="75">
        <v>5.5573860000000003E-2</v>
      </c>
      <c r="F31" s="63">
        <f>D31*E31</f>
        <v>4229.4624710775006</v>
      </c>
      <c r="H31" s="63">
        <v>76105.249321848416</v>
      </c>
      <c r="I31" s="75">
        <v>5.5573860000000003E-2</v>
      </c>
      <c r="J31" s="63">
        <f>H31*I31</f>
        <v>4229.4624710774988</v>
      </c>
      <c r="L31" s="60"/>
    </row>
    <row r="32" spans="1:12">
      <c r="A32" s="2">
        <v>18</v>
      </c>
      <c r="B32" s="46"/>
      <c r="C32" s="62"/>
      <c r="D32" s="67"/>
      <c r="E32" s="76"/>
      <c r="F32" s="67"/>
      <c r="H32" s="67"/>
      <c r="I32" s="77"/>
      <c r="J32" s="67"/>
    </row>
    <row r="33" spans="1:10">
      <c r="A33" s="47">
        <v>19</v>
      </c>
      <c r="B33" s="46"/>
      <c r="C33" s="69" t="s">
        <v>40</v>
      </c>
      <c r="D33" s="63">
        <f>SUM(D31:D32)</f>
        <v>76105.249321848445</v>
      </c>
      <c r="F33" s="63">
        <f>SUM(F31:F32)</f>
        <v>4229.4624710775006</v>
      </c>
      <c r="H33" s="63">
        <f>SUM(H31:H32)</f>
        <v>76105.249321848416</v>
      </c>
      <c r="J33" s="63">
        <f>SUM(J31:J32)</f>
        <v>4229.4624710774988</v>
      </c>
    </row>
    <row r="34" spans="1:10">
      <c r="A34" s="2">
        <v>20</v>
      </c>
      <c r="D34" s="78"/>
    </row>
    <row r="35" spans="1:10" ht="16.2" thickBot="1">
      <c r="A35" s="47">
        <v>21</v>
      </c>
      <c r="C35" s="79" t="s">
        <v>94</v>
      </c>
      <c r="D35" s="80">
        <f>D33+D28+D23+D18</f>
        <v>198590.47935051116</v>
      </c>
      <c r="F35" s="80">
        <f>F33+F28+F23+F18</f>
        <v>37942.972256241417</v>
      </c>
      <c r="H35" s="80">
        <f>H33+H28+H23+H18</f>
        <v>198590.47935051113</v>
      </c>
      <c r="J35" s="80">
        <f>J33+J28+J23+J18</f>
        <v>37942.972256241417</v>
      </c>
    </row>
    <row r="36" spans="1:10" ht="16.2" thickTop="1">
      <c r="A36" s="47"/>
      <c r="C36" s="79"/>
      <c r="D36" s="81"/>
      <c r="F36" s="81"/>
      <c r="H36" s="81"/>
      <c r="J36" s="81"/>
    </row>
    <row r="37" spans="1:10" ht="15.6">
      <c r="C37" s="79"/>
    </row>
    <row r="39" spans="1:10">
      <c r="B39" t="s">
        <v>59</v>
      </c>
    </row>
    <row r="40" spans="1:10">
      <c r="B40" t="s">
        <v>95</v>
      </c>
    </row>
  </sheetData>
  <mergeCells count="5">
    <mergeCell ref="A1:J1"/>
    <mergeCell ref="A2:J2"/>
    <mergeCell ref="A3:J3"/>
    <mergeCell ref="A4:J4"/>
    <mergeCell ref="A5:J5"/>
  </mergeCells>
  <pageMargins left="0.75" right="0.75" top="1" bottom="1" header="0.5" footer="0.5"/>
  <pageSetup scale="80" orientation="landscape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728B-EE0E-4944-9C92-778DDF1ADCEF}">
  <sheetPr>
    <pageSetUpPr fitToPage="1"/>
  </sheetPr>
  <dimension ref="A1:N79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4.08984375" customWidth="1"/>
    <col min="3" max="3" width="50.6328125" customWidth="1"/>
    <col min="4" max="4" width="9.54296875" bestFit="1" customWidth="1"/>
    <col min="5" max="5" width="11.36328125" bestFit="1" customWidth="1"/>
    <col min="6" max="6" width="9.54296875" bestFit="1" customWidth="1"/>
    <col min="7" max="7" width="3.08984375" customWidth="1"/>
    <col min="8" max="8" width="9.54296875" customWidth="1"/>
    <col min="9" max="9" width="11.1796875" customWidth="1"/>
    <col min="10" max="10" width="9.54296875" customWidth="1"/>
  </cols>
  <sheetData>
    <row r="1" spans="1:10" ht="15.6">
      <c r="A1" s="233" t="s">
        <v>231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ht="15.6">
      <c r="A2" s="233" t="s">
        <v>232</v>
      </c>
      <c r="B2" s="233"/>
      <c r="C2" s="233"/>
      <c r="D2" s="233"/>
      <c r="E2" s="233"/>
      <c r="F2" s="233"/>
      <c r="G2" s="233"/>
      <c r="H2" s="233"/>
      <c r="I2" s="233"/>
      <c r="J2" s="233"/>
    </row>
    <row r="3" spans="1:10" ht="15.6">
      <c r="A3" s="233" t="s">
        <v>96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0" ht="15.6">
      <c r="A4" s="233" t="s">
        <v>233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10" ht="15.6">
      <c r="A5" s="233" t="s">
        <v>234</v>
      </c>
      <c r="B5" s="233"/>
      <c r="C5" s="233"/>
      <c r="D5" s="233"/>
      <c r="E5" s="233"/>
      <c r="F5" s="233"/>
      <c r="G5" s="233"/>
      <c r="H5" s="233"/>
      <c r="I5" s="233"/>
      <c r="J5" s="233"/>
    </row>
    <row r="6" spans="1:10" ht="15.6">
      <c r="B6" s="28"/>
      <c r="D6" s="82"/>
    </row>
    <row r="7" spans="1:10" ht="15.6">
      <c r="B7" s="28"/>
      <c r="C7" s="28"/>
    </row>
    <row r="8" spans="1:10" ht="15.6">
      <c r="A8" s="29" t="s">
        <v>97</v>
      </c>
      <c r="B8" s="28"/>
      <c r="J8" s="30" t="s">
        <v>34</v>
      </c>
    </row>
    <row r="9" spans="1:10" ht="15.6">
      <c r="A9" s="29" t="s">
        <v>98</v>
      </c>
      <c r="B9" s="28"/>
      <c r="J9" s="31" t="s">
        <v>99</v>
      </c>
    </row>
    <row r="10" spans="1:10" ht="15.6">
      <c r="A10" s="29" t="s">
        <v>83</v>
      </c>
      <c r="B10" s="28"/>
      <c r="J10" s="31" t="str">
        <f>F.1!$I$9</f>
        <v>Witness: Christian</v>
      </c>
    </row>
    <row r="11" spans="1:10" ht="15.6">
      <c r="A11" s="33"/>
      <c r="B11" s="33"/>
      <c r="C11" s="33"/>
      <c r="D11" s="43"/>
      <c r="E11" s="44" t="s">
        <v>69</v>
      </c>
      <c r="F11" s="45"/>
      <c r="G11" s="33"/>
      <c r="H11" s="43"/>
      <c r="I11" s="44" t="s">
        <v>70</v>
      </c>
      <c r="J11" s="45"/>
    </row>
    <row r="12" spans="1:10">
      <c r="A12" s="47" t="s">
        <v>39</v>
      </c>
      <c r="B12" s="47" t="s">
        <v>100</v>
      </c>
      <c r="D12" s="47" t="s">
        <v>40</v>
      </c>
      <c r="E12" s="2" t="s">
        <v>84</v>
      </c>
      <c r="F12" s="2" t="s">
        <v>85</v>
      </c>
      <c r="H12" s="47" t="s">
        <v>40</v>
      </c>
      <c r="I12" s="2" t="str">
        <f>E12</f>
        <v xml:space="preserve">Kentucky </v>
      </c>
      <c r="J12" s="2" t="s">
        <v>101</v>
      </c>
    </row>
    <row r="13" spans="1:10">
      <c r="A13" s="34" t="s">
        <v>41</v>
      </c>
      <c r="B13" s="34" t="s">
        <v>102</v>
      </c>
      <c r="C13" s="34" t="s">
        <v>86</v>
      </c>
      <c r="D13" s="34" t="s">
        <v>44</v>
      </c>
      <c r="E13" s="1" t="s">
        <v>87</v>
      </c>
      <c r="F13" s="34" t="s">
        <v>88</v>
      </c>
      <c r="G13" s="48"/>
      <c r="H13" s="34" t="s">
        <v>44</v>
      </c>
      <c r="I13" s="34" t="str">
        <f>E13</f>
        <v>Jurisdictional</v>
      </c>
      <c r="J13" s="34" t="s">
        <v>88</v>
      </c>
    </row>
    <row r="15" spans="1:10" ht="15.6">
      <c r="A15" s="46">
        <v>1</v>
      </c>
      <c r="C15" s="83" t="s">
        <v>103</v>
      </c>
    </row>
    <row r="16" spans="1:10">
      <c r="A16" s="46">
        <v>2</v>
      </c>
      <c r="E16" s="72"/>
      <c r="I16" s="72"/>
    </row>
    <row r="17" spans="1:14" ht="15.6">
      <c r="A17" s="46">
        <v>3</v>
      </c>
      <c r="C17" s="59" t="s">
        <v>89</v>
      </c>
      <c r="E17" s="72"/>
      <c r="I17" s="72"/>
    </row>
    <row r="18" spans="1:14">
      <c r="A18" s="46">
        <v>4</v>
      </c>
      <c r="B18" s="47">
        <v>907</v>
      </c>
      <c r="C18" s="84" t="s">
        <v>104</v>
      </c>
      <c r="D18" s="49">
        <v>0</v>
      </c>
      <c r="E18" s="85">
        <v>1</v>
      </c>
      <c r="F18" s="41">
        <f>D18*E18</f>
        <v>0</v>
      </c>
      <c r="H18" s="49">
        <v>0</v>
      </c>
      <c r="I18" s="86">
        <f>E18</f>
        <v>1</v>
      </c>
      <c r="J18" s="41">
        <f>H18*I18</f>
        <v>0</v>
      </c>
    </row>
    <row r="19" spans="1:14">
      <c r="A19" s="46">
        <v>5</v>
      </c>
      <c r="B19" s="47">
        <v>908</v>
      </c>
      <c r="C19" s="84" t="s">
        <v>105</v>
      </c>
      <c r="D19" s="52">
        <v>0</v>
      </c>
      <c r="E19" s="87">
        <f>$E$18</f>
        <v>1</v>
      </c>
      <c r="F19" s="88">
        <f>D19*E19</f>
        <v>0</v>
      </c>
      <c r="H19" s="52">
        <v>0</v>
      </c>
      <c r="I19" s="86">
        <f>E19</f>
        <v>1</v>
      </c>
      <c r="J19" s="88">
        <f>H19*I19</f>
        <v>0</v>
      </c>
    </row>
    <row r="20" spans="1:14">
      <c r="A20" s="46">
        <v>6</v>
      </c>
      <c r="B20" s="47">
        <v>909</v>
      </c>
      <c r="C20" s="84" t="s">
        <v>106</v>
      </c>
      <c r="D20" s="88">
        <v>170409.79010111588</v>
      </c>
      <c r="E20" s="87">
        <f>$E$18</f>
        <v>1</v>
      </c>
      <c r="F20" s="88">
        <f>D20*E20</f>
        <v>170409.79010111588</v>
      </c>
      <c r="H20" s="88">
        <v>175015.1084149479</v>
      </c>
      <c r="I20" s="86">
        <f>E20</f>
        <v>1</v>
      </c>
      <c r="J20" s="88">
        <f>H20*I20</f>
        <v>175015.1084149479</v>
      </c>
    </row>
    <row r="21" spans="1:14">
      <c r="A21" s="46">
        <v>7</v>
      </c>
      <c r="B21" s="89">
        <v>910</v>
      </c>
      <c r="C21" s="84" t="s">
        <v>107</v>
      </c>
      <c r="D21" s="90">
        <v>0</v>
      </c>
      <c r="E21" s="87">
        <f>$E$18</f>
        <v>1</v>
      </c>
      <c r="F21" s="67">
        <f>D21*E21</f>
        <v>0</v>
      </c>
      <c r="H21" s="90">
        <v>0</v>
      </c>
      <c r="I21" s="86">
        <f>E21</f>
        <v>1</v>
      </c>
      <c r="J21" s="67">
        <f>H21*I21</f>
        <v>0</v>
      </c>
    </row>
    <row r="22" spans="1:14">
      <c r="A22" s="46">
        <v>8</v>
      </c>
      <c r="B22" s="2"/>
      <c r="C22" s="91" t="s">
        <v>40</v>
      </c>
      <c r="D22" s="92">
        <f>SUM(D18:D21)</f>
        <v>170409.79010111588</v>
      </c>
      <c r="E22" s="72"/>
      <c r="F22" s="92">
        <f>SUM(F18:F21)</f>
        <v>170409.79010111588</v>
      </c>
      <c r="H22" s="92">
        <f>SUM(H18:H21)</f>
        <v>175015.1084149479</v>
      </c>
      <c r="I22" s="72"/>
      <c r="J22" s="92">
        <f>SUM(J18:J21)</f>
        <v>175015.1084149479</v>
      </c>
    </row>
    <row r="23" spans="1:14">
      <c r="A23" s="46">
        <v>9</v>
      </c>
      <c r="B23" s="2"/>
      <c r="C23" s="91"/>
      <c r="D23" s="93"/>
      <c r="E23" s="72"/>
      <c r="F23" s="93"/>
      <c r="H23" s="93"/>
      <c r="I23" s="72"/>
      <c r="J23" s="93"/>
    </row>
    <row r="24" spans="1:14" ht="15.6">
      <c r="A24" s="46">
        <v>10</v>
      </c>
      <c r="B24" s="2"/>
      <c r="C24" s="59" t="s">
        <v>91</v>
      </c>
      <c r="D24" s="93"/>
      <c r="E24" s="72"/>
      <c r="F24" s="93"/>
      <c r="H24" s="93"/>
      <c r="I24" s="72"/>
      <c r="J24" s="93"/>
    </row>
    <row r="25" spans="1:14">
      <c r="A25" s="46">
        <v>11</v>
      </c>
      <c r="B25" s="47">
        <v>907</v>
      </c>
      <c r="C25" s="84" t="s">
        <v>104</v>
      </c>
      <c r="D25" s="49">
        <v>0</v>
      </c>
      <c r="E25" s="94">
        <v>0.50419999999999998</v>
      </c>
      <c r="F25" s="92">
        <f>D25*E25</f>
        <v>0</v>
      </c>
      <c r="H25" s="49">
        <v>0</v>
      </c>
      <c r="I25" s="94">
        <v>0.50419999999999998</v>
      </c>
      <c r="J25" s="92">
        <f>H25*I25</f>
        <v>0</v>
      </c>
    </row>
    <row r="26" spans="1:14">
      <c r="A26" s="46">
        <v>12</v>
      </c>
      <c r="B26" s="47">
        <v>908</v>
      </c>
      <c r="C26" s="84" t="s">
        <v>105</v>
      </c>
      <c r="D26" s="52">
        <v>0</v>
      </c>
      <c r="E26" s="95">
        <f>$E$25</f>
        <v>0.50419999999999998</v>
      </c>
      <c r="F26" s="78">
        <f>D26*E26</f>
        <v>0</v>
      </c>
      <c r="H26" s="52">
        <v>0</v>
      </c>
      <c r="I26" s="94">
        <f>I25</f>
        <v>0.50419999999999998</v>
      </c>
      <c r="J26" s="78">
        <f>H26*I26</f>
        <v>0</v>
      </c>
      <c r="N26" s="96"/>
    </row>
    <row r="27" spans="1:14">
      <c r="A27" s="46">
        <v>13</v>
      </c>
      <c r="B27" s="47">
        <v>909</v>
      </c>
      <c r="C27" s="84" t="s">
        <v>106</v>
      </c>
      <c r="D27" s="52">
        <v>0</v>
      </c>
      <c r="E27" s="95">
        <f>$E$25</f>
        <v>0.50419999999999998</v>
      </c>
      <c r="F27" s="78">
        <f>D27*E27</f>
        <v>0</v>
      </c>
      <c r="H27" s="52">
        <v>0</v>
      </c>
      <c r="I27" s="94">
        <f>I25</f>
        <v>0.50419999999999998</v>
      </c>
      <c r="J27" s="78">
        <f>H27*I27</f>
        <v>0</v>
      </c>
    </row>
    <row r="28" spans="1:14">
      <c r="A28" s="46">
        <v>14</v>
      </c>
      <c r="B28" s="89">
        <v>910</v>
      </c>
      <c r="C28" s="84" t="s">
        <v>107</v>
      </c>
      <c r="D28" s="67">
        <v>512.17766299470236</v>
      </c>
      <c r="E28" s="95">
        <f>$E$25</f>
        <v>0.50419999999999998</v>
      </c>
      <c r="F28" s="97">
        <f>D28*E28</f>
        <v>258.23997768192891</v>
      </c>
      <c r="H28" s="67">
        <v>512.17766299470236</v>
      </c>
      <c r="I28" s="94">
        <f>I25</f>
        <v>0.50419999999999998</v>
      </c>
      <c r="J28" s="97">
        <f>H28*I28</f>
        <v>258.23997768192891</v>
      </c>
    </row>
    <row r="29" spans="1:14">
      <c r="A29" s="46">
        <v>15</v>
      </c>
      <c r="B29" s="2"/>
      <c r="C29" s="91" t="s">
        <v>40</v>
      </c>
      <c r="D29" s="92">
        <f>SUM(D25:D28)</f>
        <v>512.17766299470236</v>
      </c>
      <c r="E29" s="72"/>
      <c r="F29" s="92">
        <f>SUM(F25:F28)</f>
        <v>258.23997768192891</v>
      </c>
      <c r="H29" s="92">
        <f>SUM(H25:H28)</f>
        <v>512.17766299470236</v>
      </c>
      <c r="I29" s="72"/>
      <c r="J29" s="92">
        <f>SUM(J25:J28)</f>
        <v>258.23997768192891</v>
      </c>
    </row>
    <row r="30" spans="1:14">
      <c r="A30" s="46">
        <v>16</v>
      </c>
      <c r="B30" s="2"/>
      <c r="C30" s="91"/>
      <c r="D30" s="93"/>
      <c r="E30" s="72"/>
      <c r="F30" s="93"/>
      <c r="H30" s="93"/>
      <c r="I30" s="72"/>
      <c r="J30" s="93"/>
    </row>
    <row r="31" spans="1:14" ht="15.6">
      <c r="A31" s="46">
        <v>17</v>
      </c>
      <c r="B31" s="2"/>
      <c r="C31" s="59" t="s">
        <v>92</v>
      </c>
      <c r="D31" s="93"/>
      <c r="F31" s="93"/>
      <c r="H31" s="93"/>
      <c r="I31" s="94"/>
      <c r="J31" s="93"/>
    </row>
    <row r="32" spans="1:14">
      <c r="A32" s="46">
        <v>18</v>
      </c>
      <c r="B32" s="47">
        <v>907</v>
      </c>
      <c r="C32" s="84" t="s">
        <v>104</v>
      </c>
      <c r="D32" s="49">
        <v>0</v>
      </c>
      <c r="E32" s="95">
        <v>4.9714119999999994E-2</v>
      </c>
      <c r="F32" s="92">
        <f>D32*E32</f>
        <v>0</v>
      </c>
      <c r="H32" s="49">
        <v>0</v>
      </c>
      <c r="I32" s="95">
        <v>4.9714119999999994E-2</v>
      </c>
      <c r="J32" s="92">
        <f>H32*I32</f>
        <v>0</v>
      </c>
    </row>
    <row r="33" spans="1:10">
      <c r="A33" s="46">
        <v>19</v>
      </c>
      <c r="B33" s="47">
        <v>908</v>
      </c>
      <c r="C33" s="84" t="s">
        <v>105</v>
      </c>
      <c r="D33" s="52">
        <v>0</v>
      </c>
      <c r="E33" s="95">
        <f>$E$32</f>
        <v>4.9714119999999994E-2</v>
      </c>
      <c r="F33" s="78">
        <f>D33*E33</f>
        <v>0</v>
      </c>
      <c r="H33" s="52">
        <v>0</v>
      </c>
      <c r="I33" s="94">
        <f>I32</f>
        <v>4.9714119999999994E-2</v>
      </c>
      <c r="J33" s="78">
        <f>H33*I33</f>
        <v>0</v>
      </c>
    </row>
    <row r="34" spans="1:10">
      <c r="A34" s="46">
        <v>20</v>
      </c>
      <c r="B34" s="47">
        <v>909</v>
      </c>
      <c r="C34" s="84" t="s">
        <v>106</v>
      </c>
      <c r="D34" s="52">
        <v>0</v>
      </c>
      <c r="E34" s="95">
        <f>$E$32</f>
        <v>4.9714119999999994E-2</v>
      </c>
      <c r="F34" s="78">
        <f>D34*E34</f>
        <v>0</v>
      </c>
      <c r="H34" s="52">
        <v>0</v>
      </c>
      <c r="I34" s="94">
        <f>I32</f>
        <v>4.9714119999999994E-2</v>
      </c>
      <c r="J34" s="78">
        <f>H34*I34</f>
        <v>0</v>
      </c>
    </row>
    <row r="35" spans="1:10">
      <c r="A35" s="46">
        <v>21</v>
      </c>
      <c r="B35" s="89">
        <v>910</v>
      </c>
      <c r="C35" s="84" t="s">
        <v>107</v>
      </c>
      <c r="D35" s="67">
        <v>0</v>
      </c>
      <c r="E35" s="95">
        <f>$E$32</f>
        <v>4.9714119999999994E-2</v>
      </c>
      <c r="F35" s="97">
        <f>D35*E35</f>
        <v>0</v>
      </c>
      <c r="H35" s="67">
        <v>0</v>
      </c>
      <c r="I35" s="94">
        <f>I32</f>
        <v>4.9714119999999994E-2</v>
      </c>
      <c r="J35" s="97">
        <f>H35*I35</f>
        <v>0</v>
      </c>
    </row>
    <row r="36" spans="1:10">
      <c r="A36" s="46">
        <v>22</v>
      </c>
      <c r="B36" s="47"/>
      <c r="C36" s="91" t="s">
        <v>40</v>
      </c>
      <c r="D36" s="92">
        <f>SUM(D32:D35)</f>
        <v>0</v>
      </c>
      <c r="E36" s="72"/>
      <c r="F36" s="92">
        <f>SUM(F32:F35)</f>
        <v>0</v>
      </c>
      <c r="H36" s="92">
        <f>SUM(H32:H35)</f>
        <v>0</v>
      </c>
      <c r="I36" s="72"/>
      <c r="J36" s="92">
        <f>SUM(J32:J35)</f>
        <v>0</v>
      </c>
    </row>
    <row r="37" spans="1:10">
      <c r="A37" s="46">
        <v>23</v>
      </c>
      <c r="B37" s="47"/>
      <c r="C37" s="91"/>
      <c r="D37" s="93"/>
      <c r="E37" s="72"/>
      <c r="F37" s="93"/>
      <c r="H37" s="93"/>
      <c r="I37" s="72"/>
      <c r="J37" s="93"/>
    </row>
    <row r="38" spans="1:10" ht="15.6">
      <c r="A38" s="46">
        <v>24</v>
      </c>
      <c r="B38" s="2"/>
      <c r="C38" s="59" t="s">
        <v>93</v>
      </c>
      <c r="D38" s="93"/>
      <c r="F38" s="93"/>
      <c r="H38" s="93"/>
      <c r="I38" s="94"/>
      <c r="J38" s="93"/>
    </row>
    <row r="39" spans="1:10">
      <c r="A39" s="46">
        <v>25</v>
      </c>
      <c r="B39" s="47">
        <v>907</v>
      </c>
      <c r="C39" s="84" t="s">
        <v>104</v>
      </c>
      <c r="D39" s="49">
        <v>0</v>
      </c>
      <c r="E39" s="95">
        <v>5.5573860000000003E-2</v>
      </c>
      <c r="F39" s="92">
        <f>D39*E39</f>
        <v>0</v>
      </c>
      <c r="H39" s="49">
        <v>0</v>
      </c>
      <c r="I39" s="95">
        <v>5.5573860000000003E-2</v>
      </c>
      <c r="J39" s="92">
        <f>H39*I39</f>
        <v>0</v>
      </c>
    </row>
    <row r="40" spans="1:10">
      <c r="A40" s="46">
        <v>26</v>
      </c>
      <c r="B40" s="47">
        <v>908</v>
      </c>
      <c r="C40" s="84" t="s">
        <v>105</v>
      </c>
      <c r="D40" s="52">
        <v>0</v>
      </c>
      <c r="E40" s="95">
        <f>$E$39</f>
        <v>5.5573860000000003E-2</v>
      </c>
      <c r="F40" s="78">
        <f>D40*E40</f>
        <v>0</v>
      </c>
      <c r="H40" s="52">
        <v>0</v>
      </c>
      <c r="I40" s="94">
        <f>I39</f>
        <v>5.5573860000000003E-2</v>
      </c>
      <c r="J40" s="78">
        <f>H40*I40</f>
        <v>0</v>
      </c>
    </row>
    <row r="41" spans="1:10">
      <c r="A41" s="46">
        <v>27</v>
      </c>
      <c r="B41" s="47">
        <v>909</v>
      </c>
      <c r="C41" s="84" t="s">
        <v>106</v>
      </c>
      <c r="D41" s="52">
        <v>0</v>
      </c>
      <c r="E41" s="95">
        <f>$E$39</f>
        <v>5.5573860000000003E-2</v>
      </c>
      <c r="F41" s="78">
        <f>D41*E41</f>
        <v>0</v>
      </c>
      <c r="H41" s="52">
        <v>0</v>
      </c>
      <c r="I41" s="94">
        <f>I39</f>
        <v>5.5573860000000003E-2</v>
      </c>
      <c r="J41" s="78">
        <f>H41*I41</f>
        <v>0</v>
      </c>
    </row>
    <row r="42" spans="1:10">
      <c r="A42" s="46">
        <v>28</v>
      </c>
      <c r="B42" s="89">
        <v>910</v>
      </c>
      <c r="C42" s="84" t="s">
        <v>107</v>
      </c>
      <c r="D42" s="52">
        <v>0</v>
      </c>
      <c r="E42" s="95">
        <f>$E$39</f>
        <v>5.5573860000000003E-2</v>
      </c>
      <c r="F42" s="97">
        <f>D42*E42</f>
        <v>0</v>
      </c>
      <c r="H42" s="52">
        <v>0</v>
      </c>
      <c r="I42" s="94">
        <f>I39</f>
        <v>5.5573860000000003E-2</v>
      </c>
      <c r="J42" s="97">
        <f>H42*I42</f>
        <v>0</v>
      </c>
    </row>
    <row r="43" spans="1:10">
      <c r="A43" s="46">
        <v>29</v>
      </c>
      <c r="B43" s="47"/>
      <c r="C43" s="91" t="s">
        <v>40</v>
      </c>
      <c r="D43" s="92">
        <f>SUM(D39:D42)</f>
        <v>0</v>
      </c>
      <c r="E43" s="72"/>
      <c r="F43" s="92">
        <f>SUM(F39:F42)</f>
        <v>0</v>
      </c>
      <c r="H43" s="92">
        <f>SUM(H39:H42)</f>
        <v>0</v>
      </c>
      <c r="I43" s="72"/>
      <c r="J43" s="92">
        <f>SUM(J39:J42)</f>
        <v>0</v>
      </c>
    </row>
    <row r="44" spans="1:10">
      <c r="A44" s="46">
        <v>30</v>
      </c>
      <c r="B44" s="47"/>
      <c r="C44" s="91"/>
      <c r="D44" s="93"/>
      <c r="E44" s="72"/>
      <c r="F44" s="93"/>
      <c r="H44" s="93"/>
      <c r="I44" s="72"/>
      <c r="J44" s="93"/>
    </row>
    <row r="45" spans="1:10" ht="15.6">
      <c r="A45" s="46">
        <v>31</v>
      </c>
      <c r="B45" s="47"/>
      <c r="C45" s="83" t="s">
        <v>108</v>
      </c>
      <c r="D45" s="93"/>
      <c r="E45" s="72"/>
      <c r="F45" s="93"/>
      <c r="H45" s="93"/>
      <c r="I45" s="72"/>
      <c r="J45" s="93"/>
    </row>
    <row r="46" spans="1:10">
      <c r="A46" s="46">
        <v>32</v>
      </c>
      <c r="B46" s="2"/>
      <c r="D46" s="93"/>
      <c r="F46" s="93" t="s">
        <v>50</v>
      </c>
      <c r="H46" s="93"/>
      <c r="J46" s="93" t="s">
        <v>50</v>
      </c>
    </row>
    <row r="47" spans="1:10" ht="15.6">
      <c r="A47" s="46">
        <v>33</v>
      </c>
      <c r="B47" s="2"/>
      <c r="C47" s="59" t="s">
        <v>89</v>
      </c>
      <c r="D47" s="93"/>
      <c r="F47" s="93"/>
      <c r="H47" s="93"/>
      <c r="J47" s="93"/>
    </row>
    <row r="48" spans="1:10">
      <c r="A48" s="46">
        <v>34</v>
      </c>
      <c r="B48" s="47">
        <v>911</v>
      </c>
      <c r="C48" s="84" t="s">
        <v>109</v>
      </c>
      <c r="D48" s="41">
        <v>217036.03087186429</v>
      </c>
      <c r="E48" s="87">
        <f>E18</f>
        <v>1</v>
      </c>
      <c r="F48" s="41">
        <f>D48*E48</f>
        <v>217036.03087186429</v>
      </c>
      <c r="H48" s="41">
        <v>221194.11481836322</v>
      </c>
      <c r="I48" s="87">
        <f>I18</f>
        <v>1</v>
      </c>
      <c r="J48" s="41">
        <f>H48</f>
        <v>221194.11481836322</v>
      </c>
    </row>
    <row r="49" spans="1:10">
      <c r="A49" s="46">
        <v>35</v>
      </c>
      <c r="B49" s="47">
        <v>912</v>
      </c>
      <c r="C49" s="84" t="s">
        <v>110</v>
      </c>
      <c r="D49" s="88">
        <v>58954.974529856161</v>
      </c>
      <c r="E49" s="87">
        <f t="shared" ref="E49:E72" si="0">E19</f>
        <v>1</v>
      </c>
      <c r="F49" s="88">
        <f>D49*E49</f>
        <v>58954.974529856161</v>
      </c>
      <c r="H49" s="88">
        <v>58954.974529856147</v>
      </c>
      <c r="I49" s="87">
        <f t="shared" ref="I49:I72" si="1">I19</f>
        <v>1</v>
      </c>
      <c r="J49" s="88">
        <f>H49</f>
        <v>58954.974529856147</v>
      </c>
    </row>
    <row r="50" spans="1:10">
      <c r="A50" s="46">
        <v>36</v>
      </c>
      <c r="B50" s="47">
        <v>913</v>
      </c>
      <c r="C50" s="84" t="s">
        <v>15</v>
      </c>
      <c r="D50" s="88">
        <v>47524.574822683928</v>
      </c>
      <c r="E50" s="87">
        <f t="shared" si="0"/>
        <v>1</v>
      </c>
      <c r="F50" s="88">
        <f>D50*E50</f>
        <v>47524.574822683928</v>
      </c>
      <c r="H50" s="88">
        <v>47524.574822683928</v>
      </c>
      <c r="I50" s="87">
        <f t="shared" si="1"/>
        <v>1</v>
      </c>
      <c r="J50" s="88">
        <f>H50</f>
        <v>47524.574822683928</v>
      </c>
    </row>
    <row r="51" spans="1:10">
      <c r="A51" s="46">
        <v>37</v>
      </c>
      <c r="B51" s="89">
        <v>916</v>
      </c>
      <c r="C51" s="84" t="s">
        <v>111</v>
      </c>
      <c r="D51" s="90">
        <v>0</v>
      </c>
      <c r="E51" s="87">
        <f t="shared" si="0"/>
        <v>1</v>
      </c>
      <c r="F51" s="67">
        <f>D51*E51</f>
        <v>0</v>
      </c>
      <c r="H51" s="90">
        <v>0</v>
      </c>
      <c r="I51" s="87">
        <f t="shared" si="1"/>
        <v>1</v>
      </c>
      <c r="J51" s="67">
        <f>H51</f>
        <v>0</v>
      </c>
    </row>
    <row r="52" spans="1:10">
      <c r="A52" s="46">
        <v>38</v>
      </c>
      <c r="B52" s="2"/>
      <c r="C52" s="98" t="s">
        <v>40</v>
      </c>
      <c r="D52" s="92">
        <f>SUM(D48:D51)</f>
        <v>323515.5802244044</v>
      </c>
      <c r="E52" s="99"/>
      <c r="F52" s="92">
        <f>SUM(F48:F51)</f>
        <v>323515.5802244044</v>
      </c>
      <c r="H52" s="92">
        <f>SUM(H48:H51)</f>
        <v>327673.66417090327</v>
      </c>
      <c r="I52" s="99"/>
      <c r="J52" s="92">
        <f>SUM(J48:J51)</f>
        <v>327673.66417090327</v>
      </c>
    </row>
    <row r="53" spans="1:10">
      <c r="A53" s="46">
        <v>39</v>
      </c>
      <c r="B53" s="2"/>
      <c r="E53" s="99"/>
      <c r="I53" s="99"/>
    </row>
    <row r="54" spans="1:10" ht="15.6">
      <c r="A54" s="46">
        <v>40</v>
      </c>
      <c r="B54" s="2"/>
      <c r="C54" s="59" t="s">
        <v>91</v>
      </c>
      <c r="E54" s="99"/>
      <c r="I54" s="99"/>
    </row>
    <row r="55" spans="1:10">
      <c r="A55" s="46">
        <v>41</v>
      </c>
      <c r="B55" s="47">
        <v>911</v>
      </c>
      <c r="C55" s="84" t="s">
        <v>109</v>
      </c>
      <c r="D55" s="92">
        <v>144610.43803256378</v>
      </c>
      <c r="E55" s="95">
        <f t="shared" si="0"/>
        <v>0.50419999999999998</v>
      </c>
      <c r="F55" s="92">
        <f>D55*E55</f>
        <v>72912.582856018649</v>
      </c>
      <c r="H55" s="92">
        <v>148399.48553514641</v>
      </c>
      <c r="I55" s="95">
        <f t="shared" si="1"/>
        <v>0.50419999999999998</v>
      </c>
      <c r="J55" s="92">
        <f>H55*I55</f>
        <v>74823.020606820821</v>
      </c>
    </row>
    <row r="56" spans="1:10">
      <c r="A56" s="46">
        <v>42</v>
      </c>
      <c r="B56" s="47">
        <v>912</v>
      </c>
      <c r="C56" s="84" t="s">
        <v>110</v>
      </c>
      <c r="D56">
        <v>0</v>
      </c>
      <c r="E56" s="95">
        <f t="shared" si="0"/>
        <v>0.50419999999999998</v>
      </c>
      <c r="F56">
        <f>D56*E56</f>
        <v>0</v>
      </c>
      <c r="H56">
        <v>0</v>
      </c>
      <c r="I56" s="95">
        <f t="shared" si="1"/>
        <v>0.50419999999999998</v>
      </c>
      <c r="J56">
        <f>H56*I56</f>
        <v>0</v>
      </c>
    </row>
    <row r="57" spans="1:10">
      <c r="A57" s="46">
        <v>43</v>
      </c>
      <c r="B57" s="47">
        <v>913</v>
      </c>
      <c r="C57" s="84" t="s">
        <v>15</v>
      </c>
      <c r="D57">
        <v>981.00752518577679</v>
      </c>
      <c r="E57" s="95">
        <f t="shared" si="0"/>
        <v>0.50419999999999998</v>
      </c>
      <c r="F57">
        <f>D57*E57</f>
        <v>494.62399419866864</v>
      </c>
      <c r="H57">
        <v>981.0075251857769</v>
      </c>
      <c r="I57" s="95">
        <f t="shared" si="1"/>
        <v>0.50419999999999998</v>
      </c>
      <c r="J57">
        <f>H57*I57</f>
        <v>494.6239941986687</v>
      </c>
    </row>
    <row r="58" spans="1:10">
      <c r="A58" s="46">
        <v>44</v>
      </c>
      <c r="B58" s="89">
        <v>916</v>
      </c>
      <c r="C58" s="84" t="s">
        <v>111</v>
      </c>
      <c r="D58" s="58">
        <v>0</v>
      </c>
      <c r="E58" s="95">
        <f t="shared" si="0"/>
        <v>0.50419999999999998</v>
      </c>
      <c r="F58" s="58">
        <f>D58*E58</f>
        <v>0</v>
      </c>
      <c r="H58" s="58">
        <v>0</v>
      </c>
      <c r="I58" s="95">
        <f t="shared" si="1"/>
        <v>0.50419999999999998</v>
      </c>
      <c r="J58" s="58">
        <f>H58*I58</f>
        <v>0</v>
      </c>
    </row>
    <row r="59" spans="1:10">
      <c r="A59" s="46">
        <v>45</v>
      </c>
      <c r="B59" s="2"/>
      <c r="C59" s="98" t="s">
        <v>40</v>
      </c>
      <c r="D59" s="92">
        <f>SUM(D55:D58)</f>
        <v>145591.44555774954</v>
      </c>
      <c r="E59" s="99"/>
      <c r="F59" s="92">
        <f>SUM(F55:F58)</f>
        <v>73407.206850217321</v>
      </c>
      <c r="H59" s="92">
        <f>SUM(H55:H58)</f>
        <v>149380.49306033217</v>
      </c>
      <c r="I59" s="76"/>
      <c r="J59" s="92">
        <f>SUM(J55:J58)</f>
        <v>75317.644601019492</v>
      </c>
    </row>
    <row r="60" spans="1:10">
      <c r="A60" s="46">
        <v>46</v>
      </c>
      <c r="B60" s="47"/>
      <c r="E60" s="76"/>
      <c r="I60" s="76"/>
    </row>
    <row r="61" spans="1:10" ht="15.6">
      <c r="A61" s="46">
        <v>47</v>
      </c>
      <c r="B61" s="2"/>
      <c r="C61" s="59" t="s">
        <v>92</v>
      </c>
      <c r="E61" s="76"/>
      <c r="I61" s="76"/>
    </row>
    <row r="62" spans="1:10">
      <c r="A62" s="46">
        <v>48</v>
      </c>
      <c r="B62" s="47">
        <v>911</v>
      </c>
      <c r="C62" s="84" t="s">
        <v>109</v>
      </c>
      <c r="D62" s="100">
        <v>0</v>
      </c>
      <c r="E62" s="95">
        <f t="shared" si="0"/>
        <v>4.9714119999999994E-2</v>
      </c>
      <c r="F62" s="92">
        <f>D62*E62</f>
        <v>0</v>
      </c>
      <c r="H62" s="100">
        <v>0</v>
      </c>
      <c r="I62" s="95">
        <f t="shared" si="1"/>
        <v>4.9714119999999994E-2</v>
      </c>
      <c r="J62" s="92">
        <f>H62*I62</f>
        <v>0</v>
      </c>
    </row>
    <row r="63" spans="1:10">
      <c r="A63" s="46">
        <v>49</v>
      </c>
      <c r="B63" s="47">
        <v>912</v>
      </c>
      <c r="C63" s="84" t="s">
        <v>110</v>
      </c>
      <c r="D63" s="78">
        <v>178633.40697462106</v>
      </c>
      <c r="E63" s="95">
        <f t="shared" si="0"/>
        <v>4.9714119999999994E-2</v>
      </c>
      <c r="F63" s="78">
        <f>D63*E63</f>
        <v>8880.6026303451472</v>
      </c>
      <c r="H63" s="78">
        <v>178633.40697462109</v>
      </c>
      <c r="I63" s="95">
        <f t="shared" si="1"/>
        <v>4.9714119999999994E-2</v>
      </c>
      <c r="J63" s="78">
        <f>H63*I63</f>
        <v>8880.602630345149</v>
      </c>
    </row>
    <row r="64" spans="1:10">
      <c r="A64" s="46">
        <v>50</v>
      </c>
      <c r="B64" s="47">
        <v>913</v>
      </c>
      <c r="C64" s="84" t="s">
        <v>15</v>
      </c>
      <c r="D64" s="93">
        <v>0</v>
      </c>
      <c r="E64" s="95">
        <f t="shared" si="0"/>
        <v>4.9714119999999994E-2</v>
      </c>
      <c r="F64" s="78">
        <f>D64*E64</f>
        <v>0</v>
      </c>
      <c r="H64" s="93">
        <v>0</v>
      </c>
      <c r="I64" s="95">
        <f t="shared" si="1"/>
        <v>4.9714119999999994E-2</v>
      </c>
      <c r="J64" s="78">
        <f>H64*I64</f>
        <v>0</v>
      </c>
    </row>
    <row r="65" spans="1:10">
      <c r="A65" s="46">
        <v>51</v>
      </c>
      <c r="B65" s="89">
        <v>916</v>
      </c>
      <c r="C65" s="84" t="s">
        <v>111</v>
      </c>
      <c r="D65" s="101">
        <v>0</v>
      </c>
      <c r="E65" s="95">
        <f t="shared" si="0"/>
        <v>4.9714119999999994E-2</v>
      </c>
      <c r="F65" s="97">
        <f>D65*E65</f>
        <v>0</v>
      </c>
      <c r="H65" s="101">
        <v>0</v>
      </c>
      <c r="I65" s="95">
        <f t="shared" si="1"/>
        <v>4.9714119999999994E-2</v>
      </c>
      <c r="J65" s="97">
        <f>H65*I65</f>
        <v>0</v>
      </c>
    </row>
    <row r="66" spans="1:10">
      <c r="A66" s="46">
        <v>52</v>
      </c>
      <c r="B66" s="2"/>
      <c r="C66" s="98" t="s">
        <v>40</v>
      </c>
      <c r="D66" s="92">
        <f>SUM(D62:D65)</f>
        <v>178633.40697462106</v>
      </c>
      <c r="E66" s="99"/>
      <c r="F66" s="92">
        <f>SUM(F62:F65)</f>
        <v>8880.6026303451472</v>
      </c>
      <c r="H66" s="92">
        <f>SUM(H62:H65)</f>
        <v>178633.40697462109</v>
      </c>
      <c r="I66" s="76"/>
      <c r="J66" s="92">
        <f>SUM(J62:J65)</f>
        <v>8880.602630345149</v>
      </c>
    </row>
    <row r="67" spans="1:10">
      <c r="A67" s="46">
        <v>53</v>
      </c>
      <c r="B67" s="47"/>
      <c r="E67" s="76"/>
      <c r="I67" s="76"/>
    </row>
    <row r="68" spans="1:10" ht="15.6">
      <c r="A68" s="46">
        <v>54</v>
      </c>
      <c r="B68" s="2"/>
      <c r="C68" s="59" t="s">
        <v>93</v>
      </c>
      <c r="E68" s="76"/>
      <c r="I68" s="76"/>
    </row>
    <row r="69" spans="1:10">
      <c r="A69" s="46">
        <v>55</v>
      </c>
      <c r="B69" s="47">
        <v>911</v>
      </c>
      <c r="C69" s="84" t="s">
        <v>109</v>
      </c>
      <c r="D69" s="100">
        <v>0</v>
      </c>
      <c r="E69" s="95">
        <f t="shared" si="0"/>
        <v>5.5573860000000003E-2</v>
      </c>
      <c r="F69" s="92">
        <f>D69*E69</f>
        <v>0</v>
      </c>
      <c r="H69" s="100">
        <v>0</v>
      </c>
      <c r="I69" s="95">
        <f t="shared" si="1"/>
        <v>5.5573860000000003E-2</v>
      </c>
      <c r="J69" s="92">
        <f>H69*I69</f>
        <v>0</v>
      </c>
    </row>
    <row r="70" spans="1:10">
      <c r="A70" s="46">
        <v>56</v>
      </c>
      <c r="B70" s="47">
        <v>912</v>
      </c>
      <c r="C70" s="84" t="s">
        <v>110</v>
      </c>
      <c r="D70" s="93">
        <v>0</v>
      </c>
      <c r="E70" s="95">
        <f t="shared" si="0"/>
        <v>5.5573860000000003E-2</v>
      </c>
      <c r="F70" s="78">
        <f>D70*E70</f>
        <v>0</v>
      </c>
      <c r="H70" s="93">
        <v>0</v>
      </c>
      <c r="I70" s="95">
        <f t="shared" si="1"/>
        <v>5.5573860000000003E-2</v>
      </c>
      <c r="J70" s="78">
        <f>H70*I70</f>
        <v>0</v>
      </c>
    </row>
    <row r="71" spans="1:10">
      <c r="A71" s="46">
        <v>57</v>
      </c>
      <c r="B71" s="47">
        <v>913</v>
      </c>
      <c r="C71" s="84" t="s">
        <v>15</v>
      </c>
      <c r="D71" s="93">
        <v>0</v>
      </c>
      <c r="E71" s="95">
        <f t="shared" si="0"/>
        <v>5.5573860000000003E-2</v>
      </c>
      <c r="F71" s="78">
        <f>D71*E71</f>
        <v>0</v>
      </c>
      <c r="H71" s="93">
        <v>0</v>
      </c>
      <c r="I71" s="95">
        <f t="shared" si="1"/>
        <v>5.5573860000000003E-2</v>
      </c>
      <c r="J71" s="78">
        <f>H71*I71</f>
        <v>0</v>
      </c>
    </row>
    <row r="72" spans="1:10">
      <c r="A72" s="46">
        <v>58</v>
      </c>
      <c r="B72" s="89">
        <v>916</v>
      </c>
      <c r="C72" s="84" t="s">
        <v>111</v>
      </c>
      <c r="D72" s="101">
        <v>0</v>
      </c>
      <c r="E72" s="95">
        <f t="shared" si="0"/>
        <v>5.5573860000000003E-2</v>
      </c>
      <c r="F72" s="97">
        <f>D72*E72</f>
        <v>0</v>
      </c>
      <c r="H72" s="101">
        <v>0</v>
      </c>
      <c r="I72" s="95">
        <f t="shared" si="1"/>
        <v>5.5573860000000003E-2</v>
      </c>
      <c r="J72" s="97">
        <f>H72*I72</f>
        <v>0</v>
      </c>
    </row>
    <row r="73" spans="1:10">
      <c r="A73" s="46">
        <v>59</v>
      </c>
      <c r="C73" s="98" t="s">
        <v>40</v>
      </c>
      <c r="D73" s="92">
        <f>SUM(D69:D72)</f>
        <v>0</v>
      </c>
      <c r="E73" s="99"/>
      <c r="F73" s="92">
        <f>SUM(F69:F72)</f>
        <v>0</v>
      </c>
      <c r="H73" s="92">
        <f>SUM(H69:H72)</f>
        <v>0</v>
      </c>
      <c r="I73" s="99"/>
      <c r="J73" s="92">
        <f>SUM(J69:J72)</f>
        <v>0</v>
      </c>
    </row>
    <row r="76" spans="1:10">
      <c r="B76" s="46" t="s">
        <v>112</v>
      </c>
    </row>
    <row r="77" spans="1:10">
      <c r="B77" s="46" t="s">
        <v>113</v>
      </c>
    </row>
    <row r="79" spans="1:10">
      <c r="C79" s="57"/>
    </row>
  </sheetData>
  <mergeCells count="5">
    <mergeCell ref="A1:J1"/>
    <mergeCell ref="A2:J2"/>
    <mergeCell ref="A3:J3"/>
    <mergeCell ref="A4:J4"/>
    <mergeCell ref="A5:J5"/>
  </mergeCells>
  <pageMargins left="0.75" right="0.67" top="0.76" bottom="0.82" header="0.5" footer="0.33"/>
  <pageSetup scale="58" orientation="portrait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17BF-DC2C-401F-8BF6-E84908E94DC9}">
  <sheetPr>
    <pageSetUpPr fitToPage="1"/>
  </sheetPr>
  <dimension ref="A1:L41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4.08984375" customWidth="1"/>
    <col min="2" max="2" width="38.36328125" customWidth="1"/>
    <col min="3" max="6" width="11.6328125" customWidth="1"/>
    <col min="7" max="7" width="10.08984375" customWidth="1"/>
    <col min="8" max="8" width="4.08984375" customWidth="1"/>
    <col min="9" max="9" width="11.36328125" customWidth="1"/>
    <col min="10" max="10" width="10.81640625" customWidth="1"/>
    <col min="11" max="11" width="12.453125" bestFit="1" customWidth="1"/>
  </cols>
  <sheetData>
    <row r="1" spans="1:12" ht="15.6">
      <c r="A1" s="233" t="s">
        <v>231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2" ht="15.6">
      <c r="A2" s="233" t="s">
        <v>232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5.6">
      <c r="A3" s="233" t="s">
        <v>114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57"/>
    </row>
    <row r="4" spans="1:12" ht="15.6">
      <c r="A4" s="233" t="s">
        <v>234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57"/>
    </row>
    <row r="5" spans="1:12" ht="15.6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</row>
    <row r="6" spans="1:12" ht="15.6">
      <c r="A6" s="28"/>
      <c r="B6" s="28"/>
      <c r="E6" s="102"/>
    </row>
    <row r="7" spans="1:12" ht="15.6">
      <c r="A7" s="28"/>
      <c r="B7" s="28"/>
    </row>
    <row r="8" spans="1:12">
      <c r="A8" s="29" t="s">
        <v>97</v>
      </c>
      <c r="K8" s="30" t="s">
        <v>34</v>
      </c>
    </row>
    <row r="9" spans="1:12">
      <c r="A9" s="29" t="s">
        <v>35</v>
      </c>
      <c r="K9" s="31" t="s">
        <v>115</v>
      </c>
    </row>
    <row r="10" spans="1:12">
      <c r="A10" s="29" t="s">
        <v>37</v>
      </c>
      <c r="K10" s="31" t="str">
        <f>F.1!$I$9</f>
        <v>Witness: Christian</v>
      </c>
    </row>
    <row r="11" spans="1:12" ht="15.6">
      <c r="A11" s="33"/>
      <c r="B11" s="33"/>
      <c r="C11" s="235" t="s">
        <v>69</v>
      </c>
      <c r="D11" s="236"/>
      <c r="E11" s="236"/>
      <c r="F11" s="236"/>
      <c r="G11" s="237"/>
      <c r="H11" s="33"/>
      <c r="I11" s="43"/>
      <c r="J11" s="44" t="s">
        <v>70</v>
      </c>
      <c r="K11" s="45"/>
    </row>
    <row r="12" spans="1:12" ht="15.6">
      <c r="C12" s="47" t="s">
        <v>116</v>
      </c>
      <c r="D12" s="47" t="s">
        <v>117</v>
      </c>
      <c r="F12" s="82"/>
      <c r="I12" s="47" t="s">
        <v>116</v>
      </c>
      <c r="J12" s="82"/>
    </row>
    <row r="13" spans="1:12">
      <c r="A13" s="47" t="s">
        <v>39</v>
      </c>
      <c r="B13" s="47" t="s">
        <v>118</v>
      </c>
      <c r="C13" s="47" t="s">
        <v>119</v>
      </c>
      <c r="D13" s="47" t="s">
        <v>120</v>
      </c>
      <c r="E13" s="47" t="s">
        <v>40</v>
      </c>
      <c r="F13" s="2" t="s">
        <v>84</v>
      </c>
      <c r="G13" s="2" t="s">
        <v>85</v>
      </c>
      <c r="H13" s="2"/>
      <c r="I13" s="47" t="s">
        <v>119</v>
      </c>
      <c r="J13" s="2" t="str">
        <f>F13</f>
        <v xml:space="preserve">Kentucky </v>
      </c>
      <c r="K13" s="2" t="s">
        <v>101</v>
      </c>
    </row>
    <row r="14" spans="1:12">
      <c r="A14" s="34" t="s">
        <v>41</v>
      </c>
      <c r="B14" s="34" t="s">
        <v>121</v>
      </c>
      <c r="C14" s="103" t="s">
        <v>15</v>
      </c>
      <c r="D14" s="103" t="s">
        <v>15</v>
      </c>
      <c r="E14" s="34" t="s">
        <v>44</v>
      </c>
      <c r="F14" s="1" t="s">
        <v>87</v>
      </c>
      <c r="G14" s="34" t="s">
        <v>88</v>
      </c>
      <c r="H14" s="34"/>
      <c r="I14" s="103" t="s">
        <v>15</v>
      </c>
      <c r="J14" s="34" t="str">
        <f>F14</f>
        <v>Jurisdictional</v>
      </c>
      <c r="K14" s="34" t="s">
        <v>88</v>
      </c>
    </row>
    <row r="16" spans="1:12">
      <c r="L16" s="104"/>
    </row>
    <row r="17" spans="1:12" ht="15.6">
      <c r="A17" s="46">
        <v>1</v>
      </c>
      <c r="B17" s="105" t="s">
        <v>89</v>
      </c>
      <c r="C17" s="106"/>
      <c r="D17" s="106"/>
      <c r="E17" s="106"/>
      <c r="F17" s="107"/>
      <c r="G17" s="70"/>
      <c r="H17" s="107"/>
      <c r="I17" s="106"/>
      <c r="J17" s="107"/>
      <c r="K17" s="70"/>
      <c r="L17" s="91"/>
    </row>
    <row r="18" spans="1:12">
      <c r="A18" s="46">
        <v>2</v>
      </c>
      <c r="B18" s="69" t="s">
        <v>122</v>
      </c>
      <c r="C18" s="63">
        <v>150929.97000000003</v>
      </c>
      <c r="D18" s="63">
        <v>9901.5299999999988</v>
      </c>
      <c r="E18" s="63">
        <f>SUM(C18:D18)</f>
        <v>160831.50000000003</v>
      </c>
      <c r="F18" s="65">
        <v>1</v>
      </c>
      <c r="G18" s="63">
        <f>E18*F18</f>
        <v>160831.50000000003</v>
      </c>
      <c r="H18" s="107"/>
      <c r="I18" s="63">
        <f>C18</f>
        <v>150929.97000000003</v>
      </c>
      <c r="J18" s="65">
        <f>F18</f>
        <v>1</v>
      </c>
      <c r="K18" s="63">
        <f>I18*J18</f>
        <v>150929.97000000003</v>
      </c>
      <c r="L18" s="91"/>
    </row>
    <row r="19" spans="1:12">
      <c r="A19" s="46">
        <v>3</v>
      </c>
      <c r="C19" s="106"/>
      <c r="D19" s="106"/>
      <c r="E19" s="106"/>
      <c r="F19" s="107"/>
      <c r="G19" s="70"/>
      <c r="H19" s="107"/>
      <c r="I19" s="106"/>
      <c r="J19" s="107"/>
      <c r="K19" s="70"/>
      <c r="L19" s="104"/>
    </row>
    <row r="20" spans="1:12" ht="15.6">
      <c r="A20" s="46">
        <v>4</v>
      </c>
      <c r="B20" s="105" t="s">
        <v>91</v>
      </c>
      <c r="C20" s="70"/>
      <c r="D20" s="70"/>
      <c r="E20" s="70"/>
      <c r="F20" s="107"/>
      <c r="G20" s="70"/>
      <c r="H20" s="107"/>
      <c r="I20" s="70"/>
      <c r="J20" s="107"/>
      <c r="K20" s="70"/>
      <c r="L20" s="91"/>
    </row>
    <row r="21" spans="1:12">
      <c r="A21" s="46">
        <v>5</v>
      </c>
      <c r="B21" s="69" t="s">
        <v>122</v>
      </c>
      <c r="C21" s="70">
        <v>19551.62</v>
      </c>
      <c r="D21" s="70">
        <v>1391.81</v>
      </c>
      <c r="E21" s="70">
        <f>SUM(C21:D21)</f>
        <v>20943.43</v>
      </c>
      <c r="F21" s="95">
        <v>0.50419999999999998</v>
      </c>
      <c r="G21" s="70">
        <f>E21*F21</f>
        <v>10559.677405999999</v>
      </c>
      <c r="H21" s="107"/>
      <c r="I21" s="70">
        <f>C21</f>
        <v>19551.62</v>
      </c>
      <c r="J21" s="95">
        <v>0.50419999999999998</v>
      </c>
      <c r="K21" s="70">
        <f>I21*J21</f>
        <v>9857.9268039999988</v>
      </c>
      <c r="L21" s="91"/>
    </row>
    <row r="22" spans="1:12">
      <c r="A22" s="46">
        <v>6</v>
      </c>
      <c r="B22" s="91"/>
      <c r="C22" s="93"/>
      <c r="D22" s="93"/>
      <c r="E22" s="93"/>
      <c r="G22" s="93"/>
      <c r="I22" s="93"/>
      <c r="L22" s="91"/>
    </row>
    <row r="23" spans="1:12" ht="15.6">
      <c r="A23" s="46">
        <v>7</v>
      </c>
      <c r="B23" s="105" t="s">
        <v>92</v>
      </c>
      <c r="C23" s="93"/>
      <c r="D23" s="93"/>
      <c r="E23" s="93"/>
      <c r="G23" s="93"/>
      <c r="I23" s="93"/>
      <c r="L23" s="108"/>
    </row>
    <row r="24" spans="1:12">
      <c r="A24" s="46">
        <v>8</v>
      </c>
      <c r="B24" s="69" t="s">
        <v>122</v>
      </c>
      <c r="C24" s="70">
        <v>207988.33000000002</v>
      </c>
      <c r="D24" s="70">
        <v>27009.82</v>
      </c>
      <c r="E24" s="70">
        <f>SUM(C24:D24)</f>
        <v>234998.15000000002</v>
      </c>
      <c r="F24" s="95">
        <v>4.9714119999999994E-2</v>
      </c>
      <c r="G24" s="70">
        <f>E24*F24</f>
        <v>11682.726228878</v>
      </c>
      <c r="I24" s="70">
        <f>C24</f>
        <v>207988.33000000002</v>
      </c>
      <c r="J24" s="95">
        <v>4.9714119999999994E-2</v>
      </c>
      <c r="K24" s="70">
        <f>I24*J24</f>
        <v>10339.9567962196</v>
      </c>
      <c r="L24" s="109"/>
    </row>
    <row r="25" spans="1:12">
      <c r="A25" s="46">
        <v>9</v>
      </c>
      <c r="B25" s="108"/>
      <c r="C25" s="93"/>
      <c r="D25" s="93"/>
      <c r="E25" s="93"/>
      <c r="G25" s="93"/>
      <c r="I25" s="93"/>
    </row>
    <row r="26" spans="1:12" ht="15.6">
      <c r="A26" s="46">
        <v>10</v>
      </c>
      <c r="B26" s="105" t="s">
        <v>93</v>
      </c>
      <c r="C26" s="93"/>
      <c r="D26" s="93"/>
      <c r="E26" s="93"/>
      <c r="G26" s="93"/>
      <c r="I26" s="93"/>
    </row>
    <row r="27" spans="1:12">
      <c r="A27" s="46">
        <v>11</v>
      </c>
      <c r="B27" s="69" t="s">
        <v>122</v>
      </c>
      <c r="C27" s="70">
        <v>25573.21</v>
      </c>
      <c r="D27" s="110">
        <v>0</v>
      </c>
      <c r="E27" s="70">
        <f>SUM(C27:D27)</f>
        <v>25573.21</v>
      </c>
      <c r="F27" s="95">
        <v>5.5573860000000003E-2</v>
      </c>
      <c r="G27" s="70">
        <f>E27*F27</f>
        <v>1421.2019922905999</v>
      </c>
      <c r="I27" s="70">
        <f>C27</f>
        <v>25573.21</v>
      </c>
      <c r="J27" s="95">
        <v>5.5573860000000003E-2</v>
      </c>
      <c r="K27" s="70">
        <f>I27*J27</f>
        <v>1421.2019922905999</v>
      </c>
    </row>
    <row r="28" spans="1:12">
      <c r="A28" s="46">
        <v>12</v>
      </c>
      <c r="G28" s="93"/>
    </row>
    <row r="29" spans="1:12" ht="16.2" thickBot="1">
      <c r="A29" s="46">
        <v>13</v>
      </c>
      <c r="B29" s="111" t="s">
        <v>94</v>
      </c>
      <c r="C29" s="112">
        <f>SUM(C18:C27)</f>
        <v>404043.13000000006</v>
      </c>
      <c r="D29" s="112">
        <f>SUM(D18:D27)</f>
        <v>38303.159999999996</v>
      </c>
      <c r="E29" s="112">
        <f>SUM(E18:E27)</f>
        <v>442346.2900000001</v>
      </c>
      <c r="G29" s="112">
        <f>SUM(G18:G27)</f>
        <v>184495.10562716861</v>
      </c>
      <c r="I29" s="112">
        <f>SUM(I18:I27)</f>
        <v>404043.13000000006</v>
      </c>
      <c r="K29" s="112">
        <f>SUM(K18:K27)</f>
        <v>172549.05559251021</v>
      </c>
    </row>
    <row r="30" spans="1:12" ht="15.6" thickTop="1"/>
    <row r="32" spans="1:12">
      <c r="B32" s="113"/>
    </row>
    <row r="33" spans="2:2">
      <c r="B33" s="113"/>
    </row>
    <row r="34" spans="2:2">
      <c r="B34" t="s">
        <v>59</v>
      </c>
    </row>
    <row r="35" spans="2:2">
      <c r="B35" t="s">
        <v>123</v>
      </c>
    </row>
    <row r="39" spans="2:2">
      <c r="B39" s="57"/>
    </row>
    <row r="40" spans="2:2">
      <c r="B40" s="57"/>
    </row>
    <row r="41" spans="2:2">
      <c r="B41" s="57"/>
    </row>
  </sheetData>
  <mergeCells count="6">
    <mergeCell ref="C11:G11"/>
    <mergeCell ref="A1:K1"/>
    <mergeCell ref="A2:K2"/>
    <mergeCell ref="A3:K3"/>
    <mergeCell ref="A4:K4"/>
    <mergeCell ref="A5:K5"/>
  </mergeCells>
  <printOptions horizontalCentered="1"/>
  <pageMargins left="0.83" right="0.73" top="0.81" bottom="0.5" header="0.5" footer="0.5"/>
  <pageSetup scale="73" orientation="landscape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4A7F-3965-4013-A0AA-6C8D0C31746C}">
  <sheetPr>
    <pageSetUpPr fitToPage="1"/>
  </sheetPr>
  <dimension ref="A1:L43"/>
  <sheetViews>
    <sheetView view="pageBreakPreview" zoomScale="80" zoomScaleNormal="100" zoomScaleSheetLayoutView="80" workbookViewId="0">
      <selection activeCell="C31" sqref="C31"/>
    </sheetView>
  </sheetViews>
  <sheetFormatPr defaultColWidth="8.90625" defaultRowHeight="15"/>
  <cols>
    <col min="1" max="1" width="5.90625" customWidth="1"/>
    <col min="2" max="2" width="34.6328125" customWidth="1"/>
    <col min="3" max="3" width="13.54296875" bestFit="1" customWidth="1"/>
    <col min="4" max="4" width="11.08984375" customWidth="1"/>
    <col min="5" max="5" width="11.81640625" customWidth="1"/>
    <col min="6" max="6" width="4.1796875" customWidth="1"/>
    <col min="7" max="7" width="12" bestFit="1" customWidth="1"/>
    <col min="8" max="8" width="12" customWidth="1"/>
    <col min="9" max="9" width="13.08984375" bestFit="1" customWidth="1"/>
  </cols>
  <sheetData>
    <row r="1" spans="1:12" ht="15.6">
      <c r="A1" s="234" t="s">
        <v>231</v>
      </c>
      <c r="B1" s="234"/>
      <c r="C1" s="234"/>
      <c r="D1" s="234"/>
      <c r="E1" s="234"/>
      <c r="F1" s="234"/>
      <c r="G1" s="234"/>
      <c r="H1" s="234"/>
      <c r="I1" s="234"/>
    </row>
    <row r="2" spans="1:12" ht="15.6">
      <c r="A2" s="234" t="s">
        <v>232</v>
      </c>
      <c r="B2" s="234" t="s">
        <v>50</v>
      </c>
      <c r="C2" s="234"/>
      <c r="D2" s="234"/>
      <c r="E2" s="234"/>
      <c r="F2" s="234"/>
      <c r="G2" s="234"/>
      <c r="H2" s="234"/>
      <c r="I2" s="234"/>
    </row>
    <row r="3" spans="1:12" ht="15.6">
      <c r="A3" s="234" t="s">
        <v>124</v>
      </c>
      <c r="B3" s="234"/>
      <c r="C3" s="234"/>
      <c r="D3" s="234"/>
      <c r="E3" s="234"/>
      <c r="F3" s="234"/>
      <c r="G3" s="234"/>
      <c r="H3" s="234"/>
      <c r="I3" s="234"/>
    </row>
    <row r="4" spans="1:12" ht="15.6">
      <c r="A4" s="234" t="s">
        <v>233</v>
      </c>
      <c r="B4" s="234"/>
      <c r="C4" s="234"/>
      <c r="D4" s="234"/>
      <c r="E4" s="234"/>
      <c r="F4" s="234"/>
      <c r="G4" s="234"/>
      <c r="H4" s="234"/>
      <c r="I4" s="234"/>
    </row>
    <row r="5" spans="1:12" ht="15.6">
      <c r="A5" s="234" t="s">
        <v>234</v>
      </c>
      <c r="B5" s="234"/>
      <c r="C5" s="234"/>
      <c r="D5" s="234"/>
      <c r="E5" s="234"/>
      <c r="F5" s="234"/>
      <c r="G5" s="234"/>
      <c r="H5" s="234"/>
      <c r="I5" s="234"/>
    </row>
    <row r="6" spans="1:12" ht="15.6">
      <c r="B6" s="28"/>
      <c r="C6" s="28"/>
    </row>
    <row r="7" spans="1:12" ht="15.6">
      <c r="A7" s="29" t="s">
        <v>97</v>
      </c>
      <c r="C7" s="28"/>
      <c r="I7" s="30" t="s">
        <v>34</v>
      </c>
    </row>
    <row r="8" spans="1:12" ht="15.6">
      <c r="A8" s="29" t="s">
        <v>125</v>
      </c>
      <c r="C8" s="28"/>
      <c r="I8" s="31" t="s">
        <v>126</v>
      </c>
    </row>
    <row r="9" spans="1:12" ht="15.6">
      <c r="A9" s="29" t="s">
        <v>83</v>
      </c>
      <c r="C9" s="28"/>
      <c r="I9" s="31" t="str">
        <f>F.1!$I$9</f>
        <v>Witness: Christian</v>
      </c>
    </row>
    <row r="10" spans="1:12" ht="15.6">
      <c r="A10" s="33"/>
      <c r="B10" s="33"/>
      <c r="C10" s="43"/>
      <c r="D10" s="44" t="s">
        <v>69</v>
      </c>
      <c r="E10" s="45"/>
      <c r="F10" s="33"/>
      <c r="G10" s="43"/>
      <c r="H10" s="44" t="s">
        <v>70</v>
      </c>
      <c r="I10" s="45"/>
    </row>
    <row r="11" spans="1:12">
      <c r="A11" s="47" t="s">
        <v>39</v>
      </c>
      <c r="C11" s="47" t="s">
        <v>40</v>
      </c>
      <c r="D11" s="2" t="s">
        <v>84</v>
      </c>
      <c r="E11" s="2" t="s">
        <v>85</v>
      </c>
      <c r="G11" s="47" t="s">
        <v>40</v>
      </c>
      <c r="H11" s="2" t="str">
        <f>D11</f>
        <v xml:space="preserve">Kentucky </v>
      </c>
      <c r="I11" s="2" t="s">
        <v>101</v>
      </c>
    </row>
    <row r="12" spans="1:12">
      <c r="A12" s="34" t="s">
        <v>41</v>
      </c>
      <c r="B12" s="34" t="s">
        <v>3</v>
      </c>
      <c r="C12" s="34" t="s">
        <v>44</v>
      </c>
      <c r="D12" s="1" t="s">
        <v>87</v>
      </c>
      <c r="E12" s="34" t="s">
        <v>88</v>
      </c>
      <c r="F12" s="48"/>
      <c r="G12" s="34" t="s">
        <v>44</v>
      </c>
      <c r="H12" s="34" t="str">
        <f>D12</f>
        <v>Jurisdictional</v>
      </c>
      <c r="I12" s="34" t="s">
        <v>88</v>
      </c>
    </row>
    <row r="14" spans="1:12" ht="15.6">
      <c r="A14" s="2"/>
      <c r="B14" s="114" t="s">
        <v>127</v>
      </c>
      <c r="C14" s="102"/>
    </row>
    <row r="15" spans="1:12" ht="15.6">
      <c r="A15" s="47">
        <v>1</v>
      </c>
      <c r="B15" s="46"/>
      <c r="C15" s="115"/>
      <c r="D15" s="46"/>
      <c r="E15" s="46"/>
      <c r="F15" s="46"/>
      <c r="H15" s="36"/>
      <c r="I15" s="46"/>
    </row>
    <row r="16" spans="1:12">
      <c r="A16" s="2">
        <f>A15+1</f>
        <v>2</v>
      </c>
      <c r="B16" s="104" t="s">
        <v>89</v>
      </c>
      <c r="D16" s="68"/>
      <c r="F16" s="36"/>
      <c r="G16" s="47"/>
      <c r="H16" s="36"/>
      <c r="I16" s="36"/>
      <c r="L16" s="57"/>
    </row>
    <row r="17" spans="1:9">
      <c r="A17" s="2">
        <f t="shared" ref="A17:A34" si="0">A16+1</f>
        <v>3</v>
      </c>
      <c r="B17" s="91" t="s">
        <v>128</v>
      </c>
      <c r="C17" s="116">
        <v>162745.00758649959</v>
      </c>
      <c r="D17" s="68">
        <v>1</v>
      </c>
      <c r="E17" s="116">
        <f>C17*D17</f>
        <v>162745.00758649959</v>
      </c>
      <c r="F17" s="36"/>
      <c r="G17" s="116">
        <v>162745.00758649953</v>
      </c>
      <c r="H17" s="117">
        <f>D17</f>
        <v>1</v>
      </c>
      <c r="I17" s="116">
        <f>G17*H17</f>
        <v>162745.00758649953</v>
      </c>
    </row>
    <row r="18" spans="1:9">
      <c r="A18" s="2">
        <f t="shared" si="0"/>
        <v>4</v>
      </c>
      <c r="B18" s="91" t="s">
        <v>129</v>
      </c>
      <c r="C18" s="116">
        <v>94556.810434555722</v>
      </c>
      <c r="D18" s="117">
        <f>D17</f>
        <v>1</v>
      </c>
      <c r="E18" s="118">
        <f>C18*D18</f>
        <v>94556.810434555722</v>
      </c>
      <c r="F18" s="36"/>
      <c r="G18" s="116">
        <v>94556.810434555722</v>
      </c>
      <c r="H18" s="117">
        <f>D18</f>
        <v>1</v>
      </c>
      <c r="I18" s="118">
        <f>G18*H18</f>
        <v>94556.810434555722</v>
      </c>
    </row>
    <row r="19" spans="1:9">
      <c r="A19" s="2">
        <f t="shared" si="0"/>
        <v>5</v>
      </c>
      <c r="B19" s="108" t="s">
        <v>130</v>
      </c>
      <c r="C19" s="119">
        <f>SUM(C16:C18)</f>
        <v>257301.81802105531</v>
      </c>
      <c r="D19" s="68"/>
      <c r="E19" s="116">
        <f>SUM(E16:E18)</f>
        <v>257301.81802105531</v>
      </c>
      <c r="F19" s="36"/>
      <c r="G19" s="119">
        <f>SUM(G16:G18)</f>
        <v>257301.81802105525</v>
      </c>
      <c r="H19" s="36"/>
      <c r="I19" s="116">
        <f>SUM(I16:I18)</f>
        <v>257301.81802105525</v>
      </c>
    </row>
    <row r="20" spans="1:9">
      <c r="A20" s="2">
        <f t="shared" si="0"/>
        <v>6</v>
      </c>
      <c r="B20" s="109"/>
      <c r="C20" s="120"/>
      <c r="D20" s="64"/>
      <c r="E20" s="120"/>
      <c r="G20" s="120"/>
      <c r="I20" s="120"/>
    </row>
    <row r="21" spans="1:9">
      <c r="A21" s="2">
        <f t="shared" si="0"/>
        <v>7</v>
      </c>
      <c r="B21" s="104" t="s">
        <v>91</v>
      </c>
      <c r="C21" s="121"/>
      <c r="D21" s="122"/>
      <c r="E21" s="121"/>
      <c r="F21" s="73"/>
      <c r="G21" s="121"/>
      <c r="H21" s="73"/>
      <c r="I21" s="121"/>
    </row>
    <row r="22" spans="1:9">
      <c r="A22" s="2">
        <f t="shared" si="0"/>
        <v>8</v>
      </c>
      <c r="B22" s="91" t="s">
        <v>128</v>
      </c>
      <c r="C22" s="116">
        <v>27967.810005422489</v>
      </c>
      <c r="D22" s="122">
        <v>0.50419999999999998</v>
      </c>
      <c r="E22" s="116">
        <f>C22*D22</f>
        <v>14101.369804734019</v>
      </c>
      <c r="F22" s="73"/>
      <c r="G22" s="116">
        <v>27967.810005422489</v>
      </c>
      <c r="H22" s="122">
        <v>0.50419999999999998</v>
      </c>
      <c r="I22" s="116">
        <f>G22*H22</f>
        <v>14101.369804734019</v>
      </c>
    </row>
    <row r="23" spans="1:9">
      <c r="A23" s="2">
        <f t="shared" si="0"/>
        <v>9</v>
      </c>
      <c r="B23" s="91" t="s">
        <v>129</v>
      </c>
      <c r="C23" s="116">
        <v>118823.45199011205</v>
      </c>
      <c r="D23" s="122">
        <f>D22</f>
        <v>0.50419999999999998</v>
      </c>
      <c r="E23" s="118">
        <f>C23*D23</f>
        <v>59910.784493414496</v>
      </c>
      <c r="F23" s="73"/>
      <c r="G23" s="116">
        <v>118823.45199011205</v>
      </c>
      <c r="H23" s="122">
        <f>H22</f>
        <v>0.50419999999999998</v>
      </c>
      <c r="I23" s="118">
        <f>G23*H23</f>
        <v>59910.784493414496</v>
      </c>
    </row>
    <row r="24" spans="1:9">
      <c r="A24" s="2">
        <f t="shared" si="0"/>
        <v>10</v>
      </c>
      <c r="B24" s="108" t="s">
        <v>130</v>
      </c>
      <c r="C24" s="119">
        <f>SUM(C22:C23)</f>
        <v>146791.26199553453</v>
      </c>
      <c r="D24" s="122"/>
      <c r="E24" s="116">
        <f>SUM(E22:E23)</f>
        <v>74012.154298148511</v>
      </c>
      <c r="F24" s="73"/>
      <c r="G24" s="119">
        <f>SUM(G22:G23)</f>
        <v>146791.26199553453</v>
      </c>
      <c r="H24" s="123"/>
      <c r="I24" s="116">
        <f>SUM(I22:I23)</f>
        <v>74012.154298148511</v>
      </c>
    </row>
    <row r="25" spans="1:9">
      <c r="A25" s="2">
        <f t="shared" si="0"/>
        <v>11</v>
      </c>
      <c r="B25" s="109"/>
      <c r="C25" s="120"/>
      <c r="D25" s="77"/>
      <c r="E25" s="120"/>
      <c r="G25" s="120"/>
      <c r="H25" s="124"/>
      <c r="I25" s="120"/>
    </row>
    <row r="26" spans="1:9">
      <c r="A26" s="2">
        <f t="shared" si="0"/>
        <v>12</v>
      </c>
      <c r="B26" s="109" t="s">
        <v>92</v>
      </c>
      <c r="C26" s="120"/>
      <c r="D26" s="76"/>
      <c r="E26" s="120"/>
      <c r="G26" s="120"/>
      <c r="H26" s="124"/>
      <c r="I26" s="120"/>
    </row>
    <row r="27" spans="1:9">
      <c r="A27" s="2">
        <f t="shared" si="0"/>
        <v>13</v>
      </c>
      <c r="B27" s="91" t="s">
        <v>128</v>
      </c>
      <c r="C27" s="116">
        <v>19504987.407613844</v>
      </c>
      <c r="D27" s="95">
        <v>4.9714119999999994E-2</v>
      </c>
      <c r="E27" s="116">
        <f>C27*D27</f>
        <v>969673.28458060336</v>
      </c>
      <c r="G27" s="116">
        <v>19504987.40761384</v>
      </c>
      <c r="H27" s="95">
        <v>4.9714119999999994E-2</v>
      </c>
      <c r="I27" s="116">
        <f>G27*H27</f>
        <v>969673.28458060324</v>
      </c>
    </row>
    <row r="28" spans="1:9">
      <c r="A28" s="2">
        <f t="shared" si="0"/>
        <v>14</v>
      </c>
      <c r="B28" s="91" t="s">
        <v>129</v>
      </c>
      <c r="C28" s="116">
        <v>2274461.7143897712</v>
      </c>
      <c r="D28" s="75">
        <f>D27</f>
        <v>4.9714119999999994E-2</v>
      </c>
      <c r="E28" s="125">
        <f>C28*D28</f>
        <v>113072.8626045788</v>
      </c>
      <c r="G28" s="116">
        <v>2274461.7143897712</v>
      </c>
      <c r="H28" s="122">
        <f>H27</f>
        <v>4.9714119999999994E-2</v>
      </c>
      <c r="I28" s="125">
        <f>G28*H28</f>
        <v>113072.8626045788</v>
      </c>
    </row>
    <row r="29" spans="1:9">
      <c r="A29" s="2">
        <f t="shared" si="0"/>
        <v>15</v>
      </c>
      <c r="B29" s="108" t="s">
        <v>130</v>
      </c>
      <c r="C29" s="119">
        <f>SUM(C27:C28)</f>
        <v>21779449.122003615</v>
      </c>
      <c r="D29" s="76"/>
      <c r="E29" s="116">
        <f>SUM(E27:E28)</f>
        <v>1082746.1471851822</v>
      </c>
      <c r="G29" s="119">
        <f>SUM(G27:G28)</f>
        <v>21779449.122003611</v>
      </c>
      <c r="H29" s="124"/>
      <c r="I29" s="116">
        <f>SUM(I27:I28)</f>
        <v>1082746.147185182</v>
      </c>
    </row>
    <row r="30" spans="1:9">
      <c r="A30" s="2">
        <f t="shared" si="0"/>
        <v>16</v>
      </c>
      <c r="B30" s="109"/>
      <c r="C30" s="120"/>
      <c r="D30" s="76"/>
      <c r="E30" s="120"/>
      <c r="G30" s="120"/>
      <c r="H30" s="124"/>
      <c r="I30" s="120"/>
    </row>
    <row r="31" spans="1:9">
      <c r="A31" s="2">
        <f t="shared" si="0"/>
        <v>17</v>
      </c>
      <c r="B31" s="109" t="s">
        <v>93</v>
      </c>
      <c r="C31" s="120"/>
      <c r="D31" s="76"/>
      <c r="E31" s="120"/>
      <c r="G31" s="120"/>
      <c r="H31" s="124"/>
      <c r="I31" s="120"/>
    </row>
    <row r="32" spans="1:9">
      <c r="A32" s="2">
        <f t="shared" si="0"/>
        <v>18</v>
      </c>
      <c r="B32" s="91" t="s">
        <v>128</v>
      </c>
      <c r="C32" s="92">
        <v>783420.03506365244</v>
      </c>
      <c r="D32" s="95">
        <v>5.5573860000000003E-2</v>
      </c>
      <c r="E32" s="92">
        <f>C32*D32</f>
        <v>43537.675349822515</v>
      </c>
      <c r="G32" s="92">
        <v>783420.03506365221</v>
      </c>
      <c r="H32" s="95">
        <v>5.5573860000000003E-2</v>
      </c>
      <c r="I32" s="92">
        <f>G32*H32</f>
        <v>43537.675349822501</v>
      </c>
    </row>
    <row r="33" spans="1:11">
      <c r="A33" s="2">
        <f t="shared" si="0"/>
        <v>19</v>
      </c>
      <c r="B33" s="91" t="s">
        <v>129</v>
      </c>
      <c r="C33" s="92">
        <v>11395.588517306036</v>
      </c>
      <c r="D33" s="95">
        <f>D32</f>
        <v>5.5573860000000003E-2</v>
      </c>
      <c r="E33" s="126">
        <f>C33*D33</f>
        <v>633.29684087837325</v>
      </c>
      <c r="G33" s="92">
        <v>11395.588517306034</v>
      </c>
      <c r="H33" s="122">
        <f>H32</f>
        <v>5.5573860000000003E-2</v>
      </c>
      <c r="I33" s="126">
        <f>G33*H33</f>
        <v>633.29684087837313</v>
      </c>
      <c r="K33" s="60"/>
    </row>
    <row r="34" spans="1:11">
      <c r="A34" s="2">
        <f t="shared" si="0"/>
        <v>20</v>
      </c>
      <c r="B34" s="108" t="s">
        <v>130</v>
      </c>
      <c r="C34" s="127">
        <f>SUM(C32:C33)</f>
        <v>794815.62358095846</v>
      </c>
      <c r="E34" s="92">
        <f>SUM(E32:E33)</f>
        <v>44170.972190700886</v>
      </c>
      <c r="G34" s="127">
        <f>SUM(G32:G33)</f>
        <v>794815.62358095823</v>
      </c>
      <c r="H34" s="124"/>
      <c r="I34" s="92">
        <f>SUM(I32:I33)</f>
        <v>44170.972190700872</v>
      </c>
    </row>
    <row r="37" spans="1:11">
      <c r="A37" s="42" t="s">
        <v>131</v>
      </c>
    </row>
    <row r="40" spans="1:11" ht="15.6">
      <c r="C40" s="102"/>
    </row>
    <row r="42" spans="1:11">
      <c r="B42" t="s">
        <v>59</v>
      </c>
      <c r="D42" t="s">
        <v>50</v>
      </c>
    </row>
    <row r="43" spans="1:11">
      <c r="B43" t="s">
        <v>95</v>
      </c>
    </row>
  </sheetData>
  <mergeCells count="5">
    <mergeCell ref="A1:I1"/>
    <mergeCell ref="A2:I2"/>
    <mergeCell ref="A3:I3"/>
    <mergeCell ref="A4:I4"/>
    <mergeCell ref="A5:I5"/>
  </mergeCells>
  <pageMargins left="0.89" right="0.71" top="0.76" bottom="0.5" header="0.57999999999999996" footer="0.5"/>
  <pageSetup scale="85" orientation="landscape" verticalDpi="300" r:id="rId1"/>
  <headerFooter alignWithMargins="0">
    <oddHeader>&amp;RCASE NO. 2021-00214
FR_16(8)(f) 
ATTACHMENT 1</oddHeader>
    <oddFooter>&amp;RSchedule 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7A82-B58F-4352-B9E1-47237A93C046}">
  <dimension ref="A1:J185"/>
  <sheetViews>
    <sheetView view="pageBreakPreview" zoomScale="80" zoomScaleNormal="100" zoomScaleSheetLayoutView="80" workbookViewId="0">
      <selection activeCell="C31" sqref="C31"/>
    </sheetView>
  </sheetViews>
  <sheetFormatPr defaultRowHeight="15"/>
  <cols>
    <col min="1" max="1" width="6.36328125" customWidth="1"/>
    <col min="2" max="2" width="44.1796875" customWidth="1"/>
    <col min="3" max="3" width="11.81640625" customWidth="1"/>
    <col min="4" max="4" width="11.6328125" customWidth="1"/>
    <col min="5" max="5" width="12.453125" bestFit="1" customWidth="1"/>
    <col min="7" max="7" width="9.6328125" customWidth="1"/>
    <col min="8" max="8" width="9" customWidth="1"/>
    <col min="9" max="9" width="20.36328125" customWidth="1"/>
    <col min="10" max="10" width="20.1796875" customWidth="1"/>
    <col min="12" max="12" width="13.36328125" customWidth="1"/>
    <col min="13" max="13" width="23.08984375" customWidth="1"/>
    <col min="14" max="14" width="23.36328125" customWidth="1"/>
    <col min="15" max="16" width="8.1796875" customWidth="1"/>
    <col min="17" max="17" width="16.81640625" bestFit="1" customWidth="1"/>
    <col min="18" max="18" width="15" bestFit="1" customWidth="1"/>
    <col min="19" max="19" width="4.08984375" bestFit="1" customWidth="1"/>
  </cols>
  <sheetData>
    <row r="1" spans="1:10" ht="15.6">
      <c r="A1" s="233" t="s">
        <v>231</v>
      </c>
      <c r="B1" s="233"/>
      <c r="C1" s="233"/>
      <c r="D1" s="233"/>
      <c r="E1" s="233"/>
      <c r="F1" s="28"/>
      <c r="G1" s="107"/>
      <c r="H1" s="107"/>
      <c r="I1" s="107"/>
      <c r="J1" s="107"/>
    </row>
    <row r="2" spans="1:10" ht="15.6">
      <c r="A2" s="233" t="s">
        <v>232</v>
      </c>
      <c r="B2" s="233"/>
      <c r="C2" s="233"/>
      <c r="D2" s="233"/>
      <c r="E2" s="233"/>
      <c r="F2" s="128"/>
      <c r="G2" s="107"/>
      <c r="H2" s="107"/>
      <c r="I2" s="107"/>
      <c r="J2" s="107"/>
    </row>
    <row r="3" spans="1:10" ht="15.6">
      <c r="A3" s="233" t="s">
        <v>19</v>
      </c>
      <c r="B3" s="233"/>
      <c r="C3" s="233"/>
      <c r="D3" s="233"/>
      <c r="E3" s="233"/>
      <c r="F3" s="128"/>
      <c r="G3" s="107"/>
      <c r="H3" s="107"/>
      <c r="I3" s="107"/>
      <c r="J3" s="107"/>
    </row>
    <row r="4" spans="1:10" ht="15.6">
      <c r="A4" s="28"/>
      <c r="B4" s="107"/>
      <c r="C4" s="107"/>
      <c r="D4" s="107"/>
      <c r="E4" s="107"/>
      <c r="F4" s="128"/>
      <c r="G4" s="107"/>
      <c r="H4" s="107"/>
      <c r="I4" s="107"/>
      <c r="J4" s="107"/>
    </row>
    <row r="5" spans="1:10" ht="15.6">
      <c r="A5" s="28"/>
      <c r="B5" s="107"/>
      <c r="C5" s="107"/>
      <c r="D5" s="107"/>
      <c r="E5" s="107"/>
      <c r="F5" s="128"/>
      <c r="G5" s="107"/>
      <c r="I5" s="107"/>
      <c r="J5" s="107"/>
    </row>
    <row r="6" spans="1:10" ht="15.6">
      <c r="A6" s="28"/>
      <c r="B6" s="107"/>
      <c r="C6" s="107"/>
      <c r="D6" s="107"/>
      <c r="F6" s="128"/>
      <c r="G6" s="107"/>
      <c r="I6" s="107"/>
      <c r="J6" s="107"/>
    </row>
    <row r="7" spans="1:10" ht="15.6">
      <c r="A7" s="29" t="s">
        <v>132</v>
      </c>
      <c r="C7" s="107"/>
      <c r="D7" s="107"/>
      <c r="E7" s="129" t="s">
        <v>34</v>
      </c>
      <c r="F7" s="128"/>
      <c r="G7" s="107"/>
      <c r="I7" s="107"/>
      <c r="J7" s="107"/>
    </row>
    <row r="8" spans="1:10" ht="15.6">
      <c r="A8" s="29" t="s">
        <v>133</v>
      </c>
      <c r="C8" s="107"/>
      <c r="D8" s="107"/>
      <c r="E8" s="130" t="s">
        <v>134</v>
      </c>
      <c r="F8" s="128"/>
      <c r="G8" s="107"/>
      <c r="I8" s="107"/>
      <c r="J8" s="107"/>
    </row>
    <row r="9" spans="1:10" ht="15.6">
      <c r="A9" s="131" t="s">
        <v>37</v>
      </c>
      <c r="B9" s="58"/>
      <c r="C9" s="132"/>
      <c r="D9" s="132"/>
      <c r="E9" s="133" t="str">
        <f>F.1!$I$9</f>
        <v>Witness: Christian</v>
      </c>
      <c r="F9" s="28"/>
      <c r="G9" s="134"/>
      <c r="H9" s="107"/>
      <c r="I9" s="107"/>
      <c r="J9" s="107"/>
    </row>
    <row r="10" spans="1:10" ht="15.6">
      <c r="B10" s="135"/>
      <c r="C10" s="107"/>
      <c r="D10" s="107"/>
      <c r="E10" s="46"/>
      <c r="F10" s="107"/>
      <c r="G10" s="57"/>
    </row>
    <row r="11" spans="1:10">
      <c r="A11" s="47" t="s">
        <v>39</v>
      </c>
      <c r="C11" s="107"/>
      <c r="D11" s="107"/>
      <c r="E11" s="46"/>
      <c r="F11" s="107"/>
      <c r="G11" s="57"/>
    </row>
    <row r="12" spans="1:10">
      <c r="A12" s="34" t="s">
        <v>41</v>
      </c>
      <c r="B12" s="34" t="s">
        <v>3</v>
      </c>
      <c r="C12" s="132"/>
      <c r="D12" s="132"/>
      <c r="E12" s="103" t="s">
        <v>88</v>
      </c>
      <c r="F12" s="107"/>
      <c r="G12" s="57"/>
    </row>
    <row r="13" spans="1:10">
      <c r="A13" s="47"/>
      <c r="B13" s="47"/>
      <c r="C13" s="107"/>
      <c r="D13" s="107"/>
      <c r="E13" s="107"/>
      <c r="F13" s="107"/>
      <c r="G13" s="57"/>
    </row>
    <row r="14" spans="1:10" ht="15.6">
      <c r="A14" s="2">
        <v>1</v>
      </c>
      <c r="B14" s="136" t="s">
        <v>135</v>
      </c>
      <c r="F14" s="107"/>
      <c r="G14" s="137"/>
    </row>
    <row r="15" spans="1:10">
      <c r="A15" s="2">
        <f t="shared" ref="A15:A31" si="0">A14+1</f>
        <v>2</v>
      </c>
      <c r="B15" s="62" t="s">
        <v>136</v>
      </c>
      <c r="D15" s="138">
        <v>22990</v>
      </c>
      <c r="E15" s="139"/>
      <c r="F15" s="107"/>
      <c r="G15" s="57"/>
    </row>
    <row r="16" spans="1:10">
      <c r="A16" s="2">
        <f t="shared" si="0"/>
        <v>3</v>
      </c>
      <c r="B16" s="62" t="s">
        <v>137</v>
      </c>
      <c r="D16" s="140">
        <v>82440.530000000013</v>
      </c>
      <c r="E16" s="139"/>
      <c r="F16" s="107"/>
    </row>
    <row r="17" spans="1:7">
      <c r="A17" s="2">
        <f t="shared" si="0"/>
        <v>4</v>
      </c>
      <c r="B17" s="62" t="s">
        <v>138</v>
      </c>
      <c r="D17" s="141">
        <v>45856.94</v>
      </c>
      <c r="E17" s="139"/>
      <c r="F17" s="107"/>
      <c r="G17" s="57"/>
    </row>
    <row r="18" spans="1:7">
      <c r="A18" s="2">
        <f t="shared" si="0"/>
        <v>5</v>
      </c>
      <c r="B18" s="107" t="s">
        <v>139</v>
      </c>
      <c r="D18" s="139"/>
      <c r="E18" s="138">
        <f>SUM(D15:D17)</f>
        <v>151287.47000000003</v>
      </c>
      <c r="F18" s="107"/>
    </row>
    <row r="19" spans="1:7">
      <c r="A19" s="2">
        <f t="shared" si="0"/>
        <v>6</v>
      </c>
      <c r="B19" s="107"/>
      <c r="D19" s="139"/>
      <c r="E19" s="139"/>
      <c r="F19" s="107"/>
    </row>
    <row r="20" spans="1:7" ht="15.6">
      <c r="A20" s="2">
        <f t="shared" si="0"/>
        <v>7</v>
      </c>
      <c r="B20" s="136" t="s">
        <v>140</v>
      </c>
      <c r="D20" s="139"/>
    </row>
    <row r="21" spans="1:7">
      <c r="A21" s="2">
        <f t="shared" si="0"/>
        <v>8</v>
      </c>
      <c r="B21" s="107" t="s">
        <v>141</v>
      </c>
      <c r="D21" s="139"/>
      <c r="E21" s="139">
        <v>132354.12</v>
      </c>
      <c r="F21" s="142"/>
    </row>
    <row r="22" spans="1:7">
      <c r="A22" s="2">
        <f t="shared" si="0"/>
        <v>9</v>
      </c>
      <c r="B22" s="107" t="s">
        <v>50</v>
      </c>
      <c r="D22" s="139"/>
      <c r="E22" s="139"/>
      <c r="F22" s="142"/>
    </row>
    <row r="23" spans="1:7" ht="15.6">
      <c r="A23" s="2">
        <f t="shared" si="0"/>
        <v>10</v>
      </c>
      <c r="B23" s="136" t="s">
        <v>142</v>
      </c>
      <c r="D23" s="139"/>
      <c r="E23" s="139"/>
      <c r="F23" s="143"/>
    </row>
    <row r="24" spans="1:7">
      <c r="A24" s="2">
        <f t="shared" si="0"/>
        <v>11</v>
      </c>
      <c r="B24" s="107" t="s">
        <v>143</v>
      </c>
      <c r="D24" s="139"/>
      <c r="E24" s="140">
        <v>21617</v>
      </c>
      <c r="G24" s="142"/>
    </row>
    <row r="25" spans="1:7">
      <c r="A25" s="2">
        <f t="shared" si="0"/>
        <v>12</v>
      </c>
      <c r="B25" s="107"/>
      <c r="D25" s="139"/>
      <c r="E25" s="139"/>
    </row>
    <row r="26" spans="1:7" ht="15.6">
      <c r="A26" s="2">
        <f t="shared" si="0"/>
        <v>13</v>
      </c>
      <c r="B26" s="136" t="s">
        <v>144</v>
      </c>
      <c r="D26" s="139"/>
      <c r="E26" s="139"/>
      <c r="G26" s="143"/>
    </row>
    <row r="27" spans="1:7">
      <c r="A27" s="2">
        <f t="shared" si="0"/>
        <v>14</v>
      </c>
      <c r="B27" s="107" t="s">
        <v>145</v>
      </c>
      <c r="D27" s="139"/>
      <c r="E27" s="141">
        <v>93838</v>
      </c>
      <c r="G27" s="143"/>
    </row>
    <row r="28" spans="1:7">
      <c r="A28" s="2">
        <f t="shared" si="0"/>
        <v>15</v>
      </c>
      <c r="B28" s="107"/>
      <c r="D28" s="139"/>
      <c r="E28" s="139"/>
      <c r="G28" s="143"/>
    </row>
    <row r="29" spans="1:7" ht="16.2" thickBot="1">
      <c r="A29" s="2">
        <f t="shared" si="0"/>
        <v>16</v>
      </c>
      <c r="B29" s="136" t="s">
        <v>146</v>
      </c>
      <c r="D29" s="139"/>
      <c r="E29" s="144">
        <f>SUM(E14:E27)</f>
        <v>399096.59</v>
      </c>
      <c r="G29" s="143"/>
    </row>
    <row r="30" spans="1:7" ht="15.6" thickTop="1">
      <c r="A30" s="2">
        <f t="shared" si="0"/>
        <v>17</v>
      </c>
      <c r="D30" s="139"/>
      <c r="E30" s="139"/>
      <c r="G30" s="145"/>
    </row>
    <row r="31" spans="1:7" ht="16.2" thickBot="1">
      <c r="A31" s="2">
        <f t="shared" si="0"/>
        <v>18</v>
      </c>
      <c r="B31" s="136" t="s">
        <v>147</v>
      </c>
      <c r="E31" s="146">
        <f>E29/3</f>
        <v>133032.19666666668</v>
      </c>
    </row>
    <row r="32" spans="1:7" ht="15.6" thickTop="1">
      <c r="A32" s="147">
        <f>A31+1</f>
        <v>19</v>
      </c>
    </row>
    <row r="33" spans="1:7" ht="15.6">
      <c r="A33" s="147">
        <f t="shared" ref="A33:A96" si="1">A32+1</f>
        <v>20</v>
      </c>
      <c r="B33" s="148" t="s">
        <v>148</v>
      </c>
      <c r="C33" s="244" t="s">
        <v>149</v>
      </c>
      <c r="D33" s="244"/>
      <c r="G33" s="149"/>
    </row>
    <row r="34" spans="1:7" s="150" customFormat="1" ht="45">
      <c r="A34" s="147">
        <f t="shared" si="1"/>
        <v>21</v>
      </c>
      <c r="C34" s="151" t="s">
        <v>150</v>
      </c>
      <c r="D34" s="152" t="s">
        <v>151</v>
      </c>
    </row>
    <row r="35" spans="1:7">
      <c r="A35" s="147">
        <f t="shared" si="1"/>
        <v>22</v>
      </c>
      <c r="B35" s="153">
        <v>44075</v>
      </c>
      <c r="C35">
        <v>168651.83499999996</v>
      </c>
      <c r="D35">
        <f>337303.67/36</f>
        <v>9369.546388888888</v>
      </c>
    </row>
    <row r="36" spans="1:7">
      <c r="A36" s="147">
        <f t="shared" si="1"/>
        <v>23</v>
      </c>
      <c r="B36" s="153">
        <f t="shared" ref="B36:B47" si="2">EOMONTH(B35,0)+1</f>
        <v>44105</v>
      </c>
      <c r="C36">
        <f t="shared" ref="C36:C47" si="3">C35-D36</f>
        <v>159282.28861111109</v>
      </c>
      <c r="D36">
        <f t="shared" ref="D36:D47" si="4">337303.67/36</f>
        <v>9369.546388888888</v>
      </c>
    </row>
    <row r="37" spans="1:7">
      <c r="A37" s="147">
        <f t="shared" si="1"/>
        <v>24</v>
      </c>
      <c r="B37" s="153">
        <f t="shared" si="2"/>
        <v>44136</v>
      </c>
      <c r="C37">
        <f t="shared" si="3"/>
        <v>149912.74222222221</v>
      </c>
      <c r="D37">
        <f t="shared" si="4"/>
        <v>9369.546388888888</v>
      </c>
    </row>
    <row r="38" spans="1:7">
      <c r="A38" s="147">
        <f t="shared" si="1"/>
        <v>25</v>
      </c>
      <c r="B38" s="153">
        <f t="shared" si="2"/>
        <v>44166</v>
      </c>
      <c r="C38">
        <f t="shared" si="3"/>
        <v>140543.19583333333</v>
      </c>
      <c r="D38">
        <f t="shared" si="4"/>
        <v>9369.546388888888</v>
      </c>
    </row>
    <row r="39" spans="1:7">
      <c r="A39" s="147">
        <f t="shared" si="1"/>
        <v>26</v>
      </c>
      <c r="B39" s="153">
        <f t="shared" si="2"/>
        <v>44197</v>
      </c>
      <c r="C39">
        <f t="shared" si="3"/>
        <v>131173.64944444445</v>
      </c>
      <c r="D39">
        <f t="shared" si="4"/>
        <v>9369.546388888888</v>
      </c>
    </row>
    <row r="40" spans="1:7">
      <c r="A40" s="147">
        <f t="shared" si="1"/>
        <v>27</v>
      </c>
      <c r="B40" s="153">
        <f t="shared" si="2"/>
        <v>44228</v>
      </c>
      <c r="C40">
        <f t="shared" si="3"/>
        <v>121804.10305555556</v>
      </c>
      <c r="D40">
        <f t="shared" si="4"/>
        <v>9369.546388888888</v>
      </c>
    </row>
    <row r="41" spans="1:7">
      <c r="A41" s="147">
        <f t="shared" si="1"/>
        <v>28</v>
      </c>
      <c r="B41" s="153">
        <f t="shared" si="2"/>
        <v>44256</v>
      </c>
      <c r="C41">
        <f t="shared" si="3"/>
        <v>112434.55666666667</v>
      </c>
      <c r="D41">
        <f t="shared" si="4"/>
        <v>9369.546388888888</v>
      </c>
    </row>
    <row r="42" spans="1:7">
      <c r="A42" s="147">
        <f t="shared" si="1"/>
        <v>29</v>
      </c>
      <c r="B42" s="153">
        <f t="shared" si="2"/>
        <v>44287</v>
      </c>
      <c r="C42">
        <f t="shared" si="3"/>
        <v>103065.01027777778</v>
      </c>
      <c r="D42">
        <f t="shared" si="4"/>
        <v>9369.546388888888</v>
      </c>
    </row>
    <row r="43" spans="1:7">
      <c r="A43" s="147">
        <f t="shared" si="1"/>
        <v>30</v>
      </c>
      <c r="B43" s="153">
        <f t="shared" si="2"/>
        <v>44317</v>
      </c>
      <c r="C43">
        <f t="shared" si="3"/>
        <v>93695.463888888888</v>
      </c>
      <c r="D43">
        <f t="shared" si="4"/>
        <v>9369.546388888888</v>
      </c>
    </row>
    <row r="44" spans="1:7">
      <c r="A44" s="147">
        <f t="shared" si="1"/>
        <v>31</v>
      </c>
      <c r="B44" s="153">
        <f t="shared" si="2"/>
        <v>44348</v>
      </c>
      <c r="C44">
        <f t="shared" si="3"/>
        <v>84325.917499999996</v>
      </c>
      <c r="D44">
        <f t="shared" si="4"/>
        <v>9369.546388888888</v>
      </c>
    </row>
    <row r="45" spans="1:7">
      <c r="A45" s="147">
        <f t="shared" si="1"/>
        <v>32</v>
      </c>
      <c r="B45" s="153">
        <f t="shared" si="2"/>
        <v>44378</v>
      </c>
      <c r="C45">
        <f t="shared" si="3"/>
        <v>74956.371111111104</v>
      </c>
      <c r="D45">
        <f t="shared" si="4"/>
        <v>9369.546388888888</v>
      </c>
    </row>
    <row r="46" spans="1:7">
      <c r="A46" s="147">
        <f t="shared" si="1"/>
        <v>33</v>
      </c>
      <c r="B46" s="153">
        <f t="shared" si="2"/>
        <v>44409</v>
      </c>
      <c r="C46">
        <f t="shared" si="3"/>
        <v>65586.824722222213</v>
      </c>
      <c r="D46">
        <f t="shared" si="4"/>
        <v>9369.546388888888</v>
      </c>
    </row>
    <row r="47" spans="1:7">
      <c r="A47" s="147">
        <f t="shared" si="1"/>
        <v>34</v>
      </c>
      <c r="B47" s="153">
        <f t="shared" si="2"/>
        <v>44440</v>
      </c>
      <c r="C47" s="58">
        <f t="shared" si="3"/>
        <v>56217.278333333321</v>
      </c>
      <c r="D47" s="58">
        <f t="shared" si="4"/>
        <v>9369.546388888888</v>
      </c>
      <c r="F47" s="107"/>
    </row>
    <row r="48" spans="1:7">
      <c r="A48" s="147">
        <f t="shared" si="1"/>
        <v>35</v>
      </c>
      <c r="C48">
        <f>AVERAGE(C35:C47)</f>
        <v>112434.55666666666</v>
      </c>
      <c r="D48">
        <f>SUM(D35:D47)</f>
        <v>121804.10305555558</v>
      </c>
      <c r="F48" s="107"/>
    </row>
    <row r="49" spans="1:7">
      <c r="A49" s="147">
        <f t="shared" si="1"/>
        <v>36</v>
      </c>
      <c r="C49" s="154" t="s">
        <v>152</v>
      </c>
      <c r="F49" s="107"/>
    </row>
    <row r="50" spans="1:7">
      <c r="A50" s="147">
        <f t="shared" si="1"/>
        <v>37</v>
      </c>
      <c r="D50" s="107"/>
      <c r="F50" s="107"/>
    </row>
    <row r="51" spans="1:7">
      <c r="A51" s="147">
        <f t="shared" si="1"/>
        <v>38</v>
      </c>
      <c r="D51" s="107"/>
      <c r="F51" s="107"/>
    </row>
    <row r="52" spans="1:7">
      <c r="A52" s="147">
        <f t="shared" si="1"/>
        <v>39</v>
      </c>
      <c r="B52" s="153">
        <f>EOMONTH(B47,0)+1</f>
        <v>44470</v>
      </c>
      <c r="C52">
        <f>C47-D52</f>
        <v>46847.731944444429</v>
      </c>
      <c r="D52">
        <f t="shared" ref="D52:D57" si="5">337303.67/36</f>
        <v>9369.546388888888</v>
      </c>
      <c r="F52" s="107"/>
    </row>
    <row r="53" spans="1:7">
      <c r="A53" s="147">
        <f t="shared" si="1"/>
        <v>40</v>
      </c>
      <c r="B53" s="153">
        <f t="shared" ref="B53:B75" si="6">EOMONTH(B52,0)+1</f>
        <v>44501</v>
      </c>
      <c r="C53">
        <f>C52-D53</f>
        <v>37478.185555555538</v>
      </c>
      <c r="D53">
        <f t="shared" si="5"/>
        <v>9369.546388888888</v>
      </c>
      <c r="F53" s="107"/>
      <c r="G53" s="57"/>
    </row>
    <row r="54" spans="1:7">
      <c r="A54" s="147">
        <f t="shared" si="1"/>
        <v>41</v>
      </c>
      <c r="B54" s="153">
        <f t="shared" si="6"/>
        <v>44531</v>
      </c>
      <c r="C54">
        <f>C53-D54</f>
        <v>28108.63916666665</v>
      </c>
      <c r="D54">
        <f t="shared" si="5"/>
        <v>9369.546388888888</v>
      </c>
      <c r="F54" s="107"/>
    </row>
    <row r="55" spans="1:7">
      <c r="A55" s="147">
        <f t="shared" si="1"/>
        <v>42</v>
      </c>
      <c r="B55" s="153">
        <f t="shared" si="6"/>
        <v>44562</v>
      </c>
      <c r="C55">
        <f>C54-D55</f>
        <v>18739.092777777762</v>
      </c>
      <c r="D55">
        <f t="shared" si="5"/>
        <v>9369.546388888888</v>
      </c>
    </row>
    <row r="56" spans="1:7">
      <c r="A56" s="147">
        <f t="shared" si="1"/>
        <v>43</v>
      </c>
      <c r="B56" s="153">
        <f t="shared" si="6"/>
        <v>44593</v>
      </c>
      <c r="C56">
        <f>C55-D56</f>
        <v>9369.5463888888735</v>
      </c>
      <c r="D56">
        <f t="shared" si="5"/>
        <v>9369.546388888888</v>
      </c>
    </row>
    <row r="57" spans="1:7">
      <c r="A57" s="147">
        <f t="shared" si="1"/>
        <v>44</v>
      </c>
      <c r="B57" s="153">
        <f t="shared" si="6"/>
        <v>44621</v>
      </c>
      <c r="C57">
        <f>ROUND(C56-D57,0)</f>
        <v>0</v>
      </c>
      <c r="D57">
        <f t="shared" si="5"/>
        <v>9369.546388888888</v>
      </c>
    </row>
    <row r="58" spans="1:7">
      <c r="A58" s="147">
        <f t="shared" si="1"/>
        <v>45</v>
      </c>
      <c r="B58" s="153">
        <f t="shared" si="6"/>
        <v>44652</v>
      </c>
      <c r="C58">
        <f t="shared" ref="C58:C75" si="7">C57-D58</f>
        <v>0</v>
      </c>
      <c r="D58">
        <v>0</v>
      </c>
    </row>
    <row r="59" spans="1:7">
      <c r="A59" s="147">
        <f t="shared" si="1"/>
        <v>46</v>
      </c>
      <c r="B59" s="153">
        <f t="shared" si="6"/>
        <v>44682</v>
      </c>
      <c r="C59">
        <f t="shared" si="7"/>
        <v>0</v>
      </c>
      <c r="D59">
        <v>0</v>
      </c>
    </row>
    <row r="60" spans="1:7">
      <c r="A60" s="147">
        <f t="shared" si="1"/>
        <v>47</v>
      </c>
      <c r="B60" s="153">
        <f t="shared" si="6"/>
        <v>44713</v>
      </c>
      <c r="C60">
        <f t="shared" si="7"/>
        <v>0</v>
      </c>
      <c r="D60">
        <v>0</v>
      </c>
    </row>
    <row r="61" spans="1:7">
      <c r="A61" s="147">
        <f t="shared" si="1"/>
        <v>48</v>
      </c>
      <c r="B61" s="153">
        <f t="shared" si="6"/>
        <v>44743</v>
      </c>
      <c r="C61">
        <f t="shared" si="7"/>
        <v>0</v>
      </c>
      <c r="D61">
        <v>0</v>
      </c>
    </row>
    <row r="62" spans="1:7">
      <c r="A62" s="147">
        <f t="shared" si="1"/>
        <v>49</v>
      </c>
      <c r="B62" s="153">
        <f t="shared" si="6"/>
        <v>44774</v>
      </c>
      <c r="C62">
        <f t="shared" si="7"/>
        <v>0</v>
      </c>
      <c r="D62">
        <v>0</v>
      </c>
    </row>
    <row r="63" spans="1:7">
      <c r="A63" s="147">
        <f t="shared" si="1"/>
        <v>50</v>
      </c>
      <c r="B63" s="153">
        <f t="shared" si="6"/>
        <v>44805</v>
      </c>
      <c r="C63">
        <f t="shared" si="7"/>
        <v>0</v>
      </c>
      <c r="D63">
        <v>0</v>
      </c>
    </row>
    <row r="64" spans="1:7">
      <c r="A64" s="147">
        <f t="shared" si="1"/>
        <v>51</v>
      </c>
      <c r="B64" s="153">
        <f t="shared" si="6"/>
        <v>44835</v>
      </c>
      <c r="C64">
        <f t="shared" si="7"/>
        <v>0</v>
      </c>
      <c r="D64">
        <v>0</v>
      </c>
    </row>
    <row r="65" spans="1:4">
      <c r="A65" s="147">
        <f t="shared" si="1"/>
        <v>52</v>
      </c>
      <c r="B65" s="153">
        <f t="shared" si="6"/>
        <v>44866</v>
      </c>
      <c r="C65">
        <f t="shared" si="7"/>
        <v>0</v>
      </c>
      <c r="D65">
        <v>0</v>
      </c>
    </row>
    <row r="66" spans="1:4">
      <c r="A66" s="147">
        <f t="shared" si="1"/>
        <v>53</v>
      </c>
      <c r="B66" s="153">
        <f t="shared" si="6"/>
        <v>44896</v>
      </c>
      <c r="C66">
        <f t="shared" si="7"/>
        <v>0</v>
      </c>
      <c r="D66">
        <v>0</v>
      </c>
    </row>
    <row r="67" spans="1:4">
      <c r="A67" s="147">
        <f t="shared" si="1"/>
        <v>54</v>
      </c>
      <c r="B67" s="153">
        <f t="shared" si="6"/>
        <v>44927</v>
      </c>
      <c r="C67">
        <f t="shared" si="7"/>
        <v>0</v>
      </c>
      <c r="D67">
        <v>0</v>
      </c>
    </row>
    <row r="68" spans="1:4">
      <c r="A68" s="147">
        <f t="shared" si="1"/>
        <v>55</v>
      </c>
      <c r="B68" s="153">
        <f t="shared" si="6"/>
        <v>44958</v>
      </c>
      <c r="C68">
        <f t="shared" si="7"/>
        <v>0</v>
      </c>
      <c r="D68">
        <v>0</v>
      </c>
    </row>
    <row r="69" spans="1:4">
      <c r="A69" s="147">
        <f t="shared" si="1"/>
        <v>56</v>
      </c>
      <c r="B69" s="153">
        <f t="shared" si="6"/>
        <v>44986</v>
      </c>
      <c r="C69">
        <f t="shared" si="7"/>
        <v>0</v>
      </c>
      <c r="D69">
        <v>0</v>
      </c>
    </row>
    <row r="70" spans="1:4">
      <c r="A70" s="147">
        <f t="shared" si="1"/>
        <v>57</v>
      </c>
      <c r="B70" s="153">
        <f t="shared" si="6"/>
        <v>45017</v>
      </c>
      <c r="C70">
        <f t="shared" si="7"/>
        <v>0</v>
      </c>
      <c r="D70">
        <v>0</v>
      </c>
    </row>
    <row r="71" spans="1:4">
      <c r="A71" s="147">
        <f t="shared" si="1"/>
        <v>58</v>
      </c>
      <c r="B71" s="153">
        <f t="shared" si="6"/>
        <v>45047</v>
      </c>
      <c r="C71">
        <f t="shared" si="7"/>
        <v>0</v>
      </c>
      <c r="D71">
        <v>0</v>
      </c>
    </row>
    <row r="72" spans="1:4">
      <c r="A72" s="147">
        <f t="shared" si="1"/>
        <v>59</v>
      </c>
      <c r="B72" s="153">
        <f t="shared" si="6"/>
        <v>45078</v>
      </c>
      <c r="C72">
        <f t="shared" si="7"/>
        <v>0</v>
      </c>
      <c r="D72">
        <v>0</v>
      </c>
    </row>
    <row r="73" spans="1:4">
      <c r="A73" s="147">
        <f t="shared" si="1"/>
        <v>60</v>
      </c>
      <c r="B73" s="153">
        <f t="shared" si="6"/>
        <v>45108</v>
      </c>
      <c r="C73">
        <f t="shared" si="7"/>
        <v>0</v>
      </c>
      <c r="D73">
        <v>0</v>
      </c>
    </row>
    <row r="74" spans="1:4">
      <c r="A74" s="147">
        <f t="shared" si="1"/>
        <v>61</v>
      </c>
      <c r="B74" s="153">
        <f t="shared" si="6"/>
        <v>45139</v>
      </c>
      <c r="C74">
        <f t="shared" si="7"/>
        <v>0</v>
      </c>
      <c r="D74">
        <v>0</v>
      </c>
    </row>
    <row r="75" spans="1:4">
      <c r="A75" s="147">
        <f t="shared" si="1"/>
        <v>62</v>
      </c>
      <c r="B75" s="153">
        <f t="shared" si="6"/>
        <v>45170</v>
      </c>
      <c r="C75">
        <f t="shared" si="7"/>
        <v>0</v>
      </c>
      <c r="D75">
        <v>0</v>
      </c>
    </row>
    <row r="76" spans="1:4">
      <c r="A76" s="147">
        <f t="shared" si="1"/>
        <v>63</v>
      </c>
    </row>
    <row r="77" spans="1:4" ht="15.6">
      <c r="A77" s="147">
        <f t="shared" si="1"/>
        <v>64</v>
      </c>
      <c r="B77" s="148" t="s">
        <v>148</v>
      </c>
      <c r="C77" s="244" t="s">
        <v>153</v>
      </c>
      <c r="D77" s="244"/>
    </row>
    <row r="78" spans="1:4" s="150" customFormat="1" ht="45">
      <c r="A78" s="147">
        <f t="shared" si="1"/>
        <v>65</v>
      </c>
      <c r="C78" s="155" t="s">
        <v>150</v>
      </c>
      <c r="D78" s="156" t="s">
        <v>151</v>
      </c>
    </row>
    <row r="79" spans="1:4">
      <c r="A79" s="147">
        <f t="shared" si="1"/>
        <v>66</v>
      </c>
      <c r="B79" s="153">
        <v>44531</v>
      </c>
      <c r="C79">
        <f>0</f>
        <v>0</v>
      </c>
      <c r="D79">
        <f>0</f>
        <v>0</v>
      </c>
    </row>
    <row r="80" spans="1:4">
      <c r="A80" s="147">
        <f t="shared" si="1"/>
        <v>67</v>
      </c>
      <c r="B80" s="153">
        <f>EOMONTH(B79,0)+1</f>
        <v>44562</v>
      </c>
      <c r="C80">
        <f>E29-D80</f>
        <v>388010.57361111115</v>
      </c>
      <c r="D80">
        <f>E29/36</f>
        <v>11086.016388888889</v>
      </c>
    </row>
    <row r="81" spans="1:4">
      <c r="A81" s="147">
        <f t="shared" si="1"/>
        <v>68</v>
      </c>
      <c r="B81" s="153">
        <f t="shared" ref="B81:B91" si="8">EOMONTH(B80,0)+1</f>
        <v>44593</v>
      </c>
      <c r="C81">
        <f t="shared" ref="C81:C91" si="9">C80-D81</f>
        <v>376924.55722222227</v>
      </c>
      <c r="D81">
        <f t="shared" ref="D81:D91" si="10">$D$80</f>
        <v>11086.016388888889</v>
      </c>
    </row>
    <row r="82" spans="1:4">
      <c r="A82" s="147">
        <f t="shared" si="1"/>
        <v>69</v>
      </c>
      <c r="B82" s="153">
        <f t="shared" si="8"/>
        <v>44621</v>
      </c>
      <c r="C82">
        <f t="shared" si="9"/>
        <v>365838.54083333339</v>
      </c>
      <c r="D82">
        <f t="shared" si="10"/>
        <v>11086.016388888889</v>
      </c>
    </row>
    <row r="83" spans="1:4">
      <c r="A83" s="147">
        <f t="shared" si="1"/>
        <v>70</v>
      </c>
      <c r="B83" s="153">
        <f t="shared" si="8"/>
        <v>44652</v>
      </c>
      <c r="C83">
        <f t="shared" si="9"/>
        <v>354752.52444444451</v>
      </c>
      <c r="D83">
        <f t="shared" si="10"/>
        <v>11086.016388888889</v>
      </c>
    </row>
    <row r="84" spans="1:4">
      <c r="A84" s="147">
        <f t="shared" si="1"/>
        <v>71</v>
      </c>
      <c r="B84" s="153">
        <f t="shared" si="8"/>
        <v>44682</v>
      </c>
      <c r="C84">
        <f t="shared" si="9"/>
        <v>343666.50805555563</v>
      </c>
      <c r="D84">
        <f t="shared" si="10"/>
        <v>11086.016388888889</v>
      </c>
    </row>
    <row r="85" spans="1:4">
      <c r="A85" s="147">
        <f t="shared" si="1"/>
        <v>72</v>
      </c>
      <c r="B85" s="153">
        <f t="shared" si="8"/>
        <v>44713</v>
      </c>
      <c r="C85">
        <f t="shared" si="9"/>
        <v>332580.49166666676</v>
      </c>
      <c r="D85">
        <f t="shared" si="10"/>
        <v>11086.016388888889</v>
      </c>
    </row>
    <row r="86" spans="1:4">
      <c r="A86" s="147">
        <f t="shared" si="1"/>
        <v>73</v>
      </c>
      <c r="B86" s="153">
        <f t="shared" si="8"/>
        <v>44743</v>
      </c>
      <c r="C86">
        <f t="shared" si="9"/>
        <v>321494.47527777788</v>
      </c>
      <c r="D86">
        <f t="shared" si="10"/>
        <v>11086.016388888889</v>
      </c>
    </row>
    <row r="87" spans="1:4">
      <c r="A87" s="147">
        <f t="shared" si="1"/>
        <v>74</v>
      </c>
      <c r="B87" s="153">
        <f t="shared" si="8"/>
        <v>44774</v>
      </c>
      <c r="C87">
        <f t="shared" si="9"/>
        <v>310408.458888889</v>
      </c>
      <c r="D87">
        <f t="shared" si="10"/>
        <v>11086.016388888889</v>
      </c>
    </row>
    <row r="88" spans="1:4">
      <c r="A88" s="147">
        <f t="shared" si="1"/>
        <v>75</v>
      </c>
      <c r="B88" s="153">
        <f t="shared" si="8"/>
        <v>44805</v>
      </c>
      <c r="C88">
        <f t="shared" si="9"/>
        <v>299322.44250000012</v>
      </c>
      <c r="D88">
        <f t="shared" si="10"/>
        <v>11086.016388888889</v>
      </c>
    </row>
    <row r="89" spans="1:4">
      <c r="A89" s="147">
        <f t="shared" si="1"/>
        <v>76</v>
      </c>
      <c r="B89" s="153">
        <f t="shared" si="8"/>
        <v>44835</v>
      </c>
      <c r="C89">
        <f t="shared" si="9"/>
        <v>288236.42611111124</v>
      </c>
      <c r="D89">
        <f t="shared" si="10"/>
        <v>11086.016388888889</v>
      </c>
    </row>
    <row r="90" spans="1:4">
      <c r="A90" s="147">
        <f t="shared" si="1"/>
        <v>77</v>
      </c>
      <c r="B90" s="153">
        <f t="shared" si="8"/>
        <v>44866</v>
      </c>
      <c r="C90">
        <f t="shared" si="9"/>
        <v>277150.40972222236</v>
      </c>
      <c r="D90">
        <f t="shared" si="10"/>
        <v>11086.016388888889</v>
      </c>
    </row>
    <row r="91" spans="1:4">
      <c r="A91" s="147">
        <f t="shared" si="1"/>
        <v>78</v>
      </c>
      <c r="B91" s="153">
        <f t="shared" si="8"/>
        <v>44896</v>
      </c>
      <c r="C91" s="157">
        <f t="shared" si="9"/>
        <v>266064.39333333349</v>
      </c>
      <c r="D91" s="157">
        <f t="shared" si="10"/>
        <v>11086.016388888889</v>
      </c>
    </row>
    <row r="92" spans="1:4">
      <c r="A92" s="147">
        <f t="shared" si="1"/>
        <v>79</v>
      </c>
      <c r="C92">
        <f>AVERAGE(C79:C91)</f>
        <v>301880.75397435908</v>
      </c>
      <c r="D92">
        <f>SUM(D79:D91)</f>
        <v>133032.19666666668</v>
      </c>
    </row>
    <row r="93" spans="1:4">
      <c r="A93" s="147">
        <f t="shared" si="1"/>
        <v>80</v>
      </c>
      <c r="C93" s="154" t="s">
        <v>152</v>
      </c>
    </row>
    <row r="94" spans="1:4">
      <c r="A94" s="147">
        <f t="shared" si="1"/>
        <v>81</v>
      </c>
    </row>
    <row r="95" spans="1:4">
      <c r="A95" s="147">
        <f t="shared" si="1"/>
        <v>82</v>
      </c>
    </row>
    <row r="96" spans="1:4">
      <c r="A96" s="147">
        <f t="shared" si="1"/>
        <v>83</v>
      </c>
      <c r="B96" s="153">
        <f>EOMONTH(B91,0)+1</f>
        <v>44927</v>
      </c>
      <c r="C96">
        <f>C91-D96</f>
        <v>254978.37694444461</v>
      </c>
      <c r="D96">
        <f t="shared" ref="D96:D119" si="11">$D$80</f>
        <v>11086.016388888889</v>
      </c>
    </row>
    <row r="97" spans="1:4">
      <c r="A97" s="147">
        <f t="shared" ref="A97:A160" si="12">A96+1</f>
        <v>84</v>
      </c>
      <c r="B97" s="153">
        <f t="shared" ref="B97:B119" si="13">EOMONTH(B96,0)+1</f>
        <v>44958</v>
      </c>
      <c r="C97">
        <f t="shared" ref="C97:C119" si="14">C96-D96</f>
        <v>243892.36055555573</v>
      </c>
      <c r="D97">
        <f t="shared" si="11"/>
        <v>11086.016388888889</v>
      </c>
    </row>
    <row r="98" spans="1:4">
      <c r="A98" s="147">
        <f t="shared" si="12"/>
        <v>85</v>
      </c>
      <c r="B98" s="153">
        <f t="shared" si="13"/>
        <v>44986</v>
      </c>
      <c r="C98">
        <f t="shared" si="14"/>
        <v>232806.34416666685</v>
      </c>
      <c r="D98">
        <f t="shared" si="11"/>
        <v>11086.016388888889</v>
      </c>
    </row>
    <row r="99" spans="1:4">
      <c r="A99" s="147">
        <f t="shared" si="12"/>
        <v>86</v>
      </c>
      <c r="B99" s="153">
        <f t="shared" si="13"/>
        <v>45017</v>
      </c>
      <c r="C99">
        <f t="shared" si="14"/>
        <v>221720.32777777797</v>
      </c>
      <c r="D99">
        <f t="shared" si="11"/>
        <v>11086.016388888889</v>
      </c>
    </row>
    <row r="100" spans="1:4">
      <c r="A100" s="147">
        <f t="shared" si="12"/>
        <v>87</v>
      </c>
      <c r="B100" s="153">
        <f t="shared" si="13"/>
        <v>45047</v>
      </c>
      <c r="C100">
        <f t="shared" si="14"/>
        <v>210634.31138888909</v>
      </c>
      <c r="D100">
        <f t="shared" si="11"/>
        <v>11086.016388888889</v>
      </c>
    </row>
    <row r="101" spans="1:4">
      <c r="A101" s="147">
        <f t="shared" si="12"/>
        <v>88</v>
      </c>
      <c r="B101" s="153">
        <f t="shared" si="13"/>
        <v>45078</v>
      </c>
      <c r="C101">
        <f t="shared" si="14"/>
        <v>199548.29500000022</v>
      </c>
      <c r="D101">
        <f t="shared" si="11"/>
        <v>11086.016388888889</v>
      </c>
    </row>
    <row r="102" spans="1:4">
      <c r="A102" s="147">
        <f t="shared" si="12"/>
        <v>89</v>
      </c>
      <c r="B102" s="153">
        <f t="shared" si="13"/>
        <v>45108</v>
      </c>
      <c r="C102">
        <f t="shared" si="14"/>
        <v>188462.27861111134</v>
      </c>
      <c r="D102">
        <f t="shared" si="11"/>
        <v>11086.016388888889</v>
      </c>
    </row>
    <row r="103" spans="1:4">
      <c r="A103" s="147">
        <f t="shared" si="12"/>
        <v>90</v>
      </c>
      <c r="B103" s="153">
        <f t="shared" si="13"/>
        <v>45139</v>
      </c>
      <c r="C103">
        <f t="shared" si="14"/>
        <v>177376.26222222246</v>
      </c>
      <c r="D103">
        <f t="shared" si="11"/>
        <v>11086.016388888889</v>
      </c>
    </row>
    <row r="104" spans="1:4">
      <c r="A104" s="147">
        <f t="shared" si="12"/>
        <v>91</v>
      </c>
      <c r="B104" s="153">
        <f t="shared" si="13"/>
        <v>45170</v>
      </c>
      <c r="C104">
        <f t="shared" si="14"/>
        <v>166290.24583333358</v>
      </c>
      <c r="D104">
        <f t="shared" si="11"/>
        <v>11086.016388888889</v>
      </c>
    </row>
    <row r="105" spans="1:4">
      <c r="A105" s="147">
        <f t="shared" si="12"/>
        <v>92</v>
      </c>
      <c r="B105" s="153">
        <f t="shared" si="13"/>
        <v>45200</v>
      </c>
      <c r="C105">
        <f t="shared" si="14"/>
        <v>155204.2294444447</v>
      </c>
      <c r="D105">
        <f t="shared" si="11"/>
        <v>11086.016388888889</v>
      </c>
    </row>
    <row r="106" spans="1:4">
      <c r="A106" s="147">
        <f t="shared" si="12"/>
        <v>93</v>
      </c>
      <c r="B106" s="153">
        <f t="shared" si="13"/>
        <v>45231</v>
      </c>
      <c r="C106">
        <f t="shared" si="14"/>
        <v>144118.21305555583</v>
      </c>
      <c r="D106">
        <f t="shared" si="11"/>
        <v>11086.016388888889</v>
      </c>
    </row>
    <row r="107" spans="1:4">
      <c r="A107" s="147">
        <f t="shared" si="12"/>
        <v>94</v>
      </c>
      <c r="B107" s="153">
        <f t="shared" si="13"/>
        <v>45261</v>
      </c>
      <c r="C107">
        <f t="shared" si="14"/>
        <v>133032.19666666695</v>
      </c>
      <c r="D107">
        <f t="shared" si="11"/>
        <v>11086.016388888889</v>
      </c>
    </row>
    <row r="108" spans="1:4">
      <c r="A108" s="147">
        <f t="shared" si="12"/>
        <v>95</v>
      </c>
      <c r="B108" s="153">
        <f t="shared" si="13"/>
        <v>45292</v>
      </c>
      <c r="C108">
        <f t="shared" si="14"/>
        <v>121946.18027777805</v>
      </c>
      <c r="D108">
        <f t="shared" si="11"/>
        <v>11086.016388888889</v>
      </c>
    </row>
    <row r="109" spans="1:4">
      <c r="A109" s="147">
        <f t="shared" si="12"/>
        <v>96</v>
      </c>
      <c r="B109" s="153">
        <f t="shared" si="13"/>
        <v>45323</v>
      </c>
      <c r="C109">
        <f t="shared" si="14"/>
        <v>110860.16388888916</v>
      </c>
      <c r="D109">
        <f t="shared" si="11"/>
        <v>11086.016388888889</v>
      </c>
    </row>
    <row r="110" spans="1:4">
      <c r="A110" s="147">
        <f t="shared" si="12"/>
        <v>97</v>
      </c>
      <c r="B110" s="153">
        <f t="shared" si="13"/>
        <v>45352</v>
      </c>
      <c r="C110">
        <f t="shared" si="14"/>
        <v>99774.147500000268</v>
      </c>
      <c r="D110">
        <f t="shared" si="11"/>
        <v>11086.016388888889</v>
      </c>
    </row>
    <row r="111" spans="1:4">
      <c r="A111" s="147">
        <f t="shared" si="12"/>
        <v>98</v>
      </c>
      <c r="B111" s="153">
        <f t="shared" si="13"/>
        <v>45383</v>
      </c>
      <c r="C111">
        <f t="shared" si="14"/>
        <v>88688.131111111376</v>
      </c>
      <c r="D111">
        <f t="shared" si="11"/>
        <v>11086.016388888889</v>
      </c>
    </row>
    <row r="112" spans="1:4">
      <c r="A112" s="147">
        <f t="shared" si="12"/>
        <v>99</v>
      </c>
      <c r="B112" s="153">
        <f t="shared" si="13"/>
        <v>45413</v>
      </c>
      <c r="C112">
        <f t="shared" si="14"/>
        <v>77602.114722222483</v>
      </c>
      <c r="D112">
        <f t="shared" si="11"/>
        <v>11086.016388888889</v>
      </c>
    </row>
    <row r="113" spans="1:5">
      <c r="A113" s="147">
        <f t="shared" si="12"/>
        <v>100</v>
      </c>
      <c r="B113" s="153">
        <f t="shared" si="13"/>
        <v>45444</v>
      </c>
      <c r="C113">
        <f t="shared" si="14"/>
        <v>66516.09833333359</v>
      </c>
      <c r="D113">
        <f t="shared" si="11"/>
        <v>11086.016388888889</v>
      </c>
    </row>
    <row r="114" spans="1:5">
      <c r="A114" s="147">
        <f t="shared" si="12"/>
        <v>101</v>
      </c>
      <c r="B114" s="153">
        <f t="shared" si="13"/>
        <v>45474</v>
      </c>
      <c r="C114">
        <f t="shared" si="14"/>
        <v>55430.081944444697</v>
      </c>
      <c r="D114">
        <f t="shared" si="11"/>
        <v>11086.016388888889</v>
      </c>
    </row>
    <row r="115" spans="1:5">
      <c r="A115" s="147">
        <f t="shared" si="12"/>
        <v>102</v>
      </c>
      <c r="B115" s="153">
        <f t="shared" si="13"/>
        <v>45505</v>
      </c>
      <c r="C115">
        <f t="shared" si="14"/>
        <v>44344.065555555804</v>
      </c>
      <c r="D115">
        <f t="shared" si="11"/>
        <v>11086.016388888889</v>
      </c>
    </row>
    <row r="116" spans="1:5">
      <c r="A116" s="147">
        <f t="shared" si="12"/>
        <v>103</v>
      </c>
      <c r="B116" s="153">
        <f t="shared" si="13"/>
        <v>45536</v>
      </c>
      <c r="C116">
        <f t="shared" si="14"/>
        <v>33258.049166666911</v>
      </c>
      <c r="D116">
        <f t="shared" si="11"/>
        <v>11086.016388888889</v>
      </c>
    </row>
    <row r="117" spans="1:5">
      <c r="A117" s="147">
        <f t="shared" si="12"/>
        <v>104</v>
      </c>
      <c r="B117" s="153">
        <f t="shared" si="13"/>
        <v>45566</v>
      </c>
      <c r="C117">
        <f t="shared" si="14"/>
        <v>22172.032777778022</v>
      </c>
      <c r="D117">
        <f t="shared" si="11"/>
        <v>11086.016388888889</v>
      </c>
    </row>
    <row r="118" spans="1:5">
      <c r="A118" s="147">
        <f t="shared" si="12"/>
        <v>105</v>
      </c>
      <c r="B118" s="153">
        <f t="shared" si="13"/>
        <v>45597</v>
      </c>
      <c r="C118">
        <f t="shared" si="14"/>
        <v>11086.016388889133</v>
      </c>
      <c r="D118">
        <f t="shared" si="11"/>
        <v>11086.016388888889</v>
      </c>
    </row>
    <row r="119" spans="1:5">
      <c r="A119" s="147">
        <f t="shared" si="12"/>
        <v>106</v>
      </c>
      <c r="B119" s="153">
        <f t="shared" si="13"/>
        <v>45627</v>
      </c>
      <c r="C119">
        <f t="shared" si="14"/>
        <v>2.4374458007514477E-10</v>
      </c>
      <c r="D119">
        <f t="shared" si="11"/>
        <v>11086.016388888889</v>
      </c>
    </row>
    <row r="120" spans="1:5">
      <c r="A120" s="147">
        <f t="shared" si="12"/>
        <v>107</v>
      </c>
    </row>
    <row r="121" spans="1:5">
      <c r="A121" s="147">
        <f t="shared" si="12"/>
        <v>108</v>
      </c>
    </row>
    <row r="122" spans="1:5" ht="15.6">
      <c r="A122" s="147">
        <f t="shared" si="12"/>
        <v>109</v>
      </c>
      <c r="B122" s="148" t="s">
        <v>148</v>
      </c>
      <c r="C122" s="244" t="s">
        <v>154</v>
      </c>
      <c r="D122" s="244"/>
    </row>
    <row r="123" spans="1:5" s="150" customFormat="1" ht="30">
      <c r="A123" s="147">
        <f t="shared" si="12"/>
        <v>110</v>
      </c>
      <c r="C123" s="155" t="s">
        <v>155</v>
      </c>
      <c r="D123" s="156" t="s">
        <v>156</v>
      </c>
    </row>
    <row r="124" spans="1:5">
      <c r="A124" s="147">
        <f t="shared" si="12"/>
        <v>111</v>
      </c>
      <c r="B124" s="153">
        <v>44075</v>
      </c>
      <c r="C124">
        <f t="shared" ref="C124:D136" si="15">C35</f>
        <v>168651.83499999996</v>
      </c>
      <c r="D124">
        <f t="shared" si="15"/>
        <v>9369.546388888888</v>
      </c>
    </row>
    <row r="125" spans="1:5" ht="15" customHeight="1">
      <c r="A125" s="147">
        <f t="shared" si="12"/>
        <v>112</v>
      </c>
      <c r="B125" s="153">
        <f>EOMONTH(B124,0)+1</f>
        <v>44105</v>
      </c>
      <c r="C125">
        <f t="shared" si="15"/>
        <v>159282.28861111109</v>
      </c>
      <c r="D125">
        <f t="shared" si="15"/>
        <v>9369.546388888888</v>
      </c>
      <c r="E125" s="238" t="s">
        <v>157</v>
      </c>
    </row>
    <row r="126" spans="1:5">
      <c r="A126" s="147">
        <f t="shared" si="12"/>
        <v>113</v>
      </c>
      <c r="B126" s="153">
        <f t="shared" ref="B126:B136" si="16">EOMONTH(B125,0)+1</f>
        <v>44136</v>
      </c>
      <c r="C126">
        <f t="shared" si="15"/>
        <v>149912.74222222221</v>
      </c>
      <c r="D126">
        <f t="shared" si="15"/>
        <v>9369.546388888888</v>
      </c>
      <c r="E126" s="239"/>
    </row>
    <row r="127" spans="1:5">
      <c r="A127" s="147">
        <f t="shared" si="12"/>
        <v>114</v>
      </c>
      <c r="B127" s="153">
        <f t="shared" si="16"/>
        <v>44166</v>
      </c>
      <c r="C127">
        <f t="shared" si="15"/>
        <v>140543.19583333333</v>
      </c>
      <c r="D127">
        <f t="shared" si="15"/>
        <v>9369.546388888888</v>
      </c>
      <c r="E127" s="239"/>
    </row>
    <row r="128" spans="1:5">
      <c r="A128" s="147">
        <f t="shared" si="12"/>
        <v>115</v>
      </c>
      <c r="B128" s="153">
        <f t="shared" si="16"/>
        <v>44197</v>
      </c>
      <c r="C128">
        <f t="shared" si="15"/>
        <v>131173.64944444445</v>
      </c>
      <c r="D128">
        <f t="shared" si="15"/>
        <v>9369.546388888888</v>
      </c>
      <c r="E128" s="239"/>
    </row>
    <row r="129" spans="1:5">
      <c r="A129" s="147">
        <f t="shared" si="12"/>
        <v>116</v>
      </c>
      <c r="B129" s="153">
        <f t="shared" si="16"/>
        <v>44228</v>
      </c>
      <c r="C129">
        <f t="shared" si="15"/>
        <v>121804.10305555556</v>
      </c>
      <c r="D129">
        <f t="shared" si="15"/>
        <v>9369.546388888888</v>
      </c>
      <c r="E129" s="239"/>
    </row>
    <row r="130" spans="1:5">
      <c r="A130" s="147">
        <f t="shared" si="12"/>
        <v>117</v>
      </c>
      <c r="B130" s="153">
        <f t="shared" si="16"/>
        <v>44256</v>
      </c>
      <c r="C130">
        <f t="shared" si="15"/>
        <v>112434.55666666667</v>
      </c>
      <c r="D130">
        <f t="shared" si="15"/>
        <v>9369.546388888888</v>
      </c>
      <c r="E130" s="239"/>
    </row>
    <row r="131" spans="1:5">
      <c r="A131" s="147">
        <f t="shared" si="12"/>
        <v>118</v>
      </c>
      <c r="B131" s="153">
        <f t="shared" si="16"/>
        <v>44287</v>
      </c>
      <c r="C131">
        <f t="shared" si="15"/>
        <v>103065.01027777778</v>
      </c>
      <c r="D131">
        <f t="shared" si="15"/>
        <v>9369.546388888888</v>
      </c>
      <c r="E131" s="239"/>
    </row>
    <row r="132" spans="1:5">
      <c r="A132" s="147">
        <f t="shared" si="12"/>
        <v>119</v>
      </c>
      <c r="B132" s="153">
        <f t="shared" si="16"/>
        <v>44317</v>
      </c>
      <c r="C132">
        <f t="shared" si="15"/>
        <v>93695.463888888888</v>
      </c>
      <c r="D132">
        <f t="shared" si="15"/>
        <v>9369.546388888888</v>
      </c>
      <c r="E132" s="239"/>
    </row>
    <row r="133" spans="1:5">
      <c r="A133" s="147">
        <f t="shared" si="12"/>
        <v>120</v>
      </c>
      <c r="B133" s="153">
        <f t="shared" si="16"/>
        <v>44348</v>
      </c>
      <c r="C133">
        <f t="shared" si="15"/>
        <v>84325.917499999996</v>
      </c>
      <c r="D133">
        <f t="shared" si="15"/>
        <v>9369.546388888888</v>
      </c>
      <c r="E133" s="239"/>
    </row>
    <row r="134" spans="1:5">
      <c r="A134" s="147">
        <f t="shared" si="12"/>
        <v>121</v>
      </c>
      <c r="B134" s="153">
        <f t="shared" si="16"/>
        <v>44378</v>
      </c>
      <c r="C134">
        <f t="shared" si="15"/>
        <v>74956.371111111104</v>
      </c>
      <c r="D134">
        <f t="shared" si="15"/>
        <v>9369.546388888888</v>
      </c>
      <c r="E134" s="239"/>
    </row>
    <row r="135" spans="1:5">
      <c r="A135" s="147">
        <f t="shared" si="12"/>
        <v>122</v>
      </c>
      <c r="B135" s="153">
        <f t="shared" si="16"/>
        <v>44409</v>
      </c>
      <c r="C135">
        <f t="shared" si="15"/>
        <v>65586.824722222213</v>
      </c>
      <c r="D135">
        <f t="shared" si="15"/>
        <v>9369.546388888888</v>
      </c>
      <c r="E135" s="239"/>
    </row>
    <row r="136" spans="1:5">
      <c r="A136" s="147">
        <f t="shared" si="12"/>
        <v>123</v>
      </c>
      <c r="B136" s="153">
        <f t="shared" si="16"/>
        <v>44440</v>
      </c>
      <c r="C136" s="157">
        <f t="shared" si="15"/>
        <v>56217.278333333321</v>
      </c>
      <c r="D136" s="158">
        <f t="shared" si="15"/>
        <v>9369.546388888888</v>
      </c>
      <c r="E136" s="240"/>
    </row>
    <row r="137" spans="1:5">
      <c r="A137" s="147">
        <f t="shared" si="12"/>
        <v>124</v>
      </c>
      <c r="B137" s="153">
        <f>EOMONTH(B136,0)+1</f>
        <v>44470</v>
      </c>
      <c r="C137">
        <f>C52</f>
        <v>46847.731944444429</v>
      </c>
      <c r="D137">
        <f>D52</f>
        <v>9369.546388888888</v>
      </c>
    </row>
    <row r="138" spans="1:5">
      <c r="A138" s="147">
        <f t="shared" si="12"/>
        <v>125</v>
      </c>
      <c r="B138" s="153">
        <f t="shared" ref="B138:B178" si="17">EOMONTH(B137,0)+1</f>
        <v>44501</v>
      </c>
      <c r="C138">
        <f>C53</f>
        <v>37478.185555555538</v>
      </c>
      <c r="D138">
        <f>D53</f>
        <v>9369.546388888888</v>
      </c>
    </row>
    <row r="139" spans="1:5">
      <c r="A139" s="147">
        <f t="shared" si="12"/>
        <v>126</v>
      </c>
      <c r="B139" s="153">
        <f t="shared" si="17"/>
        <v>44531</v>
      </c>
      <c r="C139" s="58">
        <f t="shared" ref="C139:D151" si="18">C54+C79</f>
        <v>28108.63916666665</v>
      </c>
      <c r="D139" s="58">
        <f t="shared" si="18"/>
        <v>9369.546388888888</v>
      </c>
    </row>
    <row r="140" spans="1:5" ht="15" customHeight="1">
      <c r="A140" s="147">
        <f t="shared" si="12"/>
        <v>127</v>
      </c>
      <c r="B140" s="153">
        <f t="shared" si="17"/>
        <v>44562</v>
      </c>
      <c r="C140">
        <f t="shared" si="18"/>
        <v>406749.6663888889</v>
      </c>
      <c r="D140">
        <f t="shared" si="18"/>
        <v>20455.562777777777</v>
      </c>
      <c r="E140" s="241" t="s">
        <v>158</v>
      </c>
    </row>
    <row r="141" spans="1:5">
      <c r="A141" s="147">
        <f t="shared" si="12"/>
        <v>128</v>
      </c>
      <c r="B141" s="153">
        <f t="shared" si="17"/>
        <v>44593</v>
      </c>
      <c r="C141">
        <f t="shared" si="18"/>
        <v>386294.10361111112</v>
      </c>
      <c r="D141">
        <f t="shared" si="18"/>
        <v>20455.562777777777</v>
      </c>
      <c r="E141" s="242"/>
    </row>
    <row r="142" spans="1:5">
      <c r="A142" s="147">
        <f t="shared" si="12"/>
        <v>129</v>
      </c>
      <c r="B142" s="153">
        <f t="shared" si="17"/>
        <v>44621</v>
      </c>
      <c r="C142">
        <f t="shared" si="18"/>
        <v>365838.54083333339</v>
      </c>
      <c r="D142">
        <f t="shared" si="18"/>
        <v>20455.562777777777</v>
      </c>
      <c r="E142" s="242"/>
    </row>
    <row r="143" spans="1:5">
      <c r="A143" s="147">
        <f t="shared" si="12"/>
        <v>130</v>
      </c>
      <c r="B143" s="153">
        <f t="shared" si="17"/>
        <v>44652</v>
      </c>
      <c r="C143">
        <f t="shared" si="18"/>
        <v>354752.52444444451</v>
      </c>
      <c r="D143">
        <f t="shared" si="18"/>
        <v>11086.016388888889</v>
      </c>
      <c r="E143" s="242"/>
    </row>
    <row r="144" spans="1:5">
      <c r="A144" s="147">
        <f t="shared" si="12"/>
        <v>131</v>
      </c>
      <c r="B144" s="153">
        <f t="shared" si="17"/>
        <v>44682</v>
      </c>
      <c r="C144">
        <f t="shared" si="18"/>
        <v>343666.50805555563</v>
      </c>
      <c r="D144">
        <f t="shared" si="18"/>
        <v>11086.016388888889</v>
      </c>
      <c r="E144" s="242"/>
    </row>
    <row r="145" spans="1:5">
      <c r="A145" s="147">
        <f t="shared" si="12"/>
        <v>132</v>
      </c>
      <c r="B145" s="153">
        <f t="shared" si="17"/>
        <v>44713</v>
      </c>
      <c r="C145">
        <f t="shared" si="18"/>
        <v>332580.49166666676</v>
      </c>
      <c r="D145">
        <f t="shared" si="18"/>
        <v>11086.016388888889</v>
      </c>
      <c r="E145" s="242"/>
    </row>
    <row r="146" spans="1:5">
      <c r="A146" s="147">
        <f t="shared" si="12"/>
        <v>133</v>
      </c>
      <c r="B146" s="153">
        <f t="shared" si="17"/>
        <v>44743</v>
      </c>
      <c r="C146">
        <f t="shared" si="18"/>
        <v>321494.47527777788</v>
      </c>
      <c r="D146">
        <f t="shared" si="18"/>
        <v>11086.016388888889</v>
      </c>
      <c r="E146" s="242"/>
    </row>
    <row r="147" spans="1:5">
      <c r="A147" s="147">
        <f t="shared" si="12"/>
        <v>134</v>
      </c>
      <c r="B147" s="153">
        <f t="shared" si="17"/>
        <v>44774</v>
      </c>
      <c r="C147">
        <f t="shared" si="18"/>
        <v>310408.458888889</v>
      </c>
      <c r="D147">
        <f t="shared" si="18"/>
        <v>11086.016388888889</v>
      </c>
      <c r="E147" s="242"/>
    </row>
    <row r="148" spans="1:5">
      <c r="A148" s="147">
        <f t="shared" si="12"/>
        <v>135</v>
      </c>
      <c r="B148" s="153">
        <f t="shared" si="17"/>
        <v>44805</v>
      </c>
      <c r="C148">
        <f t="shared" si="18"/>
        <v>299322.44250000012</v>
      </c>
      <c r="D148">
        <f t="shared" si="18"/>
        <v>11086.016388888889</v>
      </c>
      <c r="E148" s="242"/>
    </row>
    <row r="149" spans="1:5">
      <c r="A149" s="147">
        <f t="shared" si="12"/>
        <v>136</v>
      </c>
      <c r="B149" s="153">
        <f t="shared" si="17"/>
        <v>44835</v>
      </c>
      <c r="C149">
        <f t="shared" si="18"/>
        <v>288236.42611111124</v>
      </c>
      <c r="D149">
        <f t="shared" si="18"/>
        <v>11086.016388888889</v>
      </c>
      <c r="E149" s="242"/>
    </row>
    <row r="150" spans="1:5">
      <c r="A150" s="147">
        <f t="shared" si="12"/>
        <v>137</v>
      </c>
      <c r="B150" s="153">
        <f t="shared" si="17"/>
        <v>44866</v>
      </c>
      <c r="C150">
        <f t="shared" si="18"/>
        <v>277150.40972222236</v>
      </c>
      <c r="D150">
        <f t="shared" si="18"/>
        <v>11086.016388888889</v>
      </c>
      <c r="E150" s="242"/>
    </row>
    <row r="151" spans="1:5">
      <c r="A151" s="147">
        <f t="shared" si="12"/>
        <v>138</v>
      </c>
      <c r="B151" s="153">
        <f t="shared" si="17"/>
        <v>44896</v>
      </c>
      <c r="C151" s="58">
        <f t="shared" si="18"/>
        <v>266064.39333333349</v>
      </c>
      <c r="D151" s="158">
        <f t="shared" si="18"/>
        <v>11086.016388888889</v>
      </c>
      <c r="E151" s="243"/>
    </row>
    <row r="152" spans="1:5">
      <c r="A152" s="147">
        <f t="shared" si="12"/>
        <v>139</v>
      </c>
      <c r="B152" s="153"/>
      <c r="C152">
        <f>AVERAGE(C139:C151)</f>
        <v>306205.16000000009</v>
      </c>
      <c r="D152">
        <f>SUM(D140:D151)</f>
        <v>161140.83583333332</v>
      </c>
    </row>
    <row r="153" spans="1:5">
      <c r="A153" s="147">
        <f t="shared" si="12"/>
        <v>140</v>
      </c>
      <c r="B153" s="153"/>
      <c r="C153" t="s">
        <v>152</v>
      </c>
      <c r="D153" s="154" t="s">
        <v>159</v>
      </c>
    </row>
    <row r="154" spans="1:5">
      <c r="A154" s="147">
        <f t="shared" si="12"/>
        <v>141</v>
      </c>
      <c r="B154" s="153"/>
      <c r="C154" s="57"/>
      <c r="D154" s="57"/>
    </row>
    <row r="155" spans="1:5">
      <c r="A155" s="147">
        <f t="shared" si="12"/>
        <v>142</v>
      </c>
      <c r="B155" s="153">
        <f>EOMONTH(B151,0)+1</f>
        <v>44927</v>
      </c>
      <c r="C155">
        <f t="shared" ref="C155:D163" si="19">C96+C67</f>
        <v>254978.37694444461</v>
      </c>
      <c r="D155">
        <f t="shared" si="19"/>
        <v>11086.016388888889</v>
      </c>
    </row>
    <row r="156" spans="1:5">
      <c r="A156" s="147">
        <f t="shared" si="12"/>
        <v>143</v>
      </c>
      <c r="B156" s="153">
        <f t="shared" si="17"/>
        <v>44958</v>
      </c>
      <c r="C156">
        <f t="shared" si="19"/>
        <v>243892.36055555573</v>
      </c>
      <c r="D156">
        <f t="shared" si="19"/>
        <v>11086.016388888889</v>
      </c>
    </row>
    <row r="157" spans="1:5">
      <c r="A157" s="147">
        <f t="shared" si="12"/>
        <v>144</v>
      </c>
      <c r="B157" s="153">
        <f t="shared" si="17"/>
        <v>44986</v>
      </c>
      <c r="C157">
        <f t="shared" si="19"/>
        <v>232806.34416666685</v>
      </c>
      <c r="D157">
        <f t="shared" si="19"/>
        <v>11086.016388888889</v>
      </c>
    </row>
    <row r="158" spans="1:5">
      <c r="A158" s="147">
        <f t="shared" si="12"/>
        <v>145</v>
      </c>
      <c r="B158" s="153">
        <f t="shared" si="17"/>
        <v>45017</v>
      </c>
      <c r="C158">
        <f t="shared" si="19"/>
        <v>221720.32777777797</v>
      </c>
      <c r="D158">
        <f t="shared" si="19"/>
        <v>11086.016388888889</v>
      </c>
    </row>
    <row r="159" spans="1:5">
      <c r="A159" s="147">
        <f t="shared" si="12"/>
        <v>146</v>
      </c>
      <c r="B159" s="153">
        <f t="shared" si="17"/>
        <v>45047</v>
      </c>
      <c r="C159">
        <f t="shared" si="19"/>
        <v>210634.31138888909</v>
      </c>
      <c r="D159">
        <f t="shared" si="19"/>
        <v>11086.016388888889</v>
      </c>
    </row>
    <row r="160" spans="1:5">
      <c r="A160" s="147">
        <f t="shared" si="12"/>
        <v>147</v>
      </c>
      <c r="B160" s="153">
        <f t="shared" si="17"/>
        <v>45078</v>
      </c>
      <c r="C160">
        <f t="shared" si="19"/>
        <v>199548.29500000022</v>
      </c>
      <c r="D160">
        <f t="shared" si="19"/>
        <v>11086.016388888889</v>
      </c>
    </row>
    <row r="161" spans="1:4">
      <c r="A161" s="147">
        <f t="shared" ref="A161:A178" si="20">A160+1</f>
        <v>148</v>
      </c>
      <c r="B161" s="153">
        <f t="shared" si="17"/>
        <v>45108</v>
      </c>
      <c r="C161">
        <f t="shared" si="19"/>
        <v>188462.27861111134</v>
      </c>
      <c r="D161">
        <f t="shared" si="19"/>
        <v>11086.016388888889</v>
      </c>
    </row>
    <row r="162" spans="1:4">
      <c r="A162" s="147">
        <f t="shared" si="20"/>
        <v>149</v>
      </c>
      <c r="B162" s="153">
        <f t="shared" si="17"/>
        <v>45139</v>
      </c>
      <c r="C162">
        <f t="shared" si="19"/>
        <v>177376.26222222246</v>
      </c>
      <c r="D162">
        <f t="shared" si="19"/>
        <v>11086.016388888889</v>
      </c>
    </row>
    <row r="163" spans="1:4">
      <c r="A163" s="147">
        <f t="shared" si="20"/>
        <v>150</v>
      </c>
      <c r="B163" s="153">
        <f t="shared" si="17"/>
        <v>45170</v>
      </c>
      <c r="C163">
        <f t="shared" si="19"/>
        <v>166290.24583333358</v>
      </c>
      <c r="D163">
        <f t="shared" si="19"/>
        <v>11086.016388888889</v>
      </c>
    </row>
    <row r="164" spans="1:4">
      <c r="A164" s="147">
        <f t="shared" si="20"/>
        <v>151</v>
      </c>
      <c r="B164" s="153">
        <f t="shared" si="17"/>
        <v>45200</v>
      </c>
      <c r="C164">
        <f t="shared" ref="C164:D178" si="21">C105</f>
        <v>155204.2294444447</v>
      </c>
      <c r="D164">
        <f t="shared" si="21"/>
        <v>11086.016388888889</v>
      </c>
    </row>
    <row r="165" spans="1:4">
      <c r="A165" s="147">
        <f t="shared" si="20"/>
        <v>152</v>
      </c>
      <c r="B165" s="153">
        <f t="shared" si="17"/>
        <v>45231</v>
      </c>
      <c r="C165">
        <f t="shared" si="21"/>
        <v>144118.21305555583</v>
      </c>
      <c r="D165">
        <f t="shared" si="21"/>
        <v>11086.016388888889</v>
      </c>
    </row>
    <row r="166" spans="1:4">
      <c r="A166" s="147">
        <f t="shared" si="20"/>
        <v>153</v>
      </c>
      <c r="B166" s="153">
        <f t="shared" si="17"/>
        <v>45261</v>
      </c>
      <c r="C166">
        <f t="shared" si="21"/>
        <v>133032.19666666695</v>
      </c>
      <c r="D166">
        <f t="shared" si="21"/>
        <v>11086.016388888889</v>
      </c>
    </row>
    <row r="167" spans="1:4">
      <c r="A167" s="147">
        <f t="shared" si="20"/>
        <v>154</v>
      </c>
      <c r="B167" s="153">
        <f t="shared" si="17"/>
        <v>45292</v>
      </c>
      <c r="C167">
        <f t="shared" si="21"/>
        <v>121946.18027777805</v>
      </c>
      <c r="D167">
        <f t="shared" si="21"/>
        <v>11086.016388888889</v>
      </c>
    </row>
    <row r="168" spans="1:4">
      <c r="A168" s="147">
        <f t="shared" si="20"/>
        <v>155</v>
      </c>
      <c r="B168" s="153">
        <f t="shared" si="17"/>
        <v>45323</v>
      </c>
      <c r="C168">
        <f t="shared" si="21"/>
        <v>110860.16388888916</v>
      </c>
      <c r="D168">
        <f t="shared" si="21"/>
        <v>11086.016388888889</v>
      </c>
    </row>
    <row r="169" spans="1:4">
      <c r="A169" s="147">
        <f t="shared" si="20"/>
        <v>156</v>
      </c>
      <c r="B169" s="153">
        <f t="shared" si="17"/>
        <v>45352</v>
      </c>
      <c r="C169">
        <f t="shared" si="21"/>
        <v>99774.147500000268</v>
      </c>
      <c r="D169">
        <f t="shared" si="21"/>
        <v>11086.016388888889</v>
      </c>
    </row>
    <row r="170" spans="1:4">
      <c r="A170" s="147">
        <f t="shared" si="20"/>
        <v>157</v>
      </c>
      <c r="B170" s="153">
        <f t="shared" si="17"/>
        <v>45383</v>
      </c>
      <c r="C170">
        <f t="shared" si="21"/>
        <v>88688.131111111376</v>
      </c>
      <c r="D170">
        <f t="shared" si="21"/>
        <v>11086.016388888889</v>
      </c>
    </row>
    <row r="171" spans="1:4">
      <c r="A171" s="147">
        <f t="shared" si="20"/>
        <v>158</v>
      </c>
      <c r="B171" s="153">
        <f t="shared" si="17"/>
        <v>45413</v>
      </c>
      <c r="C171">
        <f t="shared" si="21"/>
        <v>77602.114722222483</v>
      </c>
      <c r="D171">
        <f t="shared" si="21"/>
        <v>11086.016388888889</v>
      </c>
    </row>
    <row r="172" spans="1:4">
      <c r="A172" s="147">
        <f t="shared" si="20"/>
        <v>159</v>
      </c>
      <c r="B172" s="153">
        <f t="shared" si="17"/>
        <v>45444</v>
      </c>
      <c r="C172">
        <f t="shared" si="21"/>
        <v>66516.09833333359</v>
      </c>
      <c r="D172">
        <f t="shared" si="21"/>
        <v>11086.016388888889</v>
      </c>
    </row>
    <row r="173" spans="1:4">
      <c r="A173" s="147">
        <f t="shared" si="20"/>
        <v>160</v>
      </c>
      <c r="B173" s="153">
        <f t="shared" si="17"/>
        <v>45474</v>
      </c>
      <c r="C173">
        <f t="shared" si="21"/>
        <v>55430.081944444697</v>
      </c>
      <c r="D173">
        <f t="shared" si="21"/>
        <v>11086.016388888889</v>
      </c>
    </row>
    <row r="174" spans="1:4">
      <c r="A174" s="147">
        <f t="shared" si="20"/>
        <v>161</v>
      </c>
      <c r="B174" s="153">
        <f t="shared" si="17"/>
        <v>45505</v>
      </c>
      <c r="C174">
        <f t="shared" si="21"/>
        <v>44344.065555555804</v>
      </c>
      <c r="D174">
        <f t="shared" si="21"/>
        <v>11086.016388888889</v>
      </c>
    </row>
    <row r="175" spans="1:4">
      <c r="A175" s="147">
        <f t="shared" si="20"/>
        <v>162</v>
      </c>
      <c r="B175" s="153">
        <f t="shared" si="17"/>
        <v>45536</v>
      </c>
      <c r="C175">
        <f t="shared" si="21"/>
        <v>33258.049166666911</v>
      </c>
      <c r="D175">
        <f t="shared" si="21"/>
        <v>11086.016388888889</v>
      </c>
    </row>
    <row r="176" spans="1:4">
      <c r="A176" s="147">
        <f t="shared" si="20"/>
        <v>163</v>
      </c>
      <c r="B176" s="153">
        <f t="shared" si="17"/>
        <v>45566</v>
      </c>
      <c r="C176">
        <f t="shared" si="21"/>
        <v>22172.032777778022</v>
      </c>
      <c r="D176">
        <f t="shared" si="21"/>
        <v>11086.016388888889</v>
      </c>
    </row>
    <row r="177" spans="1:4">
      <c r="A177" s="147">
        <f t="shared" si="20"/>
        <v>164</v>
      </c>
      <c r="B177" s="153">
        <f t="shared" si="17"/>
        <v>45597</v>
      </c>
      <c r="C177">
        <f t="shared" si="21"/>
        <v>11086.016388889133</v>
      </c>
      <c r="D177">
        <f t="shared" si="21"/>
        <v>11086.016388888889</v>
      </c>
    </row>
    <row r="178" spans="1:4">
      <c r="A178" s="147">
        <f t="shared" si="20"/>
        <v>165</v>
      </c>
      <c r="B178" s="153">
        <f t="shared" si="17"/>
        <v>45627</v>
      </c>
      <c r="C178">
        <f t="shared" si="21"/>
        <v>2.4374458007514477E-10</v>
      </c>
      <c r="D178">
        <f t="shared" si="21"/>
        <v>11086.016388888889</v>
      </c>
    </row>
    <row r="182" spans="1:4">
      <c r="B182" t="s">
        <v>160</v>
      </c>
    </row>
    <row r="183" spans="1:4">
      <c r="B183" t="s">
        <v>161</v>
      </c>
    </row>
    <row r="185" spans="1:4">
      <c r="B185" t="s">
        <v>162</v>
      </c>
    </row>
  </sheetData>
  <mergeCells count="8">
    <mergeCell ref="E125:E136"/>
    <mergeCell ref="E140:E151"/>
    <mergeCell ref="A1:E1"/>
    <mergeCell ref="A2:E2"/>
    <mergeCell ref="A3:E3"/>
    <mergeCell ref="C33:D33"/>
    <mergeCell ref="C77:D77"/>
    <mergeCell ref="C122:D122"/>
  </mergeCells>
  <printOptions horizontalCentered="1"/>
  <pageMargins left="1" right="0.87" top="1" bottom="1" header="0.5" footer="0.5"/>
  <pageSetup scale="63" fitToWidth="0" fitToHeight="0" orientation="portrait" verticalDpi="300" r:id="rId1"/>
  <headerFooter alignWithMargins="0">
    <oddHeader>&amp;RCASE NO. 2021-00214
FR_16(8)(f) 
ATTACHMENT 1</oddHeader>
    <oddFooter>&amp;RSchedule &amp;A
Page &amp;P of &amp;N</oddFooter>
  </headerFooter>
  <rowBreaks count="3" manualBreakCount="3">
    <brk id="31" max="16383" man="1"/>
    <brk id="75" max="4" man="1"/>
    <brk id="120" max="4" man="1"/>
  </rowBreaks>
  <colBreaks count="3" manualBreakCount="3">
    <brk id="5" max="67" man="1"/>
    <brk id="11" max="67" man="1"/>
    <brk id="15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Cover F</vt:lpstr>
      <vt:lpstr>F.1</vt:lpstr>
      <vt:lpstr>F.2.1</vt:lpstr>
      <vt:lpstr>F.2.2</vt:lpstr>
      <vt:lpstr>F.2.3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WP F.12</vt:lpstr>
      <vt:lpstr>'Cover F'!Print_Area</vt:lpstr>
      <vt:lpstr>F.1!Print_Area</vt:lpstr>
      <vt:lpstr>F.10!Print_Area</vt:lpstr>
      <vt:lpstr>F.11!Print_Area</vt:lpstr>
      <vt:lpstr>F.12!Print_Area</vt:lpstr>
      <vt:lpstr>F.2.1!Print_Area</vt:lpstr>
      <vt:lpstr>F.2.2!Print_Area</vt:lpstr>
      <vt:lpstr>F.2.3!Print_Area</vt:lpstr>
      <vt:lpstr>F.3!Print_Area</vt:lpstr>
      <vt:lpstr>F.4!Print_Area</vt:lpstr>
      <vt:lpstr>F.5!Print_Area</vt:lpstr>
      <vt:lpstr>F.6!Print_Area</vt:lpstr>
      <vt:lpstr>F.7!Print_Area</vt:lpstr>
      <vt:lpstr>F.8!Print_Area</vt:lpstr>
      <vt:lpstr>F.9!Print_Area</vt:lpstr>
      <vt:lpstr>'WP F.12'!Print_Area</vt:lpstr>
      <vt:lpstr>F.1!Print_Titles</vt:lpstr>
      <vt:lpstr>F.6!Print_Titles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Joanne C Lanz</cp:lastModifiedBy>
  <dcterms:created xsi:type="dcterms:W3CDTF">2021-06-22T15:23:35Z</dcterms:created>
  <dcterms:modified xsi:type="dcterms:W3CDTF">2021-06-24T16:29:10Z</dcterms:modified>
</cp:coreProperties>
</file>