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1F41FD6F-BC54-4B22-9153-B25CD50B1EB5}" xr6:coauthVersionLast="47" xr6:coauthVersionMax="47" xr10:uidLastSave="{00000000-0000-0000-0000-000000000000}"/>
  <bookViews>
    <workbookView xWindow="96" yWindow="2400" windowWidth="11160" windowHeight="8868" activeTab="1" xr2:uid="{63516D4C-6DA1-41A2-A655-0124F6E8872B}"/>
  </bookViews>
  <sheets>
    <sheet name="Cover E" sheetId="1" r:id="rId1"/>
    <sheet name="E" sheetId="2" r:id="rId2"/>
  </sheets>
  <externalReferences>
    <externalReference r:id="rId3"/>
  </externalReference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'Cover E'!$A$1:$C$22</definedName>
    <definedName name="_xlnm.Print_Area" localSheetId="1">E!$A$1:$H$37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E30" i="2"/>
  <c r="G28" i="2"/>
  <c r="G32" i="2" s="1"/>
  <c r="G17" i="2" s="1"/>
  <c r="E28" i="2"/>
  <c r="E32" i="2" s="1"/>
  <c r="E17" i="2" s="1"/>
  <c r="G21" i="2"/>
  <c r="E21" i="2"/>
  <c r="G15" i="2"/>
  <c r="F15" i="2" s="1"/>
  <c r="E15" i="2"/>
  <c r="E19" i="2" s="1"/>
  <c r="E23" i="2" s="1"/>
  <c r="A5" i="2"/>
  <c r="A4" i="2"/>
  <c r="A2" i="2"/>
  <c r="A1" i="2"/>
  <c r="A4" i="1"/>
  <c r="A3" i="1"/>
  <c r="A2" i="1"/>
  <c r="A1" i="1"/>
  <c r="F17" i="2" l="1"/>
  <c r="F19" i="2" s="1"/>
  <c r="G19" i="2"/>
  <c r="G23" i="2" s="1"/>
  <c r="F23" i="2" s="1"/>
</calcChain>
</file>

<file path=xl/sharedStrings.xml><?xml version="1.0" encoding="utf-8"?>
<sst xmlns="http://schemas.openxmlformats.org/spreadsheetml/2006/main" count="43" uniqueCount="41">
  <si>
    <t>FR 16(8)(e)                 SCHEDULE E</t>
  </si>
  <si>
    <t>Income Tax Calculation</t>
  </si>
  <si>
    <t>Schedule</t>
  </si>
  <si>
    <t>Pages</t>
  </si>
  <si>
    <t>Description</t>
  </si>
  <si>
    <t>E</t>
  </si>
  <si>
    <t>Computation of State &amp; Federal Income Tax</t>
  </si>
  <si>
    <t>FR 16(8)(e)</t>
  </si>
  <si>
    <t>Type of Filing:___X____Original________Updated ________Revised</t>
  </si>
  <si>
    <t>Schedule   E</t>
  </si>
  <si>
    <t>Workpaper Reference No(s).____________________</t>
  </si>
  <si>
    <t>Witness: Christian</t>
  </si>
  <si>
    <t>Line</t>
  </si>
  <si>
    <t>Base Period</t>
  </si>
  <si>
    <t>Test Period</t>
  </si>
  <si>
    <t>Sched.</t>
  </si>
  <si>
    <t>No.</t>
  </si>
  <si>
    <t>Unadjusted</t>
  </si>
  <si>
    <t>Adjustments</t>
  </si>
  <si>
    <t>Fully Adjusted</t>
  </si>
  <si>
    <t>Ref.</t>
  </si>
  <si>
    <t>(1)</t>
  </si>
  <si>
    <t>(2)</t>
  </si>
  <si>
    <t>(3)</t>
  </si>
  <si>
    <t>Operating Income before Income Tax &amp; Interest</t>
  </si>
  <si>
    <t>C-2</t>
  </si>
  <si>
    <t>Interest Deduction</t>
  </si>
  <si>
    <t>*</t>
  </si>
  <si>
    <t>Taxable Income</t>
  </si>
  <si>
    <t>Composite Tax Rate (state &amp; federal)</t>
  </si>
  <si>
    <t>* *</t>
  </si>
  <si>
    <t>State &amp; Federal Income Tax</t>
  </si>
  <si>
    <t>* Interest Expense Calculation:</t>
  </si>
  <si>
    <t xml:space="preserve">13 Month Average Rate Base </t>
  </si>
  <si>
    <t>B-1</t>
  </si>
  <si>
    <t>Weighted cost of Debt</t>
  </si>
  <si>
    <t>J-1</t>
  </si>
  <si>
    <t>Interest Expense</t>
  </si>
  <si>
    <t xml:space="preserve"> 2021 * * Composite Tax Rate Calculation:  5.00% + 21%(100% - 5.00%)  =  24.95%</t>
  </si>
  <si>
    <t>State Tax Rate</t>
  </si>
  <si>
    <t>Federal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</si>
</sst>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#,##0.000_);\(#,##0.000\)"/>
  </numFmts>
  <fonts count="7">
    <font>
      <sz val="12"/>
      <name val="Helvetica-Narrow"/>
      <family val="2"/>
    </font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sz val="12"/>
      <name val="Times New Roman"/>
      <family val="1"/>
    </font>
    <font>
      <u/>
      <sz val="12"/>
      <name val="Helvetica-Narrow"/>
    </font>
    <font>
      <sz val="12"/>
      <color rgb="FF0000FF"/>
      <name val="Helvetica-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37" fontId="0" fillId="0" borderId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37" fontId="0" fillId="0" borderId="0" xfId="0"/>
    <xf numFmtId="37" fontId="0" fillId="0" borderId="1" xfId="0" applyBorder="1" applyAlignment="1">
      <alignment horizontal="center"/>
    </xf>
    <xf numFmtId="37" fontId="0" fillId="0" borderId="0" xfId="0" applyAlignment="1">
      <alignment horizontal="center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1" fillId="0" borderId="0" xfId="0" applyFont="1" applyProtection="1"/>
    <xf numFmtId="37" fontId="1" fillId="0" borderId="0" xfId="0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1" fillId="0" borderId="0" xfId="0" applyFont="1" applyAlignment="1" applyProtection="1">
      <alignment horizontal="right"/>
    </xf>
    <xf numFmtId="37" fontId="1" fillId="0" borderId="1" xfId="0" applyFont="1" applyBorder="1" applyAlignment="1" applyProtection="1">
      <alignment horizontal="left"/>
    </xf>
    <xf numFmtId="37" fontId="1" fillId="0" borderId="2" xfId="0" applyFont="1" applyBorder="1"/>
    <xf numFmtId="37" fontId="1" fillId="0" borderId="1" xfId="0" applyFont="1" applyBorder="1"/>
    <xf numFmtId="37" fontId="1" fillId="0" borderId="2" xfId="0" applyFont="1" applyBorder="1" applyAlignment="1" applyProtection="1">
      <alignment horizontal="right"/>
    </xf>
    <xf numFmtId="37" fontId="1" fillId="0" borderId="0" xfId="0" applyFont="1" applyAlignment="1" applyProtection="1">
      <alignment horizontal="center"/>
    </xf>
    <xf numFmtId="37" fontId="1" fillId="0" borderId="0" xfId="0" applyFont="1" applyAlignment="1">
      <alignment horizontal="center"/>
    </xf>
    <xf numFmtId="37" fontId="1" fillId="0" borderId="2" xfId="0" applyFont="1" applyBorder="1" applyProtection="1"/>
    <xf numFmtId="37" fontId="1" fillId="0" borderId="2" xfId="0" applyFont="1" applyBorder="1" applyAlignment="1" applyProtection="1">
      <alignment horizontal="center"/>
    </xf>
    <xf numFmtId="164" fontId="1" fillId="0" borderId="0" xfId="1" applyNumberFormat="1" applyFont="1" applyAlignment="1" applyProtection="1">
      <alignment horizontal="right"/>
    </xf>
    <xf numFmtId="37" fontId="0" fillId="0" borderId="1" xfId="0" applyBorder="1" applyAlignment="1" applyProtection="1">
      <alignment horizontal="right"/>
    </xf>
    <xf numFmtId="165" fontId="1" fillId="0" borderId="1" xfId="2" applyNumberFormat="1" applyFont="1" applyBorder="1" applyAlignment="1" applyProtection="1">
      <alignment horizontal="right"/>
    </xf>
    <xf numFmtId="37" fontId="2" fillId="0" borderId="0" xfId="0" applyFont="1" applyAlignment="1">
      <alignment horizontal="left" indent="1"/>
    </xf>
    <xf numFmtId="164" fontId="1" fillId="0" borderId="3" xfId="1" applyNumberFormat="1" applyFont="1" applyBorder="1" applyAlignment="1" applyProtection="1">
      <alignment horizontal="right"/>
    </xf>
    <xf numFmtId="164" fontId="2" fillId="0" borderId="3" xfId="1" applyNumberFormat="1" applyFont="1" applyBorder="1" applyAlignment="1" applyProtection="1">
      <alignment horizontal="right"/>
    </xf>
    <xf numFmtId="37" fontId="2" fillId="0" borderId="0" xfId="0" applyFont="1" applyAlignment="1" applyProtection="1">
      <alignment horizontal="right"/>
    </xf>
    <xf numFmtId="37" fontId="5" fillId="0" borderId="0" xfId="0" applyFont="1"/>
    <xf numFmtId="37" fontId="1" fillId="0" borderId="0" xfId="0" applyFont="1" applyAlignment="1">
      <alignment horizontal="left" indent="2"/>
    </xf>
    <xf numFmtId="164" fontId="1" fillId="0" borderId="0" xfId="1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0" fontId="1" fillId="0" borderId="1" xfId="2" applyNumberFormat="1" applyFont="1" applyBorder="1"/>
    <xf numFmtId="37" fontId="6" fillId="0" borderId="0" xfId="0" applyFont="1"/>
    <xf numFmtId="37" fontId="1" fillId="0" borderId="0" xfId="0" applyFont="1" applyAlignment="1">
      <alignment horizontal="left" indent="3"/>
    </xf>
    <xf numFmtId="164" fontId="1" fillId="0" borderId="3" xfId="1" applyNumberFormat="1" applyFont="1" applyBorder="1"/>
    <xf numFmtId="39" fontId="6" fillId="0" borderId="0" xfId="0" applyNumberFormat="1" applyFont="1"/>
    <xf numFmtId="10" fontId="1" fillId="0" borderId="0" xfId="2" applyNumberFormat="1" applyFont="1" applyFill="1" applyAlignment="1"/>
    <xf numFmtId="10" fontId="1" fillId="0" borderId="0" xfId="2" applyNumberFormat="1" applyFont="1" applyAlignment="1"/>
    <xf numFmtId="166" fontId="1" fillId="0" borderId="0" xfId="0" applyNumberFormat="1" applyFont="1"/>
    <xf numFmtId="37" fontId="2" fillId="0" borderId="0" xfId="0" applyFont="1" applyAlignment="1">
      <alignment horizontal="center"/>
    </xf>
    <xf numFmtId="37" fontId="0" fillId="0" borderId="0" xfId="0" applyAlignment="1">
      <alignment horizontal="center"/>
    </xf>
    <xf numFmtId="37" fontId="3" fillId="0" borderId="0" xfId="0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dSt-KY%20Rate%20Case/2021%20KY%20Rate%20Case/2021%20KY%20Rev%20Req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ation"/>
      <sheetName val="Cover A"/>
      <sheetName val="A.1"/>
      <sheetName val="Cover B"/>
      <sheetName val="B.1 B"/>
      <sheetName val="B.1 F "/>
      <sheetName val="B.2 B"/>
      <sheetName val="B.2 F"/>
      <sheetName val="B.3 B"/>
      <sheetName val="B.3 F"/>
      <sheetName val="B.3.1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B.6 B"/>
      <sheetName val="B.6 F"/>
      <sheetName val="WP B.4.1B"/>
      <sheetName val="WP B.4.1F"/>
      <sheetName val="WP B.5 B"/>
      <sheetName val="WP B.5 B1"/>
      <sheetName val="WP B.5 F"/>
      <sheetName val="WP B.5 F1"/>
      <sheetName val="WP B.6 B"/>
      <sheetName val="WP B.6 F"/>
      <sheetName val="Cover C"/>
      <sheetName val="C.1"/>
      <sheetName val="C.2"/>
      <sheetName val="C.2.1 B"/>
      <sheetName val="C.2.1 F"/>
      <sheetName val="C.2.2 B 09"/>
      <sheetName val="C.2.2 B 02"/>
      <sheetName val="C.2.2 B 12"/>
      <sheetName val="C.2.2 B 91"/>
      <sheetName val="C.2.2-F 09"/>
      <sheetName val="C.2.2-F 02"/>
      <sheetName val="C.2.2-F 12"/>
      <sheetName val="C.2.2-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F.9"/>
      <sheetName val="F.10"/>
      <sheetName val="F.11"/>
      <sheetName val="F.12"/>
      <sheetName val="WP F.12"/>
      <sheetName val="G.1"/>
      <sheetName val="G.2"/>
      <sheetName val="G.3"/>
      <sheetName val="H.1"/>
      <sheetName val="I.1"/>
      <sheetName val="I.2"/>
      <sheetName val="I.3"/>
      <sheetName val="J-1 Base"/>
      <sheetName val="J.1"/>
      <sheetName val="J-2 B"/>
      <sheetName val="J-3 B"/>
      <sheetName val="J-4"/>
      <sheetName val="J-1 F"/>
      <sheetName val="J-3 F"/>
      <sheetName val="J-2 F"/>
      <sheetName val="K"/>
    </sheetNames>
    <sheetDataSet>
      <sheetData sheetId="0">
        <row r="1">
          <cell r="A1" t="str">
            <v>Atmos Energy Corporation, Kentucky/Mid-States Division</v>
          </cell>
          <cell r="B1"/>
          <cell r="C1"/>
        </row>
        <row r="2">
          <cell r="A2" t="str">
            <v>Kentucky Jurisdiction Case No. 2021-00214</v>
          </cell>
          <cell r="B2"/>
          <cell r="C2"/>
        </row>
        <row r="3">
          <cell r="A3" t="str">
            <v>Base Period: Twelve Months Ended September 30, 2021</v>
          </cell>
          <cell r="B3"/>
          <cell r="C3"/>
        </row>
        <row r="4">
          <cell r="A4" t="str">
            <v>Forecasted Test Period: Twelve Months Ended December 31, 2022</v>
          </cell>
          <cell r="B4"/>
          <cell r="C4"/>
        </row>
      </sheetData>
      <sheetData sheetId="1">
        <row r="25">
          <cell r="E25">
            <v>0.2495</v>
          </cell>
        </row>
      </sheetData>
      <sheetData sheetId="2"/>
      <sheetData sheetId="3"/>
      <sheetData sheetId="4"/>
      <sheetData sheetId="5">
        <row r="27">
          <cell r="F27">
            <v>547733497.68499041</v>
          </cell>
        </row>
      </sheetData>
      <sheetData sheetId="6">
        <row r="27">
          <cell r="F27">
            <v>596130007.08261716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4">
          <cell r="D14">
            <v>166354705.66691414</v>
          </cell>
          <cell r="O14">
            <v>173466922.94966945</v>
          </cell>
        </row>
        <row r="17">
          <cell r="D17">
            <v>70283865.695086718</v>
          </cell>
          <cell r="O17">
            <v>77873656.336473569</v>
          </cell>
        </row>
        <row r="18">
          <cell r="D18">
            <v>0</v>
          </cell>
          <cell r="O18">
            <v>0</v>
          </cell>
        </row>
        <row r="19">
          <cell r="D19">
            <v>742884.54297584889</v>
          </cell>
          <cell r="O19">
            <v>755657.54861435352</v>
          </cell>
        </row>
        <row r="20">
          <cell r="D20">
            <v>201245.43671156355</v>
          </cell>
          <cell r="O20">
            <v>206350.34876901674</v>
          </cell>
        </row>
        <row r="21">
          <cell r="D21">
            <v>9060381.4914577212</v>
          </cell>
          <cell r="O21">
            <v>9199699.3907355051</v>
          </cell>
        </row>
        <row r="22">
          <cell r="D22">
            <v>2888691.1579940091</v>
          </cell>
          <cell r="O22">
            <v>2399512.7759451522</v>
          </cell>
        </row>
        <row r="23">
          <cell r="D23">
            <v>170525.99226331359</v>
          </cell>
          <cell r="O23">
            <v>175131.3105771456</v>
          </cell>
        </row>
        <row r="24">
          <cell r="D24">
            <v>323515.5802244044</v>
          </cell>
          <cell r="O24">
            <v>155124.60857839306</v>
          </cell>
        </row>
        <row r="25">
          <cell r="D25">
            <v>17924415.234955449</v>
          </cell>
          <cell r="O25">
            <v>16155959.42628119</v>
          </cell>
        </row>
        <row r="26">
          <cell r="D26">
            <v>19295728.648829721</v>
          </cell>
          <cell r="O26">
            <v>20604446.98537245</v>
          </cell>
        </row>
        <row r="27">
          <cell r="D27">
            <v>9749303.3507630825</v>
          </cell>
          <cell r="O27">
            <v>10232555.792246947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21">
          <cell r="N21">
            <v>1.7620743209493854E-2</v>
          </cell>
          <cell r="V21">
            <v>1.7608000000000002E-2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B05D-5D4D-49E5-BF1E-269684AC5172}">
  <sheetPr>
    <pageSetUpPr fitToPage="1"/>
  </sheetPr>
  <dimension ref="A1:C23"/>
  <sheetViews>
    <sheetView view="pageBreakPreview" topLeftCell="A7" zoomScale="80" zoomScaleNormal="100" zoomScaleSheetLayoutView="80" workbookViewId="0">
      <selection activeCell="C23" sqref="C23"/>
    </sheetView>
  </sheetViews>
  <sheetFormatPr defaultRowHeight="15"/>
  <cols>
    <col min="3" max="3" width="67.6328125" customWidth="1"/>
  </cols>
  <sheetData>
    <row r="1" spans="1:3">
      <c r="A1" s="37" t="str">
        <f>'[1]Table of Contents'!A1:C1</f>
        <v>Atmos Energy Corporation, Kentucky/Mid-States Division</v>
      </c>
      <c r="B1" s="37"/>
      <c r="C1" s="37"/>
    </row>
    <row r="2" spans="1:3">
      <c r="A2" s="37" t="str">
        <f>'[1]Table of Contents'!A2:C2</f>
        <v>Kentucky Jurisdiction Case No. 2021-00214</v>
      </c>
      <c r="B2" s="37"/>
      <c r="C2" s="37"/>
    </row>
    <row r="3" spans="1:3">
      <c r="A3" s="37" t="str">
        <f>'[1]Table of Contents'!A3:C3</f>
        <v>Base Period: Twelve Months Ended September 30, 2021</v>
      </c>
      <c r="B3" s="37"/>
      <c r="C3" s="37"/>
    </row>
    <row r="4" spans="1:3">
      <c r="A4" s="37" t="str">
        <f>'[1]Table of Contents'!A4:C4</f>
        <v>Forecasted Test Period: Twelve Months Ended December 31, 2022</v>
      </c>
      <c r="B4" s="37"/>
      <c r="C4" s="37"/>
    </row>
    <row r="13" spans="1:3">
      <c r="A13" s="37" t="s">
        <v>0</v>
      </c>
      <c r="B13" s="37"/>
      <c r="C13" s="37"/>
    </row>
    <row r="15" spans="1:3" ht="15.6">
      <c r="A15" s="36" t="s">
        <v>1</v>
      </c>
      <c r="B15" s="36"/>
      <c r="C15" s="36"/>
    </row>
    <row r="18" spans="1:3">
      <c r="A18" s="1" t="s">
        <v>2</v>
      </c>
      <c r="B18" s="1" t="s">
        <v>3</v>
      </c>
      <c r="C18" s="1" t="s">
        <v>4</v>
      </c>
    </row>
    <row r="20" spans="1:3">
      <c r="A20" s="2" t="s">
        <v>5</v>
      </c>
      <c r="B20" s="2">
        <v>1</v>
      </c>
      <c r="C20" t="s">
        <v>1</v>
      </c>
    </row>
    <row r="21" spans="1:3">
      <c r="B21" s="2"/>
    </row>
    <row r="22" spans="1:3">
      <c r="B22" s="2"/>
    </row>
    <row r="23" spans="1:3">
      <c r="B23" s="2"/>
    </row>
  </sheetData>
  <mergeCells count="6">
    <mergeCell ref="A15:C15"/>
    <mergeCell ref="A1:C1"/>
    <mergeCell ref="A2:C2"/>
    <mergeCell ref="A3:C3"/>
    <mergeCell ref="A4:C4"/>
    <mergeCell ref="A13:C13"/>
  </mergeCells>
  <pageMargins left="0.75" right="0.75" top="1" bottom="1" header="0.5" footer="0.5"/>
  <pageSetup scale="87" orientation="portrait" r:id="rId1"/>
  <headerFooter alignWithMargins="0">
    <oddHeader>&amp;RCASE NO. 2021-00214
FR_16(8)(e) 
ATTACHMENT 1</oddHead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E2E4-6921-4864-8EA7-B799FE03FA0A}">
  <dimension ref="A1:P43"/>
  <sheetViews>
    <sheetView tabSelected="1" view="pageBreakPreview" zoomScale="80" zoomScaleNormal="100" zoomScaleSheetLayoutView="80" workbookViewId="0">
      <selection activeCell="C23" sqref="C23"/>
    </sheetView>
  </sheetViews>
  <sheetFormatPr defaultColWidth="13.90625" defaultRowHeight="15"/>
  <cols>
    <col min="1" max="1" width="3.6328125" style="4" customWidth="1"/>
    <col min="2" max="2" width="16.1796875" style="4" customWidth="1"/>
    <col min="3" max="3" width="11" style="4" customWidth="1"/>
    <col min="4" max="4" width="12.36328125" style="4" customWidth="1"/>
    <col min="5" max="5" width="13.08984375" style="4" customWidth="1"/>
    <col min="6" max="6" width="12.54296875" style="4" customWidth="1"/>
    <col min="7" max="7" width="13.08984375" style="4" customWidth="1"/>
    <col min="8" max="8" width="8.6328125" style="4" customWidth="1"/>
    <col min="9" max="9" width="13.90625" style="4" customWidth="1"/>
    <col min="10" max="10" width="15.08984375" style="4" customWidth="1"/>
    <col min="11" max="16384" width="13.90625" style="4"/>
  </cols>
  <sheetData>
    <row r="1" spans="1:16">
      <c r="A1" s="38" t="str">
        <f>'[1]Table of Contents'!A1:C1</f>
        <v>Atmos Energy Corporation, Kentucky/Mid-States Division</v>
      </c>
      <c r="B1" s="38"/>
      <c r="C1" s="38"/>
      <c r="D1" s="38"/>
      <c r="E1" s="38"/>
      <c r="F1" s="38"/>
      <c r="G1" s="38"/>
      <c r="H1" s="38"/>
      <c r="I1" s="3"/>
      <c r="M1" s="5"/>
      <c r="O1" s="5"/>
      <c r="P1" s="5"/>
    </row>
    <row r="2" spans="1:16">
      <c r="A2" s="38" t="str">
        <f>'[1]Table of Contents'!A2:C2</f>
        <v>Kentucky Jurisdiction Case No. 2021-00214</v>
      </c>
      <c r="B2" s="38"/>
      <c r="C2" s="38"/>
      <c r="D2" s="38"/>
      <c r="E2" s="38"/>
      <c r="F2" s="38"/>
      <c r="G2" s="38"/>
      <c r="H2" s="38"/>
      <c r="I2" s="3"/>
      <c r="P2" s="5"/>
    </row>
    <row r="3" spans="1:16">
      <c r="A3" s="38" t="s">
        <v>6</v>
      </c>
      <c r="B3" s="38"/>
      <c r="C3" s="38"/>
      <c r="D3" s="38"/>
      <c r="E3" s="38"/>
      <c r="F3" s="38"/>
      <c r="G3" s="38"/>
      <c r="H3" s="38"/>
      <c r="I3" s="3"/>
    </row>
    <row r="4" spans="1:16">
      <c r="A4" s="38" t="str">
        <f>'[1]Table of Contents'!A3:C3</f>
        <v>Base Period: Twelve Months Ended September 30, 2021</v>
      </c>
      <c r="B4" s="38"/>
      <c r="C4" s="38"/>
      <c r="D4" s="38"/>
      <c r="E4" s="38"/>
      <c r="F4" s="38"/>
      <c r="G4" s="38"/>
      <c r="H4" s="38"/>
      <c r="I4" s="3"/>
      <c r="M4" s="5"/>
      <c r="O4" s="5"/>
      <c r="P4" s="5"/>
    </row>
    <row r="5" spans="1:16">
      <c r="A5" s="38" t="str">
        <f>'[1]Table of Contents'!A4:C4</f>
        <v>Forecasted Test Period: Twelve Months Ended December 31, 2022</v>
      </c>
      <c r="B5" s="38"/>
      <c r="C5" s="38"/>
      <c r="D5" s="38"/>
      <c r="E5" s="38"/>
      <c r="F5" s="38"/>
      <c r="G5" s="38"/>
      <c r="H5" s="38"/>
      <c r="I5" s="3"/>
      <c r="M5" s="5"/>
      <c r="O5" s="5"/>
      <c r="P5" s="5"/>
    </row>
    <row r="6" spans="1:16">
      <c r="A6" s="6"/>
      <c r="B6" s="5"/>
      <c r="C6" s="5"/>
      <c r="P6" s="5"/>
    </row>
    <row r="7" spans="1:16">
      <c r="H7" s="7" t="s">
        <v>7</v>
      </c>
      <c r="I7" s="6"/>
    </row>
    <row r="8" spans="1:16">
      <c r="A8" s="6" t="s">
        <v>8</v>
      </c>
      <c r="H8" s="8" t="s">
        <v>9</v>
      </c>
      <c r="I8" s="6"/>
      <c r="M8" s="5"/>
      <c r="O8" s="5"/>
      <c r="P8" s="5"/>
    </row>
    <row r="9" spans="1:16">
      <c r="A9" s="9" t="s">
        <v>10</v>
      </c>
      <c r="B9" s="10"/>
      <c r="C9" s="10"/>
      <c r="D9" s="10"/>
      <c r="E9" s="11"/>
      <c r="F9" s="11"/>
      <c r="G9" s="11"/>
      <c r="H9" s="12" t="s">
        <v>11</v>
      </c>
      <c r="M9" s="5"/>
      <c r="P9" s="5"/>
    </row>
    <row r="10" spans="1:16">
      <c r="F10" s="5"/>
      <c r="H10" s="5"/>
    </row>
    <row r="11" spans="1:16">
      <c r="A11" s="5" t="s">
        <v>12</v>
      </c>
      <c r="E11" s="13" t="s">
        <v>13</v>
      </c>
      <c r="F11" s="13"/>
      <c r="G11" s="14" t="s">
        <v>14</v>
      </c>
      <c r="H11" s="14" t="s">
        <v>15</v>
      </c>
      <c r="I11" s="14"/>
    </row>
    <row r="12" spans="1:16">
      <c r="A12" s="15" t="s">
        <v>16</v>
      </c>
      <c r="B12" s="15" t="s">
        <v>4</v>
      </c>
      <c r="C12" s="10"/>
      <c r="D12" s="10"/>
      <c r="E12" s="16" t="s">
        <v>17</v>
      </c>
      <c r="F12" s="16" t="s">
        <v>18</v>
      </c>
      <c r="G12" s="16" t="s">
        <v>19</v>
      </c>
      <c r="H12" s="16" t="s">
        <v>20</v>
      </c>
      <c r="I12" s="13"/>
    </row>
    <row r="13" spans="1:16">
      <c r="E13" s="13" t="s">
        <v>21</v>
      </c>
      <c r="F13" s="13" t="s">
        <v>22</v>
      </c>
      <c r="G13" s="13" t="s">
        <v>23</v>
      </c>
      <c r="H13" s="13"/>
      <c r="I13" s="13"/>
    </row>
    <row r="14" spans="1:16">
      <c r="E14" s="13"/>
      <c r="F14" s="13"/>
      <c r="G14" s="13"/>
      <c r="H14" s="13"/>
      <c r="I14" s="13"/>
    </row>
    <row r="15" spans="1:16">
      <c r="A15" s="14">
        <v>1</v>
      </c>
      <c r="B15" s="4" t="s">
        <v>24</v>
      </c>
      <c r="E15" s="17">
        <f>+'[1]C.2'!D14-SUM('[1]C.2'!D17:D27)</f>
        <v>35714148.53565231</v>
      </c>
      <c r="F15" s="17">
        <f>+G15-E15</f>
        <v>-5320.1095765829086</v>
      </c>
      <c r="G15" s="17">
        <f>'[1]C.2'!O14-SUM('[1]C.2'!O17:O27)</f>
        <v>35708828.426075727</v>
      </c>
      <c r="H15" s="13" t="s">
        <v>25</v>
      </c>
      <c r="I15" s="13"/>
    </row>
    <row r="16" spans="1:16">
      <c r="A16" s="14"/>
      <c r="E16" s="8"/>
      <c r="F16" s="8"/>
      <c r="G16" s="8"/>
      <c r="H16" s="13"/>
      <c r="I16" s="13"/>
    </row>
    <row r="17" spans="1:9">
      <c r="A17" s="14">
        <v>2</v>
      </c>
      <c r="B17" s="4" t="s">
        <v>26</v>
      </c>
      <c r="E17" s="18">
        <f>+E32</f>
        <v>9651471.3099451121</v>
      </c>
      <c r="F17" s="18">
        <f>+G17-E17</f>
        <v>845185.85476561263</v>
      </c>
      <c r="G17" s="18">
        <f>+G32</f>
        <v>10496657.164710725</v>
      </c>
      <c r="H17" s="13" t="s">
        <v>27</v>
      </c>
      <c r="I17" s="13"/>
    </row>
    <row r="18" spans="1:9">
      <c r="A18" s="14"/>
      <c r="E18" s="8"/>
      <c r="F18" s="8"/>
      <c r="G18" s="8"/>
      <c r="H18" s="13"/>
      <c r="I18" s="13"/>
    </row>
    <row r="19" spans="1:9">
      <c r="A19" s="14">
        <v>3</v>
      </c>
      <c r="B19" s="4" t="s">
        <v>28</v>
      </c>
      <c r="E19" s="17">
        <f>+E15-E17</f>
        <v>26062677.225707196</v>
      </c>
      <c r="F19" s="17">
        <f>+F15-F17</f>
        <v>-850505.96434219554</v>
      </c>
      <c r="G19" s="17">
        <f>+G15-G17</f>
        <v>25212171.261365004</v>
      </c>
      <c r="H19" s="13"/>
      <c r="I19" s="13"/>
    </row>
    <row r="20" spans="1:9">
      <c r="A20" s="14"/>
      <c r="E20" s="8"/>
      <c r="F20" s="8"/>
      <c r="G20" s="8"/>
      <c r="H20" s="13"/>
      <c r="I20" s="13"/>
    </row>
    <row r="21" spans="1:9">
      <c r="A21" s="14">
        <v>4</v>
      </c>
      <c r="B21" s="4" t="s">
        <v>29</v>
      </c>
      <c r="E21" s="19">
        <f>0.05+0.21*(1-0.05)</f>
        <v>0.2495</v>
      </c>
      <c r="F21" s="19"/>
      <c r="G21" s="19">
        <f>[1]Allocation!E25</f>
        <v>0.2495</v>
      </c>
      <c r="H21" s="13" t="s">
        <v>30</v>
      </c>
      <c r="I21" s="13"/>
    </row>
    <row r="22" spans="1:9">
      <c r="A22" s="14"/>
      <c r="E22" s="8"/>
      <c r="F22" s="8"/>
      <c r="G22" s="8"/>
      <c r="H22" s="13"/>
      <c r="I22" s="13"/>
    </row>
    <row r="23" spans="1:9" ht="16.2" thickBot="1">
      <c r="A23" s="14">
        <v>5</v>
      </c>
      <c r="B23" s="20" t="s">
        <v>31</v>
      </c>
      <c r="E23" s="21">
        <f>+E19*E21</f>
        <v>6502637.9678139454</v>
      </c>
      <c r="F23" s="21">
        <f>+G23-E23</f>
        <v>-212201.2381033767</v>
      </c>
      <c r="G23" s="22">
        <f>+G19*G21</f>
        <v>6290436.7297105687</v>
      </c>
      <c r="H23" s="13"/>
      <c r="I23" s="13"/>
    </row>
    <row r="24" spans="1:9" ht="16.2" thickTop="1">
      <c r="A24" s="14"/>
      <c r="B24" s="20"/>
      <c r="E24" s="8"/>
      <c r="F24" s="8"/>
      <c r="G24" s="23"/>
      <c r="H24" s="13"/>
      <c r="I24" s="13"/>
    </row>
    <row r="25" spans="1:9" ht="15.6">
      <c r="A25" s="14"/>
      <c r="B25" s="20"/>
      <c r="E25" s="8"/>
      <c r="F25" s="8"/>
      <c r="G25" s="23"/>
      <c r="H25" s="13"/>
      <c r="I25" s="13"/>
    </row>
    <row r="26" spans="1:9">
      <c r="A26" s="14"/>
      <c r="E26" s="8"/>
      <c r="F26" s="8"/>
      <c r="G26" s="8"/>
      <c r="H26" s="13"/>
      <c r="I26" s="13"/>
    </row>
    <row r="27" spans="1:9">
      <c r="A27" s="14"/>
      <c r="B27" s="24" t="s">
        <v>32</v>
      </c>
      <c r="E27" s="8"/>
      <c r="F27" s="8"/>
      <c r="G27" s="8"/>
      <c r="H27" s="13"/>
      <c r="I27" s="13"/>
    </row>
    <row r="28" spans="1:9">
      <c r="A28" s="14">
        <v>6</v>
      </c>
      <c r="B28" s="25" t="s">
        <v>33</v>
      </c>
      <c r="E28" s="26">
        <f>+'[1]B.1 B'!F27</f>
        <v>547733497.68499041</v>
      </c>
      <c r="F28" s="7"/>
      <c r="G28" s="27">
        <f>+'[1]B.1 F '!F27</f>
        <v>596130007.08261716</v>
      </c>
      <c r="H28" s="14" t="s">
        <v>34</v>
      </c>
    </row>
    <row r="29" spans="1:9">
      <c r="A29" s="14"/>
    </row>
    <row r="30" spans="1:9">
      <c r="A30" s="14">
        <v>7</v>
      </c>
      <c r="B30" s="25" t="s">
        <v>35</v>
      </c>
      <c r="E30" s="28">
        <f>[1]J.1!N21</f>
        <v>1.7620743209493854E-2</v>
      </c>
      <c r="G30" s="28">
        <f>[1]J.1!V21</f>
        <v>1.7608000000000002E-2</v>
      </c>
      <c r="H30" s="14" t="s">
        <v>36</v>
      </c>
      <c r="I30" s="29"/>
    </row>
    <row r="31" spans="1:9">
      <c r="A31" s="14"/>
      <c r="I31" s="29"/>
    </row>
    <row r="32" spans="1:9" ht="15.6" thickBot="1">
      <c r="A32" s="14">
        <v>8</v>
      </c>
      <c r="B32" s="30" t="s">
        <v>37</v>
      </c>
      <c r="E32" s="31">
        <f>+E28*E30</f>
        <v>9651471.3099451121</v>
      </c>
      <c r="G32" s="31">
        <f>+G28*G30</f>
        <v>10496657.164710725</v>
      </c>
    </row>
    <row r="33" spans="1:10" ht="15.6" thickTop="1">
      <c r="A33" s="14"/>
    </row>
    <row r="34" spans="1:10">
      <c r="A34" s="14"/>
    </row>
    <row r="35" spans="1:10">
      <c r="A35" s="14">
        <v>9</v>
      </c>
      <c r="B35" s="24" t="s">
        <v>38</v>
      </c>
      <c r="I35" s="32"/>
      <c r="J35" s="29"/>
    </row>
    <row r="36" spans="1:10">
      <c r="A36" s="14">
        <v>10</v>
      </c>
      <c r="B36" s="25" t="s">
        <v>39</v>
      </c>
      <c r="E36" s="33">
        <v>0.05</v>
      </c>
      <c r="I36" s="32"/>
      <c r="J36" s="29"/>
    </row>
    <row r="37" spans="1:10">
      <c r="A37" s="14">
        <v>11</v>
      </c>
      <c r="B37" s="25" t="s">
        <v>40</v>
      </c>
      <c r="E37" s="33">
        <v>0.21</v>
      </c>
      <c r="I37" s="32"/>
      <c r="J37" s="29"/>
    </row>
    <row r="38" spans="1:10">
      <c r="E38" s="33"/>
      <c r="I38" s="29"/>
      <c r="J38" s="29"/>
    </row>
    <row r="39" spans="1:10">
      <c r="E39" s="34"/>
    </row>
    <row r="40" spans="1:10">
      <c r="E40" s="34"/>
    </row>
    <row r="41" spans="1:10">
      <c r="G41" s="35"/>
    </row>
    <row r="43" spans="1:10">
      <c r="E43" s="34"/>
    </row>
  </sheetData>
  <mergeCells count="5">
    <mergeCell ref="A1:H1"/>
    <mergeCell ref="A2:H2"/>
    <mergeCell ref="A3:H3"/>
    <mergeCell ref="A4:H4"/>
    <mergeCell ref="A5:H5"/>
  </mergeCells>
  <pageMargins left="1.05" right="0.5" top="0.95" bottom="0.5" header="0.5" footer="0.5"/>
  <pageSetup scale="80" orientation="portrait" verticalDpi="300" r:id="rId1"/>
  <headerFooter alignWithMargins="0">
    <oddHeader>&amp;RCASE NO. 2021-00214
FR_16(8)(e) 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E</vt:lpstr>
      <vt:lpstr>E</vt:lpstr>
      <vt:lpstr>'Cover E'!Print_Area</vt:lpstr>
      <vt:lpstr>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Joanne C Lanz</cp:lastModifiedBy>
  <dcterms:created xsi:type="dcterms:W3CDTF">2021-06-22T15:16:31Z</dcterms:created>
  <dcterms:modified xsi:type="dcterms:W3CDTF">2021-06-24T15:35:03Z</dcterms:modified>
</cp:coreProperties>
</file>