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1-00214 (2021 Kentucky Rate Case)\MFR Attachments\Originals Converted\"/>
    </mc:Choice>
  </mc:AlternateContent>
  <xr:revisionPtr revIDLastSave="0" documentId="13_ncr:1_{22C83ADF-61A0-4DA4-B9E9-C170CB32F4BD}" xr6:coauthVersionLast="47" xr6:coauthVersionMax="47" xr10:uidLastSave="{00000000-0000-0000-0000-000000000000}"/>
  <bookViews>
    <workbookView xWindow="-120" yWindow="-120" windowWidth="20730" windowHeight="11160" xr2:uid="{083FFFE1-4220-4342-8F9C-876FE8EDC7B9}"/>
  </bookViews>
  <sheets>
    <sheet name="Cover B" sheetId="1" r:id="rId1"/>
    <sheet name="B.1 B" sheetId="2" r:id="rId2"/>
    <sheet name="B.1 F " sheetId="3" r:id="rId3"/>
    <sheet name="B.2 B" sheetId="4" r:id="rId4"/>
    <sheet name="B.2 F" sheetId="5" r:id="rId5"/>
    <sheet name="B.3 B" sheetId="6" r:id="rId6"/>
    <sheet name="B.3 F" sheetId="7" r:id="rId7"/>
    <sheet name="B.3.1 F" sheetId="8" r:id="rId8"/>
    <sheet name="B.4 B" sheetId="9" r:id="rId9"/>
    <sheet name="B.4 F" sheetId="10" r:id="rId10"/>
    <sheet name="B.4.1 B" sheetId="11" r:id="rId11"/>
    <sheet name="B.4.1 F" sheetId="12" r:id="rId12"/>
    <sheet name="B.4.2 B" sheetId="13" r:id="rId13"/>
    <sheet name="B.4.2 F" sheetId="14" r:id="rId14"/>
    <sheet name="B.5 B" sheetId="15" r:id="rId15"/>
    <sheet name="B.5 F" sheetId="16" r:id="rId16"/>
    <sheet name="B.6 B" sheetId="17" r:id="rId17"/>
    <sheet name="B.6 F" sheetId="18" r:id="rId18"/>
    <sheet name="WP B.4.1B" sheetId="19" r:id="rId19"/>
    <sheet name="WP B.4.1F" sheetId="20" r:id="rId20"/>
    <sheet name="WP B.5 B" sheetId="21" r:id="rId21"/>
    <sheet name="WP B.5 B1" sheetId="22" r:id="rId22"/>
    <sheet name="WP B.5 F" sheetId="23" r:id="rId23"/>
    <sheet name="WP B.5 F1" sheetId="24" r:id="rId24"/>
    <sheet name="WP B.6 B" sheetId="25" r:id="rId25"/>
    <sheet name="WP B.6 F" sheetId="26" r:id="rId26"/>
  </sheets>
  <definedNames>
    <definedName name="_Div012">#REF!</definedName>
    <definedName name="_Div02">#REF!</definedName>
    <definedName name="_Div091">#REF!</definedName>
    <definedName name="Case_No._2006_00464">#REF!</definedName>
    <definedName name="csDesignMode">1</definedName>
    <definedName name="Div012Cap">#REF!</definedName>
    <definedName name="Div02Cap">#REF!</definedName>
    <definedName name="Div091Cap">#REF!</definedName>
    <definedName name="Div09cap">#REF!</definedName>
    <definedName name="kytax">#REF!</definedName>
    <definedName name="ltdrate">#REF!</definedName>
    <definedName name="_xlnm.Print_Area" localSheetId="1">'B.1 B'!$A$1:$F$31</definedName>
    <definedName name="_xlnm.Print_Area" localSheetId="2">'B.1 F '!$A$1:$F$31</definedName>
    <definedName name="_xlnm.Print_Area" localSheetId="3">'B.2 B'!$A$1:$N$269</definedName>
    <definedName name="_xlnm.Print_Area" localSheetId="4">'B.2 F'!$A$1:$N$269</definedName>
    <definedName name="_xlnm.Print_Area" localSheetId="5">'B.3 B'!$A$1:$N$264</definedName>
    <definedName name="_xlnm.Print_Area" localSheetId="6">'B.3 F'!$A$1:$N$266</definedName>
    <definedName name="_xlnm.Print_Area" localSheetId="7">'B.3.1 F'!$A$1:$H$264</definedName>
    <definedName name="_xlnm.Print_Area" localSheetId="8">'B.4 B'!$A$1:$E$24</definedName>
    <definedName name="_xlnm.Print_Area" localSheetId="9">'B.4 F'!$A$1:$E$24</definedName>
    <definedName name="_xlnm.Print_Area" localSheetId="10">'B.4.1 B'!$A$1:$K$37</definedName>
    <definedName name="_xlnm.Print_Area" localSheetId="11">'B.4.1 F'!$A$1:$K$37</definedName>
    <definedName name="_xlnm.Print_Area" localSheetId="12">'B.4.2 B'!$A$1:$H$34</definedName>
    <definedName name="_xlnm.Print_Area" localSheetId="13">'B.4.2 F'!$A$1:$H$33</definedName>
    <definedName name="_xlnm.Print_Area" localSheetId="14">'B.5 B'!$A$1:$L$51</definedName>
    <definedName name="_xlnm.Print_Area" localSheetId="15">'B.5 F'!$A$1:$L$88</definedName>
    <definedName name="_xlnm.Print_Area" localSheetId="16">'B.6 B'!$A$1:$L$25</definedName>
    <definedName name="_xlnm.Print_Area" localSheetId="17">'B.6 F'!$A$1:$L$25</definedName>
    <definedName name="_xlnm.Print_Area" localSheetId="0">'Cover B'!$A$1:$C$24</definedName>
    <definedName name="_xlnm.Print_Area" localSheetId="18">'WP B.4.1B'!$A$1:$P$53</definedName>
    <definedName name="_xlnm.Print_Area" localSheetId="19">'WP B.4.1F'!$A$1:$P$53</definedName>
    <definedName name="_xlnm.Print_Area" localSheetId="20">'WP B.5 B'!$A$1:$Q$49</definedName>
    <definedName name="_xlnm.Print_Area" localSheetId="21">'WP B.5 B1'!$A$1:$E$33</definedName>
    <definedName name="_xlnm.Print_Area" localSheetId="22">'WP B.5 F'!$A$1:$Q$49</definedName>
    <definedName name="_xlnm.Print_Area" localSheetId="23">'WP B.5 F1'!$A$1:$J$283</definedName>
    <definedName name="_xlnm.Print_Area" localSheetId="24">'WP B.6 B'!$A$1:$Q$23</definedName>
    <definedName name="_xlnm.Print_Area" localSheetId="25">'WP B.6 F'!$A$1:$Q$23</definedName>
    <definedName name="_xlnm.Print_Titles" localSheetId="1">'B.1 B'!$1:$8</definedName>
    <definedName name="_xlnm.Print_Titles" localSheetId="3">'B.2 B'!$1:$13</definedName>
    <definedName name="_xlnm.Print_Titles" localSheetId="4">'B.2 F'!$1:$13</definedName>
    <definedName name="_xlnm.Print_Titles" localSheetId="5">'B.3 B'!$1:$12</definedName>
    <definedName name="_xlnm.Print_Titles" localSheetId="6">'B.3 F'!$1:$12</definedName>
    <definedName name="_xlnm.Print_Titles" localSheetId="7">'B.3.1 F'!$1:$12</definedName>
    <definedName name="_xlnm.Print_Titles" localSheetId="14">'B.5 B'!$1:$11</definedName>
    <definedName name="_xlnm.Print_Titles" localSheetId="15">'B.5 F'!$1:$11</definedName>
    <definedName name="_xlnm.Print_Titles" localSheetId="16">'B.6 B'!$1:$11</definedName>
    <definedName name="_xlnm.Print_Titles" localSheetId="17">'B.6 F'!$1:$11</definedName>
    <definedName name="_xlnm.Print_Titles" localSheetId="20">'WP B.5 B'!$1:$11</definedName>
    <definedName name="_xlnm.Print_Titles" localSheetId="22">'WP B.5 F'!$1:$11</definedName>
    <definedName name="_xlnm.Print_Titles" localSheetId="23">'WP B.5 F1'!$1:$18</definedName>
    <definedName name="_xlnm.Print_Titles" localSheetId="24">'WP B.6 B'!$1:$11</definedName>
    <definedName name="_xlnm.Print_Titles" localSheetId="25">'WP B.6 F'!$1:$11</definedName>
    <definedName name="ROR">#REF!</definedName>
    <definedName name="solver_adj" localSheetId="15" hidden="1">'B.5 F'!$I$73</definedName>
    <definedName name="solver_cvg" localSheetId="15" hidden="1">0.0001</definedName>
    <definedName name="solver_drv" localSheetId="15" hidden="1">1</definedName>
    <definedName name="solver_eng" localSheetId="15" hidden="1">1</definedName>
    <definedName name="solver_est" localSheetId="15" hidden="1">1</definedName>
    <definedName name="solver_itr" localSheetId="15" hidden="1">2147483647</definedName>
    <definedName name="solver_mip" localSheetId="15" hidden="1">2147483647</definedName>
    <definedName name="solver_mni" localSheetId="15" hidden="1">30</definedName>
    <definedName name="solver_mrt" localSheetId="15" hidden="1">0.075</definedName>
    <definedName name="solver_msl" localSheetId="15" hidden="1">2</definedName>
    <definedName name="solver_neg" localSheetId="15" hidden="1">2</definedName>
    <definedName name="solver_nod" localSheetId="15" hidden="1">2147483647</definedName>
    <definedName name="solver_num" localSheetId="15" hidden="1">0</definedName>
    <definedName name="solver_nwt" localSheetId="15" hidden="1">1</definedName>
    <definedName name="solver_opt" localSheetId="15" hidden="1">'B.5 F'!$K$73</definedName>
    <definedName name="solver_pre" localSheetId="15" hidden="1">0.000001</definedName>
    <definedName name="solver_rbv" localSheetId="15" hidden="1">1</definedName>
    <definedName name="solver_rlx" localSheetId="15" hidden="1">2</definedName>
    <definedName name="solver_rsd" localSheetId="15" hidden="1">0</definedName>
    <definedName name="solver_scl" localSheetId="15" hidden="1">1</definedName>
    <definedName name="solver_sho" localSheetId="15" hidden="1">2</definedName>
    <definedName name="solver_ssz" localSheetId="15" hidden="1">100</definedName>
    <definedName name="solver_tim" localSheetId="15" hidden="1">2147483647</definedName>
    <definedName name="solver_tol" localSheetId="15" hidden="1">0.01</definedName>
    <definedName name="solver_typ" localSheetId="15" hidden="1">3</definedName>
    <definedName name="solver_val" localSheetId="15" hidden="1">0</definedName>
    <definedName name="solver_ver" localSheetId="15" hidden="1">3</definedName>
    <definedName name="std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6" l="1"/>
  <c r="A8" i="26"/>
  <c r="Q13" i="26"/>
  <c r="Q16" i="26"/>
  <c r="Q19" i="26"/>
  <c r="Q22" i="26"/>
  <c r="A6" i="25"/>
  <c r="A8" i="25"/>
  <c r="Q13" i="25"/>
  <c r="Q16" i="25"/>
  <c r="Q19" i="25"/>
  <c r="Q22" i="25"/>
  <c r="D20" i="24"/>
  <c r="D21" i="24" s="1"/>
  <c r="D22" i="24" s="1"/>
  <c r="D23" i="24" s="1"/>
  <c r="D24" i="24" s="1"/>
  <c r="D25" i="24" s="1"/>
  <c r="D26" i="24" s="1"/>
  <c r="D27" i="24" s="1"/>
  <c r="C20" i="24"/>
  <c r="B21" i="24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J21" i="24"/>
  <c r="J22" i="24"/>
  <c r="J23" i="24"/>
  <c r="J24" i="24"/>
  <c r="J25" i="24"/>
  <c r="J26" i="24"/>
  <c r="J27" i="24"/>
  <c r="D28" i="24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D62" i="24" s="1"/>
  <c r="D63" i="24" s="1"/>
  <c r="D64" i="24" s="1"/>
  <c r="D65" i="24" s="1"/>
  <c r="D66" i="24" s="1"/>
  <c r="D67" i="24" s="1"/>
  <c r="D68" i="24" s="1"/>
  <c r="D69" i="24" s="1"/>
  <c r="D70" i="24" s="1"/>
  <c r="D71" i="24" s="1"/>
  <c r="D72" i="24" s="1"/>
  <c r="D73" i="24" s="1"/>
  <c r="D74" i="24" s="1"/>
  <c r="D75" i="24" s="1"/>
  <c r="D76" i="24" s="1"/>
  <c r="D77" i="24" s="1"/>
  <c r="D78" i="24" s="1"/>
  <c r="D79" i="24" s="1"/>
  <c r="D80" i="24" s="1"/>
  <c r="D81" i="24" s="1"/>
  <c r="D82" i="24" s="1"/>
  <c r="D83" i="24" s="1"/>
  <c r="D84" i="24" s="1"/>
  <c r="D85" i="24" s="1"/>
  <c r="D86" i="24" s="1"/>
  <c r="D87" i="24" s="1"/>
  <c r="D88" i="24" s="1"/>
  <c r="D89" i="24" s="1"/>
  <c r="D90" i="24" s="1"/>
  <c r="D91" i="24" s="1"/>
  <c r="D92" i="24" s="1"/>
  <c r="D93" i="24" s="1"/>
  <c r="D94" i="24" s="1"/>
  <c r="D95" i="24" s="1"/>
  <c r="D96" i="24" s="1"/>
  <c r="D97" i="24" s="1"/>
  <c r="D98" i="24" s="1"/>
  <c r="D99" i="24" s="1"/>
  <c r="D100" i="24" s="1"/>
  <c r="D101" i="24" s="1"/>
  <c r="D102" i="24" s="1"/>
  <c r="D103" i="24" s="1"/>
  <c r="D104" i="24" s="1"/>
  <c r="D105" i="24" s="1"/>
  <c r="D106" i="24" s="1"/>
  <c r="D107" i="24" s="1"/>
  <c r="D108" i="24" s="1"/>
  <c r="D109" i="24" s="1"/>
  <c r="D110" i="24" s="1"/>
  <c r="D111" i="24" s="1"/>
  <c r="D112" i="24" s="1"/>
  <c r="D113" i="24" s="1"/>
  <c r="D114" i="24" s="1"/>
  <c r="D115" i="24" s="1"/>
  <c r="D116" i="24" s="1"/>
  <c r="D117" i="24" s="1"/>
  <c r="D118" i="24" s="1"/>
  <c r="D119" i="24" s="1"/>
  <c r="D120" i="24" s="1"/>
  <c r="D121" i="24" s="1"/>
  <c r="D122" i="24" s="1"/>
  <c r="D123" i="24" s="1"/>
  <c r="D124" i="24" s="1"/>
  <c r="D125" i="24" s="1"/>
  <c r="D126" i="24" s="1"/>
  <c r="D127" i="24" s="1"/>
  <c r="D128" i="24" s="1"/>
  <c r="D129" i="24" s="1"/>
  <c r="D130" i="24" s="1"/>
  <c r="D131" i="24" s="1"/>
  <c r="D132" i="24" s="1"/>
  <c r="D133" i="24" s="1"/>
  <c r="D134" i="24" s="1"/>
  <c r="D135" i="24" s="1"/>
  <c r="D136" i="24" s="1"/>
  <c r="D137" i="24" s="1"/>
  <c r="D138" i="24" s="1"/>
  <c r="D139" i="24" s="1"/>
  <c r="D140" i="24" s="1"/>
  <c r="D141" i="24" s="1"/>
  <c r="D142" i="24" s="1"/>
  <c r="D143" i="24" s="1"/>
  <c r="D144" i="24" s="1"/>
  <c r="D145" i="24" s="1"/>
  <c r="D146" i="24" s="1"/>
  <c r="D147" i="24" s="1"/>
  <c r="D148" i="24" s="1"/>
  <c r="D149" i="24" s="1"/>
  <c r="D150" i="24" s="1"/>
  <c r="D151" i="24" s="1"/>
  <c r="D152" i="24" s="1"/>
  <c r="D153" i="24" s="1"/>
  <c r="D154" i="24" s="1"/>
  <c r="D155" i="24" s="1"/>
  <c r="D156" i="24" s="1"/>
  <c r="D157" i="24" s="1"/>
  <c r="D158" i="24" s="1"/>
  <c r="D159" i="24" s="1"/>
  <c r="D160" i="24" s="1"/>
  <c r="D161" i="24" s="1"/>
  <c r="D162" i="24" s="1"/>
  <c r="D163" i="24" s="1"/>
  <c r="D164" i="24" s="1"/>
  <c r="D165" i="24" s="1"/>
  <c r="D166" i="24" s="1"/>
  <c r="D167" i="24" s="1"/>
  <c r="D168" i="24" s="1"/>
  <c r="D169" i="24" s="1"/>
  <c r="D170" i="24" s="1"/>
  <c r="D171" i="24" s="1"/>
  <c r="D172" i="24" s="1"/>
  <c r="D173" i="24" s="1"/>
  <c r="D174" i="24" s="1"/>
  <c r="D175" i="24" s="1"/>
  <c r="D176" i="24" s="1"/>
  <c r="D177" i="24" s="1"/>
  <c r="D178" i="24" s="1"/>
  <c r="D179" i="24" s="1"/>
  <c r="D180" i="24" s="1"/>
  <c r="D181" i="24" s="1"/>
  <c r="D182" i="24" s="1"/>
  <c r="D183" i="24" s="1"/>
  <c r="D184" i="24" s="1"/>
  <c r="D185" i="24" s="1"/>
  <c r="D186" i="24" s="1"/>
  <c r="D187" i="24" s="1"/>
  <c r="D188" i="24" s="1"/>
  <c r="D189" i="24" s="1"/>
  <c r="D190" i="24" s="1"/>
  <c r="D191" i="24" s="1"/>
  <c r="D192" i="24" s="1"/>
  <c r="D193" i="24" s="1"/>
  <c r="D194" i="24" s="1"/>
  <c r="D195" i="24" s="1"/>
  <c r="D196" i="24" s="1"/>
  <c r="D197" i="24" s="1"/>
  <c r="D198" i="24" s="1"/>
  <c r="D199" i="24" s="1"/>
  <c r="D200" i="24" s="1"/>
  <c r="D201" i="24" s="1"/>
  <c r="D202" i="24" s="1"/>
  <c r="D203" i="24" s="1"/>
  <c r="D204" i="24" s="1"/>
  <c r="D205" i="24" s="1"/>
  <c r="D206" i="24" s="1"/>
  <c r="D207" i="24" s="1"/>
  <c r="D208" i="24" s="1"/>
  <c r="J28" i="24"/>
  <c r="J29" i="24"/>
  <c r="J30" i="24"/>
  <c r="J31" i="24"/>
  <c r="J32" i="24"/>
  <c r="J33" i="24"/>
  <c r="B34" i="24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J35" i="24"/>
  <c r="J36" i="24"/>
  <c r="J37" i="24"/>
  <c r="J38" i="24"/>
  <c r="J39" i="24"/>
  <c r="J40" i="24"/>
  <c r="J41" i="24"/>
  <c r="J43" i="24"/>
  <c r="J44" i="24"/>
  <c r="J45" i="24"/>
  <c r="J46" i="24"/>
  <c r="J47" i="24"/>
  <c r="J48" i="24"/>
  <c r="J49" i="24"/>
  <c r="J51" i="24"/>
  <c r="J52" i="24"/>
  <c r="B53" i="24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B88" i="24" s="1"/>
  <c r="B89" i="24" s="1"/>
  <c r="B90" i="24" s="1"/>
  <c r="B91" i="24" s="1"/>
  <c r="B92" i="24" s="1"/>
  <c r="B93" i="24" s="1"/>
  <c r="B94" i="24" s="1"/>
  <c r="B95" i="24" s="1"/>
  <c r="B96" i="24" s="1"/>
  <c r="B97" i="24" s="1"/>
  <c r="B98" i="24" s="1"/>
  <c r="B99" i="24" s="1"/>
  <c r="B100" i="24" s="1"/>
  <c r="B101" i="24" s="1"/>
  <c r="B102" i="24" s="1"/>
  <c r="B103" i="24" s="1"/>
  <c r="B104" i="24" s="1"/>
  <c r="B105" i="24" s="1"/>
  <c r="B106" i="24" s="1"/>
  <c r="B107" i="24" s="1"/>
  <c r="B108" i="24" s="1"/>
  <c r="B109" i="24" s="1"/>
  <c r="B110" i="24" s="1"/>
  <c r="B111" i="24" s="1"/>
  <c r="B112" i="24" s="1"/>
  <c r="B113" i="24" s="1"/>
  <c r="B114" i="24" s="1"/>
  <c r="B115" i="24" s="1"/>
  <c r="B116" i="24" s="1"/>
  <c r="B117" i="24" s="1"/>
  <c r="B118" i="24" s="1"/>
  <c r="B119" i="24" s="1"/>
  <c r="B120" i="24" s="1"/>
  <c r="B121" i="24" s="1"/>
  <c r="B122" i="24" s="1"/>
  <c r="B123" i="24" s="1"/>
  <c r="B124" i="24" s="1"/>
  <c r="B125" i="24" s="1"/>
  <c r="B126" i="24" s="1"/>
  <c r="B127" i="24" s="1"/>
  <c r="B128" i="24" s="1"/>
  <c r="B129" i="24" s="1"/>
  <c r="B130" i="24" s="1"/>
  <c r="B131" i="24" s="1"/>
  <c r="B132" i="24" s="1"/>
  <c r="B133" i="24" s="1"/>
  <c r="B134" i="24" s="1"/>
  <c r="B135" i="24" s="1"/>
  <c r="B136" i="24" s="1"/>
  <c r="B137" i="24" s="1"/>
  <c r="B138" i="24" s="1"/>
  <c r="B139" i="24" s="1"/>
  <c r="B140" i="24" s="1"/>
  <c r="B141" i="24" s="1"/>
  <c r="B142" i="24" s="1"/>
  <c r="B143" i="24" s="1"/>
  <c r="B144" i="24" s="1"/>
  <c r="B145" i="24" s="1"/>
  <c r="B146" i="24" s="1"/>
  <c r="B147" i="24" s="1"/>
  <c r="B148" i="24" s="1"/>
  <c r="B149" i="24" s="1"/>
  <c r="B150" i="24" s="1"/>
  <c r="B151" i="24" s="1"/>
  <c r="B152" i="24" s="1"/>
  <c r="B153" i="24" s="1"/>
  <c r="B154" i="24" s="1"/>
  <c r="B155" i="24" s="1"/>
  <c r="B156" i="24" s="1"/>
  <c r="B157" i="24" s="1"/>
  <c r="B158" i="24" s="1"/>
  <c r="B159" i="24" s="1"/>
  <c r="B160" i="24" s="1"/>
  <c r="B161" i="24" s="1"/>
  <c r="B162" i="24" s="1"/>
  <c r="B163" i="24" s="1"/>
  <c r="B164" i="24" s="1"/>
  <c r="B165" i="24" s="1"/>
  <c r="B166" i="24" s="1"/>
  <c r="B167" i="24" s="1"/>
  <c r="B168" i="24" s="1"/>
  <c r="B169" i="24" s="1"/>
  <c r="B170" i="24" s="1"/>
  <c r="B171" i="24" s="1"/>
  <c r="B172" i="24" s="1"/>
  <c r="B173" i="24" s="1"/>
  <c r="B174" i="24" s="1"/>
  <c r="B175" i="24" s="1"/>
  <c r="B176" i="24" s="1"/>
  <c r="B177" i="24" s="1"/>
  <c r="B178" i="24" s="1"/>
  <c r="B179" i="24" s="1"/>
  <c r="B180" i="24" s="1"/>
  <c r="B181" i="24" s="1"/>
  <c r="B182" i="24" s="1"/>
  <c r="B183" i="24" s="1"/>
  <c r="B184" i="24" s="1"/>
  <c r="B185" i="24" s="1"/>
  <c r="B186" i="24" s="1"/>
  <c r="B187" i="24" s="1"/>
  <c r="B188" i="24" s="1"/>
  <c r="B189" i="24" s="1"/>
  <c r="B190" i="24" s="1"/>
  <c r="B191" i="24" s="1"/>
  <c r="B192" i="24" s="1"/>
  <c r="B193" i="24" s="1"/>
  <c r="B194" i="24" s="1"/>
  <c r="B195" i="24" s="1"/>
  <c r="B196" i="24" s="1"/>
  <c r="B197" i="24" s="1"/>
  <c r="B198" i="24" s="1"/>
  <c r="B199" i="24" s="1"/>
  <c r="B200" i="24" s="1"/>
  <c r="B201" i="24" s="1"/>
  <c r="B202" i="24" s="1"/>
  <c r="B203" i="24" s="1"/>
  <c r="B204" i="24" s="1"/>
  <c r="B205" i="24" s="1"/>
  <c r="B206" i="24" s="1"/>
  <c r="B207" i="24" s="1"/>
  <c r="B208" i="24" s="1"/>
  <c r="B209" i="24" s="1"/>
  <c r="B210" i="24" s="1"/>
  <c r="B211" i="24" s="1"/>
  <c r="B212" i="24" s="1"/>
  <c r="B213" i="24" s="1"/>
  <c r="B214" i="24" s="1"/>
  <c r="B215" i="24" s="1"/>
  <c r="B216" i="24" s="1"/>
  <c r="B217" i="24" s="1"/>
  <c r="B218" i="24" s="1"/>
  <c r="B219" i="24" s="1"/>
  <c r="B220" i="24" s="1"/>
  <c r="B221" i="24" s="1"/>
  <c r="B222" i="24" s="1"/>
  <c r="B223" i="24" s="1"/>
  <c r="B224" i="24" s="1"/>
  <c r="B225" i="24" s="1"/>
  <c r="B226" i="24" s="1"/>
  <c r="B227" i="24" s="1"/>
  <c r="B228" i="24" s="1"/>
  <c r="B229" i="24" s="1"/>
  <c r="B230" i="24" s="1"/>
  <c r="B231" i="24" s="1"/>
  <c r="B232" i="24" s="1"/>
  <c r="B233" i="24" s="1"/>
  <c r="B234" i="24" s="1"/>
  <c r="B235" i="24" s="1"/>
  <c r="B236" i="24" s="1"/>
  <c r="B237" i="24" s="1"/>
  <c r="B238" i="24" s="1"/>
  <c r="B239" i="24" s="1"/>
  <c r="B240" i="24" s="1"/>
  <c r="B241" i="24" s="1"/>
  <c r="B242" i="24" s="1"/>
  <c r="B243" i="24" s="1"/>
  <c r="B244" i="24" s="1"/>
  <c r="B245" i="24" s="1"/>
  <c r="B246" i="24" s="1"/>
  <c r="B247" i="24" s="1"/>
  <c r="B248" i="24" s="1"/>
  <c r="B249" i="24" s="1"/>
  <c r="B250" i="24" s="1"/>
  <c r="B251" i="24" s="1"/>
  <c r="B252" i="24" s="1"/>
  <c r="B253" i="24" s="1"/>
  <c r="B254" i="24" s="1"/>
  <c r="B255" i="24" s="1"/>
  <c r="B256" i="24" s="1"/>
  <c r="B257" i="24" s="1"/>
  <c r="B258" i="24" s="1"/>
  <c r="B259" i="24" s="1"/>
  <c r="B260" i="24" s="1"/>
  <c r="B261" i="24" s="1"/>
  <c r="B262" i="24" s="1"/>
  <c r="B263" i="24" s="1"/>
  <c r="B264" i="24" s="1"/>
  <c r="B265" i="24" s="1"/>
  <c r="B266" i="24" s="1"/>
  <c r="B267" i="24" s="1"/>
  <c r="B268" i="24" s="1"/>
  <c r="B269" i="24" s="1"/>
  <c r="B270" i="24" s="1"/>
  <c r="B271" i="24" s="1"/>
  <c r="B272" i="24" s="1"/>
  <c r="B273" i="24" s="1"/>
  <c r="B274" i="24" s="1"/>
  <c r="B275" i="24" s="1"/>
  <c r="B276" i="24" s="1"/>
  <c r="B277" i="24" s="1"/>
  <c r="B278" i="24" s="1"/>
  <c r="B279" i="24" s="1"/>
  <c r="B280" i="24" s="1"/>
  <c r="B281" i="24" s="1"/>
  <c r="B282" i="24" s="1"/>
  <c r="B283" i="24" s="1"/>
  <c r="J53" i="24"/>
  <c r="J54" i="24"/>
  <c r="J55" i="24"/>
  <c r="J56" i="24"/>
  <c r="J57" i="24"/>
  <c r="J58" i="24"/>
  <c r="J59" i="24"/>
  <c r="J60" i="24"/>
  <c r="J61" i="24"/>
  <c r="J62" i="24"/>
  <c r="J63" i="24"/>
  <c r="J64" i="24"/>
  <c r="J65" i="24"/>
  <c r="J66" i="24"/>
  <c r="J67" i="24"/>
  <c r="J68" i="24"/>
  <c r="J69" i="24"/>
  <c r="J70" i="24"/>
  <c r="J71" i="24"/>
  <c r="J72" i="24"/>
  <c r="J73" i="24"/>
  <c r="J75" i="24"/>
  <c r="J76" i="24"/>
  <c r="J77" i="24"/>
  <c r="J78" i="24"/>
  <c r="J79" i="24"/>
  <c r="J80" i="24"/>
  <c r="J81" i="24"/>
  <c r="J83" i="24"/>
  <c r="J84" i="24"/>
  <c r="J85" i="24"/>
  <c r="J86" i="24"/>
  <c r="J87" i="24"/>
  <c r="J88" i="24"/>
  <c r="J89" i="24"/>
  <c r="J90" i="24"/>
  <c r="J91" i="24"/>
  <c r="J92" i="24"/>
  <c r="J93" i="24"/>
  <c r="J94" i="24"/>
  <c r="J95" i="24"/>
  <c r="J96" i="24"/>
  <c r="J97" i="24"/>
  <c r="J98" i="24"/>
  <c r="J99" i="24"/>
  <c r="J100" i="24"/>
  <c r="J101" i="24"/>
  <c r="J102" i="24"/>
  <c r="J103" i="24"/>
  <c r="J104" i="24"/>
  <c r="J105" i="24"/>
  <c r="J106" i="24"/>
  <c r="J107" i="24"/>
  <c r="J108" i="24"/>
  <c r="J109" i="24"/>
  <c r="J110" i="24"/>
  <c r="J111" i="24"/>
  <c r="J112" i="24"/>
  <c r="J113" i="24"/>
  <c r="J114" i="24"/>
  <c r="J115" i="24"/>
  <c r="J116" i="24"/>
  <c r="J117" i="24"/>
  <c r="J118" i="24"/>
  <c r="J119" i="24"/>
  <c r="J120" i="24"/>
  <c r="J121" i="24"/>
  <c r="J122" i="24"/>
  <c r="J123" i="24"/>
  <c r="J124" i="24"/>
  <c r="J125" i="24"/>
  <c r="J126" i="24"/>
  <c r="J127" i="24"/>
  <c r="J128" i="24"/>
  <c r="J129" i="24"/>
  <c r="J130" i="24"/>
  <c r="J131" i="24"/>
  <c r="J132" i="24"/>
  <c r="J133" i="24"/>
  <c r="J134" i="24"/>
  <c r="J135" i="24"/>
  <c r="J136" i="24"/>
  <c r="J137" i="24"/>
  <c r="J138" i="24"/>
  <c r="J139" i="24"/>
  <c r="J140" i="24"/>
  <c r="J141" i="24"/>
  <c r="J142" i="24"/>
  <c r="J143" i="24"/>
  <c r="J144" i="24"/>
  <c r="J145" i="24"/>
  <c r="J146" i="24"/>
  <c r="J147" i="24"/>
  <c r="J148" i="24"/>
  <c r="J149" i="24"/>
  <c r="J150" i="24"/>
  <c r="J151" i="24"/>
  <c r="J152" i="24"/>
  <c r="J153" i="24"/>
  <c r="J154" i="24"/>
  <c r="J155" i="24"/>
  <c r="J156" i="24"/>
  <c r="J157" i="24"/>
  <c r="J158" i="24"/>
  <c r="J159" i="24"/>
  <c r="J160" i="24"/>
  <c r="J161" i="24"/>
  <c r="J162" i="24"/>
  <c r="J163" i="24"/>
  <c r="J164" i="24"/>
  <c r="J165" i="24"/>
  <c r="J166" i="24"/>
  <c r="J167" i="24"/>
  <c r="J168" i="24"/>
  <c r="J169" i="24"/>
  <c r="J170" i="24"/>
  <c r="J171" i="24"/>
  <c r="J172" i="24"/>
  <c r="J173" i="24"/>
  <c r="J174" i="24"/>
  <c r="J175" i="24"/>
  <c r="J176" i="24"/>
  <c r="J177" i="24"/>
  <c r="J178" i="24"/>
  <c r="J179" i="24"/>
  <c r="J180" i="24"/>
  <c r="J181" i="24"/>
  <c r="J182" i="24"/>
  <c r="J183" i="24"/>
  <c r="J184" i="24"/>
  <c r="J185" i="24"/>
  <c r="J186" i="24"/>
  <c r="J187" i="24"/>
  <c r="J188" i="24"/>
  <c r="J189" i="24"/>
  <c r="J190" i="24"/>
  <c r="J191" i="24"/>
  <c r="J192" i="24"/>
  <c r="J193" i="24"/>
  <c r="J194" i="24"/>
  <c r="J195" i="24"/>
  <c r="J196" i="24"/>
  <c r="J197" i="24"/>
  <c r="J198" i="24"/>
  <c r="J199" i="24"/>
  <c r="J200" i="24"/>
  <c r="J201" i="24"/>
  <c r="J202" i="24"/>
  <c r="J203" i="24"/>
  <c r="J204" i="24"/>
  <c r="J205" i="24"/>
  <c r="J206" i="24"/>
  <c r="J207" i="24"/>
  <c r="J208" i="24"/>
  <c r="D209" i="24"/>
  <c r="D210" i="24" s="1"/>
  <c r="D211" i="24" s="1"/>
  <c r="D212" i="24" s="1"/>
  <c r="D213" i="24" s="1"/>
  <c r="D214" i="24" s="1"/>
  <c r="D215" i="24" s="1"/>
  <c r="D216" i="24" s="1"/>
  <c r="D217" i="24" s="1"/>
  <c r="D218" i="24" s="1"/>
  <c r="D219" i="24" s="1"/>
  <c r="D220" i="24" s="1"/>
  <c r="D221" i="24" s="1"/>
  <c r="D222" i="24" s="1"/>
  <c r="D223" i="24" s="1"/>
  <c r="D224" i="24" s="1"/>
  <c r="D225" i="24" s="1"/>
  <c r="D226" i="24" s="1"/>
  <c r="D227" i="24" s="1"/>
  <c r="D228" i="24" s="1"/>
  <c r="D229" i="24" s="1"/>
  <c r="D230" i="24" s="1"/>
  <c r="D231" i="24" s="1"/>
  <c r="D232" i="24" s="1"/>
  <c r="D233" i="24" s="1"/>
  <c r="D234" i="24" s="1"/>
  <c r="D235" i="24" s="1"/>
  <c r="D236" i="24" s="1"/>
  <c r="D237" i="24" s="1"/>
  <c r="D238" i="24" s="1"/>
  <c r="D239" i="24" s="1"/>
  <c r="D240" i="24" s="1"/>
  <c r="D241" i="24" s="1"/>
  <c r="D242" i="24" s="1"/>
  <c r="D243" i="24" s="1"/>
  <c r="D244" i="24" s="1"/>
  <c r="D245" i="24" s="1"/>
  <c r="D246" i="24" s="1"/>
  <c r="D247" i="24" s="1"/>
  <c r="D248" i="24" s="1"/>
  <c r="D249" i="24" s="1"/>
  <c r="D250" i="24" s="1"/>
  <c r="D251" i="24" s="1"/>
  <c r="D252" i="24" s="1"/>
  <c r="D253" i="24" s="1"/>
  <c r="D254" i="24" s="1"/>
  <c r="D255" i="24" s="1"/>
  <c r="D256" i="24" s="1"/>
  <c r="D257" i="24" s="1"/>
  <c r="D258" i="24" s="1"/>
  <c r="D259" i="24" s="1"/>
  <c r="D260" i="24" s="1"/>
  <c r="D261" i="24" s="1"/>
  <c r="D262" i="24" s="1"/>
  <c r="D263" i="24" s="1"/>
  <c r="D264" i="24" s="1"/>
  <c r="D265" i="24" s="1"/>
  <c r="D266" i="24" s="1"/>
  <c r="D267" i="24" s="1"/>
  <c r="D268" i="24" s="1"/>
  <c r="D269" i="24" s="1"/>
  <c r="D270" i="24" s="1"/>
  <c r="D271" i="24" s="1"/>
  <c r="D272" i="24" s="1"/>
  <c r="D273" i="24" s="1"/>
  <c r="D274" i="24" s="1"/>
  <c r="D275" i="24" s="1"/>
  <c r="D276" i="24" s="1"/>
  <c r="D277" i="24" s="1"/>
  <c r="D278" i="24" s="1"/>
  <c r="D279" i="24" s="1"/>
  <c r="D280" i="24" s="1"/>
  <c r="D281" i="24" s="1"/>
  <c r="D282" i="24" s="1"/>
  <c r="D283" i="24" s="1"/>
  <c r="J209" i="24"/>
  <c r="J210" i="24"/>
  <c r="J211" i="24"/>
  <c r="J212" i="24"/>
  <c r="J213" i="24"/>
  <c r="J214" i="24"/>
  <c r="J215" i="24"/>
  <c r="J216" i="24"/>
  <c r="J217" i="24"/>
  <c r="J218" i="24"/>
  <c r="J219" i="24"/>
  <c r="J220" i="24"/>
  <c r="J221" i="24"/>
  <c r="J222" i="24"/>
  <c r="J223" i="24"/>
  <c r="J224" i="24"/>
  <c r="J225" i="24"/>
  <c r="J226" i="24"/>
  <c r="J227" i="24"/>
  <c r="J228" i="24"/>
  <c r="J229" i="24"/>
  <c r="J230" i="24"/>
  <c r="J231" i="24"/>
  <c r="J232" i="24"/>
  <c r="J233" i="24"/>
  <c r="J234" i="24"/>
  <c r="J235" i="24"/>
  <c r="J236" i="24"/>
  <c r="J237" i="24"/>
  <c r="J238" i="24"/>
  <c r="J239" i="24"/>
  <c r="J240" i="24"/>
  <c r="J241" i="24"/>
  <c r="J242" i="24"/>
  <c r="J243" i="24"/>
  <c r="J244" i="24"/>
  <c r="J245" i="24"/>
  <c r="J246" i="24"/>
  <c r="J247" i="24"/>
  <c r="J248" i="24"/>
  <c r="J249" i="24"/>
  <c r="J250" i="24"/>
  <c r="J251" i="24"/>
  <c r="J252" i="24"/>
  <c r="J253" i="24"/>
  <c r="J254" i="24"/>
  <c r="J255" i="24"/>
  <c r="J256" i="24"/>
  <c r="J257" i="24"/>
  <c r="J258" i="24"/>
  <c r="J259" i="24"/>
  <c r="J260" i="24"/>
  <c r="J261" i="24"/>
  <c r="J262" i="24"/>
  <c r="J263" i="24"/>
  <c r="J264" i="24"/>
  <c r="J265" i="24"/>
  <c r="J266" i="24"/>
  <c r="J267" i="24"/>
  <c r="J268" i="24"/>
  <c r="J269" i="24"/>
  <c r="J270" i="24"/>
  <c r="J271" i="24"/>
  <c r="J272" i="24"/>
  <c r="J273" i="24"/>
  <c r="J274" i="24"/>
  <c r="J275" i="24"/>
  <c r="J276" i="24"/>
  <c r="J277" i="24"/>
  <c r="J278" i="24"/>
  <c r="J279" i="24"/>
  <c r="J280" i="24"/>
  <c r="J281" i="24"/>
  <c r="J282" i="24"/>
  <c r="J283" i="24"/>
  <c r="A6" i="23"/>
  <c r="A8" i="23"/>
  <c r="E11" i="23"/>
  <c r="M11" i="23"/>
  <c r="H19" i="23"/>
  <c r="P19" i="23"/>
  <c r="Q19" i="23" s="1"/>
  <c r="Q13" i="23"/>
  <c r="I13" i="16" s="1"/>
  <c r="A14" i="23"/>
  <c r="A15" i="23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Q15" i="23"/>
  <c r="I15" i="16" s="1"/>
  <c r="Q17" i="23"/>
  <c r="D19" i="23"/>
  <c r="E19" i="23"/>
  <c r="F19" i="23"/>
  <c r="G19" i="23"/>
  <c r="J19" i="23"/>
  <c r="K19" i="23"/>
  <c r="L19" i="23"/>
  <c r="M19" i="23"/>
  <c r="N19" i="23"/>
  <c r="O19" i="23"/>
  <c r="G28" i="23"/>
  <c r="O28" i="23"/>
  <c r="Q22" i="23"/>
  <c r="Q24" i="23"/>
  <c r="D28" i="23"/>
  <c r="E28" i="23"/>
  <c r="F28" i="23"/>
  <c r="I28" i="23"/>
  <c r="J28" i="23"/>
  <c r="K28" i="23"/>
  <c r="L28" i="23"/>
  <c r="M28" i="23"/>
  <c r="N28" i="23"/>
  <c r="Q30" i="23"/>
  <c r="E36" i="23"/>
  <c r="M36" i="23"/>
  <c r="Q32" i="23"/>
  <c r="I32" i="16" s="1"/>
  <c r="L32" i="16" s="1"/>
  <c r="I36" i="23"/>
  <c r="J36" i="23"/>
  <c r="Q34" i="23"/>
  <c r="D36" i="23"/>
  <c r="F36" i="23"/>
  <c r="H36" i="23"/>
  <c r="K36" i="23"/>
  <c r="L36" i="23"/>
  <c r="N36" i="23"/>
  <c r="P36" i="23"/>
  <c r="Q36" i="23" s="1"/>
  <c r="D47" i="23"/>
  <c r="Q39" i="23"/>
  <c r="Q41" i="23"/>
  <c r="Q43" i="23"/>
  <c r="I44" i="16" s="1"/>
  <c r="D45" i="23"/>
  <c r="E45" i="23" s="1"/>
  <c r="E47" i="23" s="1"/>
  <c r="Q45" i="23"/>
  <c r="D49" i="23"/>
  <c r="C11" i="22"/>
  <c r="C12" i="22"/>
  <c r="C13" i="22"/>
  <c r="C14" i="22" s="1"/>
  <c r="C15" i="22" s="1"/>
  <c r="C16" i="22" s="1"/>
  <c r="C17" i="22" s="1"/>
  <c r="C18" i="22" s="1"/>
  <c r="C19" i="22" s="1"/>
  <c r="C20" i="22" s="1"/>
  <c r="C21" i="22" s="1"/>
  <c r="C22" i="22" s="1"/>
  <c r="A6" i="21"/>
  <c r="A8" i="21"/>
  <c r="E11" i="21"/>
  <c r="K11" i="21"/>
  <c r="M11" i="21"/>
  <c r="Q13" i="21"/>
  <c r="A14" i="2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Q15" i="21"/>
  <c r="I15" i="15" s="1"/>
  <c r="N19" i="21"/>
  <c r="Q17" i="21"/>
  <c r="I17" i="15" s="1"/>
  <c r="L17" i="15" s="1"/>
  <c r="D19" i="21"/>
  <c r="E19" i="21"/>
  <c r="G19" i="21"/>
  <c r="H19" i="21"/>
  <c r="I19" i="21"/>
  <c r="J19" i="21"/>
  <c r="K19" i="21"/>
  <c r="L19" i="21"/>
  <c r="M19" i="21"/>
  <c r="O19" i="21"/>
  <c r="P19" i="21"/>
  <c r="Q22" i="21"/>
  <c r="I22" i="15" s="1"/>
  <c r="D22" i="15"/>
  <c r="Q26" i="21"/>
  <c r="I26" i="15" s="1"/>
  <c r="H28" i="21"/>
  <c r="D26" i="15"/>
  <c r="D28" i="21"/>
  <c r="E28" i="21"/>
  <c r="F28" i="21"/>
  <c r="G28" i="21"/>
  <c r="I28" i="21"/>
  <c r="J28" i="21"/>
  <c r="K28" i="21"/>
  <c r="L28" i="21"/>
  <c r="M28" i="21"/>
  <c r="N28" i="21"/>
  <c r="O28" i="21"/>
  <c r="E36" i="21"/>
  <c r="E49" i="21" s="1"/>
  <c r="M36" i="21"/>
  <c r="M49" i="21" s="1"/>
  <c r="D32" i="15"/>
  <c r="H36" i="21"/>
  <c r="H49" i="21" s="1"/>
  <c r="D34" i="15"/>
  <c r="D36" i="21"/>
  <c r="F36" i="21"/>
  <c r="G36" i="21"/>
  <c r="I36" i="21"/>
  <c r="J36" i="21"/>
  <c r="J49" i="21" s="1"/>
  <c r="K36" i="21"/>
  <c r="L36" i="21"/>
  <c r="N36" i="21"/>
  <c r="O36" i="21"/>
  <c r="P36" i="21"/>
  <c r="F47" i="21"/>
  <c r="K47" i="21"/>
  <c r="K49" i="21" s="1"/>
  <c r="N47" i="21"/>
  <c r="N49" i="21" s="1"/>
  <c r="Q45" i="21"/>
  <c r="I41" i="15" s="1"/>
  <c r="E47" i="21"/>
  <c r="H47" i="21"/>
  <c r="I47" i="21"/>
  <c r="J47" i="21"/>
  <c r="M47" i="21"/>
  <c r="P47" i="21"/>
  <c r="I49" i="21"/>
  <c r="A4" i="23"/>
  <c r="E11" i="26"/>
  <c r="F11" i="26"/>
  <c r="M11" i="26"/>
  <c r="N11" i="26"/>
  <c r="D15" i="20"/>
  <c r="E15" i="20"/>
  <c r="F15" i="20"/>
  <c r="I15" i="20"/>
  <c r="J15" i="20"/>
  <c r="M15" i="20"/>
  <c r="N15" i="20"/>
  <c r="L15" i="20"/>
  <c r="C15" i="20"/>
  <c r="G15" i="20"/>
  <c r="H15" i="20"/>
  <c r="K15" i="20"/>
  <c r="O15" i="20"/>
  <c r="E20" i="20"/>
  <c r="F20" i="20"/>
  <c r="I20" i="20"/>
  <c r="J20" i="20"/>
  <c r="M20" i="20"/>
  <c r="N20" i="20"/>
  <c r="D20" i="20"/>
  <c r="L20" i="20"/>
  <c r="C20" i="20"/>
  <c r="G20" i="20"/>
  <c r="H20" i="20"/>
  <c r="K20" i="20"/>
  <c r="O20" i="20"/>
  <c r="E25" i="20"/>
  <c r="F25" i="20"/>
  <c r="I25" i="20"/>
  <c r="J25" i="20"/>
  <c r="M25" i="20"/>
  <c r="N25" i="20"/>
  <c r="D25" i="20"/>
  <c r="L25" i="20"/>
  <c r="C25" i="20"/>
  <c r="P25" i="20" s="1"/>
  <c r="H19" i="12" s="1"/>
  <c r="G25" i="20"/>
  <c r="H25" i="20"/>
  <c r="K25" i="20"/>
  <c r="O25" i="20"/>
  <c r="E30" i="20"/>
  <c r="F30" i="20"/>
  <c r="I30" i="20"/>
  <c r="J30" i="20"/>
  <c r="M30" i="20"/>
  <c r="N30" i="20"/>
  <c r="D30" i="20"/>
  <c r="L30" i="20"/>
  <c r="C30" i="20"/>
  <c r="G30" i="20"/>
  <c r="H30" i="20"/>
  <c r="K30" i="20"/>
  <c r="O30" i="20"/>
  <c r="P36" i="20"/>
  <c r="P38" i="20"/>
  <c r="P40" i="20"/>
  <c r="C44" i="20"/>
  <c r="D44" i="20"/>
  <c r="P44" i="20" s="1"/>
  <c r="H31" i="12" s="1"/>
  <c r="E44" i="20"/>
  <c r="F44" i="20"/>
  <c r="G44" i="20"/>
  <c r="H44" i="20"/>
  <c r="I44" i="20"/>
  <c r="J44" i="20"/>
  <c r="K44" i="20"/>
  <c r="L44" i="20"/>
  <c r="M44" i="20"/>
  <c r="N44" i="20"/>
  <c r="O44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C48" i="20"/>
  <c r="D48" i="20"/>
  <c r="P48" i="20" s="1"/>
  <c r="H33" i="12" s="1"/>
  <c r="E48" i="20"/>
  <c r="F48" i="20"/>
  <c r="G48" i="20"/>
  <c r="H48" i="20"/>
  <c r="I48" i="20"/>
  <c r="J48" i="20"/>
  <c r="K48" i="20"/>
  <c r="L48" i="20"/>
  <c r="M48" i="20"/>
  <c r="N48" i="20"/>
  <c r="O48" i="20"/>
  <c r="C50" i="20"/>
  <c r="D50" i="20"/>
  <c r="E50" i="20"/>
  <c r="F50" i="20"/>
  <c r="G50" i="20"/>
  <c r="H50" i="20"/>
  <c r="I50" i="20"/>
  <c r="J50" i="20"/>
  <c r="K50" i="20"/>
  <c r="L50" i="20"/>
  <c r="M50" i="20"/>
  <c r="N50" i="20"/>
  <c r="O50" i="20"/>
  <c r="E11" i="25"/>
  <c r="F11" i="25"/>
  <c r="H11" i="25"/>
  <c r="I11" i="25"/>
  <c r="K11" i="25"/>
  <c r="L11" i="25"/>
  <c r="M11" i="25"/>
  <c r="N11" i="25"/>
  <c r="P11" i="25"/>
  <c r="E15" i="19"/>
  <c r="H15" i="19"/>
  <c r="I15" i="19"/>
  <c r="M15" i="19"/>
  <c r="C15" i="19"/>
  <c r="G15" i="19"/>
  <c r="K15" i="19"/>
  <c r="O15" i="19"/>
  <c r="C17" i="11" s="1"/>
  <c r="F15" i="19"/>
  <c r="J15" i="19"/>
  <c r="N15" i="19"/>
  <c r="E20" i="19"/>
  <c r="H20" i="19"/>
  <c r="I20" i="19"/>
  <c r="M20" i="19"/>
  <c r="C20" i="19"/>
  <c r="K20" i="19"/>
  <c r="F20" i="19"/>
  <c r="G20" i="19"/>
  <c r="J20" i="19"/>
  <c r="N20" i="19"/>
  <c r="O20" i="19"/>
  <c r="D25" i="19"/>
  <c r="E25" i="19"/>
  <c r="H25" i="19"/>
  <c r="I25" i="19"/>
  <c r="L25" i="19"/>
  <c r="M25" i="19"/>
  <c r="C25" i="19"/>
  <c r="K25" i="19"/>
  <c r="O25" i="19"/>
  <c r="C19" i="11" s="1"/>
  <c r="F19" i="11" s="1"/>
  <c r="F25" i="19"/>
  <c r="G25" i="19"/>
  <c r="J25" i="19"/>
  <c r="N25" i="19"/>
  <c r="D30" i="19"/>
  <c r="E30" i="19"/>
  <c r="H30" i="19"/>
  <c r="I30" i="19"/>
  <c r="L30" i="19"/>
  <c r="M30" i="19"/>
  <c r="C30" i="19"/>
  <c r="G30" i="19"/>
  <c r="K30" i="19"/>
  <c r="O30" i="19"/>
  <c r="C20" i="11" s="1"/>
  <c r="F30" i="19"/>
  <c r="J30" i="19"/>
  <c r="N30" i="19"/>
  <c r="P34" i="19"/>
  <c r="H24" i="11" s="1"/>
  <c r="H28" i="11" s="1"/>
  <c r="P36" i="19"/>
  <c r="P38" i="19"/>
  <c r="P40" i="19"/>
  <c r="C44" i="19"/>
  <c r="P44" i="19" s="1"/>
  <c r="H31" i="11" s="1"/>
  <c r="D44" i="19"/>
  <c r="E44" i="19"/>
  <c r="F44" i="19"/>
  <c r="G44" i="19"/>
  <c r="H44" i="19"/>
  <c r="I44" i="19"/>
  <c r="J44" i="19"/>
  <c r="K44" i="19"/>
  <c r="L44" i="19"/>
  <c r="M44" i="19"/>
  <c r="N44" i="19"/>
  <c r="O44" i="19"/>
  <c r="C31" i="11" s="1"/>
  <c r="C35" i="11" s="1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D13" i="18"/>
  <c r="F13" i="18"/>
  <c r="G13" i="18"/>
  <c r="G24" i="18" s="1"/>
  <c r="I13" i="18"/>
  <c r="J13" i="18"/>
  <c r="K13" i="18"/>
  <c r="L13" i="18" s="1"/>
  <c r="A14" i="18"/>
  <c r="A15" i="18" s="1"/>
  <c r="A16" i="18" s="1"/>
  <c r="A17" i="18" s="1"/>
  <c r="A18" i="18" s="1"/>
  <c r="A19" i="18" s="1"/>
  <c r="D16" i="18"/>
  <c r="K16" i="18"/>
  <c r="L16" i="18" s="1"/>
  <c r="G16" i="18"/>
  <c r="I16" i="18"/>
  <c r="J16" i="18"/>
  <c r="D19" i="18"/>
  <c r="G19" i="18" s="1"/>
  <c r="K19" i="18"/>
  <c r="I19" i="18"/>
  <c r="J19" i="18"/>
  <c r="A20" i="18"/>
  <c r="A21" i="18" s="1"/>
  <c r="A22" i="18" s="1"/>
  <c r="A23" i="18" s="1"/>
  <c r="A24" i="18" s="1"/>
  <c r="D22" i="18"/>
  <c r="G22" i="18"/>
  <c r="I22" i="18"/>
  <c r="J22" i="18"/>
  <c r="K22" i="18"/>
  <c r="L22" i="18" s="1"/>
  <c r="D13" i="17"/>
  <c r="F13" i="17"/>
  <c r="G13" i="17"/>
  <c r="I13" i="17"/>
  <c r="J13" i="17"/>
  <c r="K13" i="17"/>
  <c r="L13" i="17" s="1"/>
  <c r="A14" i="17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D16" i="17"/>
  <c r="K16" i="17"/>
  <c r="L16" i="17" s="1"/>
  <c r="G16" i="17"/>
  <c r="I16" i="17"/>
  <c r="J16" i="17"/>
  <c r="D19" i="17"/>
  <c r="G19" i="17" s="1"/>
  <c r="K19" i="17"/>
  <c r="I19" i="17"/>
  <c r="J19" i="17"/>
  <c r="D22" i="17"/>
  <c r="G22" i="17"/>
  <c r="I22" i="17"/>
  <c r="J22" i="17"/>
  <c r="K22" i="17"/>
  <c r="L22" i="17" s="1"/>
  <c r="G24" i="17"/>
  <c r="L8" i="16"/>
  <c r="D13" i="16"/>
  <c r="D19" i="16" s="1"/>
  <c r="G13" i="16"/>
  <c r="G19" i="16" s="1"/>
  <c r="J13" i="16"/>
  <c r="K13" i="16"/>
  <c r="L13" i="16"/>
  <c r="D15" i="16"/>
  <c r="E15" i="16"/>
  <c r="F15" i="16"/>
  <c r="G15" i="16"/>
  <c r="J15" i="16"/>
  <c r="K15" i="16"/>
  <c r="L15" i="16" s="1"/>
  <c r="D17" i="16"/>
  <c r="E17" i="16"/>
  <c r="F17" i="16"/>
  <c r="G17" i="16"/>
  <c r="I17" i="16"/>
  <c r="J17" i="16"/>
  <c r="L17" i="16" s="1"/>
  <c r="K17" i="16"/>
  <c r="I19" i="16"/>
  <c r="D22" i="16"/>
  <c r="F24" i="16"/>
  <c r="K24" i="16" s="1"/>
  <c r="G22" i="16"/>
  <c r="I22" i="16"/>
  <c r="D24" i="16"/>
  <c r="E24" i="16"/>
  <c r="P24" i="16" s="1"/>
  <c r="I24" i="16"/>
  <c r="J24" i="16"/>
  <c r="L24" i="16" s="1"/>
  <c r="D30" i="16"/>
  <c r="E32" i="16"/>
  <c r="K30" i="16"/>
  <c r="I30" i="16"/>
  <c r="J30" i="16"/>
  <c r="L30" i="16" s="1"/>
  <c r="D32" i="16"/>
  <c r="F32" i="16"/>
  <c r="G32" i="16"/>
  <c r="J32" i="16"/>
  <c r="K32" i="16"/>
  <c r="D34" i="16"/>
  <c r="E34" i="16"/>
  <c r="F34" i="16"/>
  <c r="I34" i="16"/>
  <c r="K34" i="16"/>
  <c r="D38" i="16"/>
  <c r="G38" i="16"/>
  <c r="I38" i="16"/>
  <c r="J38" i="16"/>
  <c r="K38" i="16"/>
  <c r="Q38" i="16" s="1"/>
  <c r="P38" i="16"/>
  <c r="E40" i="16"/>
  <c r="F40" i="16"/>
  <c r="K40" i="16" s="1"/>
  <c r="Q40" i="16" s="1"/>
  <c r="I40" i="16"/>
  <c r="J40" i="16"/>
  <c r="D42" i="16"/>
  <c r="E42" i="16"/>
  <c r="F42" i="16"/>
  <c r="K42" i="16" s="1"/>
  <c r="G42" i="16"/>
  <c r="I42" i="16"/>
  <c r="L42" i="16" s="1"/>
  <c r="J42" i="16"/>
  <c r="Q42" i="16" s="1"/>
  <c r="P42" i="16"/>
  <c r="E44" i="16"/>
  <c r="F44" i="16"/>
  <c r="J44" i="16"/>
  <c r="Q44" i="16" s="1"/>
  <c r="K44" i="16"/>
  <c r="P44" i="16"/>
  <c r="L51" i="16"/>
  <c r="D70" i="16"/>
  <c r="I82" i="16"/>
  <c r="D13" i="15"/>
  <c r="G13" i="15"/>
  <c r="I13" i="15"/>
  <c r="I19" i="15" s="1"/>
  <c r="D15" i="15"/>
  <c r="E15" i="15"/>
  <c r="F15" i="15"/>
  <c r="G15" i="15" s="1"/>
  <c r="J15" i="15"/>
  <c r="K15" i="15"/>
  <c r="L15" i="15"/>
  <c r="D17" i="15"/>
  <c r="E17" i="15"/>
  <c r="F17" i="15"/>
  <c r="G17" i="15" s="1"/>
  <c r="J17" i="15"/>
  <c r="K17" i="15"/>
  <c r="D19" i="15"/>
  <c r="F24" i="15"/>
  <c r="K24" i="15" s="1"/>
  <c r="K22" i="15"/>
  <c r="D24" i="15"/>
  <c r="F26" i="15"/>
  <c r="K26" i="15"/>
  <c r="D30" i="15"/>
  <c r="K30" i="15"/>
  <c r="F32" i="15"/>
  <c r="K32" i="15" s="1"/>
  <c r="F34" i="15"/>
  <c r="K34" i="15"/>
  <c r="D39" i="15"/>
  <c r="G39" i="15"/>
  <c r="J39" i="15"/>
  <c r="K39" i="15"/>
  <c r="Q39" i="15" s="1"/>
  <c r="P39" i="15"/>
  <c r="D41" i="15"/>
  <c r="E41" i="15"/>
  <c r="F41" i="15"/>
  <c r="K41" i="15"/>
  <c r="D43" i="15"/>
  <c r="D47" i="15" s="1"/>
  <c r="E43" i="15"/>
  <c r="F43" i="15"/>
  <c r="J43" i="15"/>
  <c r="D45" i="15"/>
  <c r="G45" i="15" s="1"/>
  <c r="E45" i="15"/>
  <c r="F45" i="15"/>
  <c r="J45" i="15"/>
  <c r="A7" i="14"/>
  <c r="A9" i="14"/>
  <c r="A16" i="14"/>
  <c r="A18" i="14" s="1"/>
  <c r="A20" i="14" s="1"/>
  <c r="A22" i="14" s="1"/>
  <c r="H16" i="14"/>
  <c r="H18" i="14"/>
  <c r="H20" i="14"/>
  <c r="H22" i="14"/>
  <c r="A24" i="14"/>
  <c r="A26" i="14" s="1"/>
  <c r="H24" i="14"/>
  <c r="H26" i="14"/>
  <c r="A28" i="14"/>
  <c r="A30" i="14" s="1"/>
  <c r="A32" i="14" s="1"/>
  <c r="H28" i="14"/>
  <c r="H30" i="14"/>
  <c r="D32" i="14"/>
  <c r="H32" i="14" s="1"/>
  <c r="A7" i="13"/>
  <c r="A9" i="13"/>
  <c r="H9" i="13"/>
  <c r="H9" i="14" s="1"/>
  <c r="A16" i="13"/>
  <c r="A18" i="13" s="1"/>
  <c r="A20" i="13" s="1"/>
  <c r="A22" i="13" s="1"/>
  <c r="A24" i="13" s="1"/>
  <c r="A26" i="13" s="1"/>
  <c r="A28" i="13" s="1"/>
  <c r="A30" i="13" s="1"/>
  <c r="A32" i="13" s="1"/>
  <c r="H16" i="13"/>
  <c r="H18" i="13"/>
  <c r="D32" i="13"/>
  <c r="H32" i="13" s="1"/>
  <c r="H22" i="13"/>
  <c r="H24" i="13"/>
  <c r="H26" i="13"/>
  <c r="H28" i="13"/>
  <c r="H30" i="13"/>
  <c r="A7" i="12"/>
  <c r="A9" i="12"/>
  <c r="K9" i="12"/>
  <c r="C12" i="12"/>
  <c r="H12" i="12" s="1"/>
  <c r="C17" i="12"/>
  <c r="F17" i="12" s="1"/>
  <c r="I17" i="12"/>
  <c r="I31" i="12" s="1"/>
  <c r="J17" i="12"/>
  <c r="J24" i="12" s="1"/>
  <c r="C18" i="12"/>
  <c r="F18" i="12" s="1"/>
  <c r="I18" i="12"/>
  <c r="J18" i="12"/>
  <c r="J25" i="12" s="1"/>
  <c r="C19" i="12"/>
  <c r="F19" i="12"/>
  <c r="J19" i="12"/>
  <c r="J26" i="12" s="1"/>
  <c r="C20" i="12"/>
  <c r="H20" i="12"/>
  <c r="J20" i="12"/>
  <c r="J27" i="12" s="1"/>
  <c r="C24" i="12"/>
  <c r="D24" i="12"/>
  <c r="E24" i="12"/>
  <c r="F24" i="12"/>
  <c r="I24" i="12"/>
  <c r="C25" i="12"/>
  <c r="D25" i="12"/>
  <c r="E25" i="12"/>
  <c r="F25" i="12"/>
  <c r="H25" i="12"/>
  <c r="I25" i="12"/>
  <c r="K25" i="12"/>
  <c r="C26" i="12"/>
  <c r="E26" i="12"/>
  <c r="H26" i="12"/>
  <c r="C27" i="12"/>
  <c r="E27" i="12"/>
  <c r="H27" i="12"/>
  <c r="C28" i="12"/>
  <c r="C31" i="12"/>
  <c r="F31" i="12" s="1"/>
  <c r="D31" i="12"/>
  <c r="E31" i="12"/>
  <c r="C32" i="12"/>
  <c r="D32" i="12"/>
  <c r="F32" i="12" s="1"/>
  <c r="E32" i="12"/>
  <c r="I32" i="12"/>
  <c r="J32" i="12"/>
  <c r="C33" i="12"/>
  <c r="C35" i="12" s="1"/>
  <c r="E33" i="12"/>
  <c r="J33" i="12"/>
  <c r="C34" i="12"/>
  <c r="E34" i="12"/>
  <c r="J34" i="12"/>
  <c r="A7" i="11"/>
  <c r="A9" i="11"/>
  <c r="K9" i="11"/>
  <c r="C12" i="11"/>
  <c r="H12" i="11"/>
  <c r="I17" i="11"/>
  <c r="J17" i="11"/>
  <c r="C18" i="11"/>
  <c r="F18" i="11" s="1"/>
  <c r="I18" i="11"/>
  <c r="I32" i="11" s="1"/>
  <c r="I19" i="11"/>
  <c r="I26" i="11" s="1"/>
  <c r="E34" i="11"/>
  <c r="C24" i="11"/>
  <c r="D24" i="11"/>
  <c r="F24" i="11" s="1"/>
  <c r="E24" i="11"/>
  <c r="I24" i="11"/>
  <c r="J24" i="11"/>
  <c r="K24" i="11" s="1"/>
  <c r="C25" i="11"/>
  <c r="D25" i="11"/>
  <c r="H25" i="11"/>
  <c r="I25" i="11"/>
  <c r="C26" i="11"/>
  <c r="D26" i="11"/>
  <c r="H26" i="11"/>
  <c r="C27" i="11"/>
  <c r="H27" i="11"/>
  <c r="C28" i="11"/>
  <c r="D31" i="11"/>
  <c r="E31" i="11"/>
  <c r="F31" i="11"/>
  <c r="I31" i="11"/>
  <c r="J31" i="11"/>
  <c r="C32" i="11"/>
  <c r="D32" i="11"/>
  <c r="E32" i="11"/>
  <c r="C33" i="11"/>
  <c r="D33" i="11"/>
  <c r="E33" i="11"/>
  <c r="I33" i="11"/>
  <c r="C34" i="11"/>
  <c r="A6" i="10"/>
  <c r="A8" i="10"/>
  <c r="E8" i="10"/>
  <c r="A6" i="9"/>
  <c r="A8" i="9"/>
  <c r="A6" i="8"/>
  <c r="A8" i="8"/>
  <c r="H8" i="8"/>
  <c r="D12" i="8"/>
  <c r="A16" i="8"/>
  <c r="D19" i="8"/>
  <c r="G16" i="8"/>
  <c r="H16" i="8"/>
  <c r="A17" i="8"/>
  <c r="A18" i="8" s="1"/>
  <c r="A19" i="8" s="1"/>
  <c r="A20" i="8" s="1"/>
  <c r="A21" i="8" s="1"/>
  <c r="A22" i="8" s="1"/>
  <c r="A23" i="8" s="1"/>
  <c r="A24" i="8" s="1"/>
  <c r="A25" i="8" s="1"/>
  <c r="A26" i="8" s="1"/>
  <c r="F17" i="8"/>
  <c r="G17" i="8"/>
  <c r="F22" i="8"/>
  <c r="H22" i="8" s="1"/>
  <c r="G22" i="8"/>
  <c r="F23" i="8"/>
  <c r="G23" i="8"/>
  <c r="F24" i="8"/>
  <c r="G24" i="8"/>
  <c r="A27" i="8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H29" i="8"/>
  <c r="F29" i="8"/>
  <c r="G29" i="8"/>
  <c r="F30" i="8"/>
  <c r="G30" i="8"/>
  <c r="F31" i="8"/>
  <c r="G31" i="8"/>
  <c r="H31" i="8"/>
  <c r="F32" i="8"/>
  <c r="G32" i="8"/>
  <c r="H33" i="8"/>
  <c r="F33" i="8"/>
  <c r="G33" i="8"/>
  <c r="F34" i="8"/>
  <c r="G34" i="8"/>
  <c r="H34" i="8"/>
  <c r="H35" i="8"/>
  <c r="F35" i="8"/>
  <c r="G35" i="8"/>
  <c r="F36" i="8"/>
  <c r="G36" i="8"/>
  <c r="H36" i="8"/>
  <c r="F37" i="8"/>
  <c r="H37" i="8" s="1"/>
  <c r="G37" i="8"/>
  <c r="F38" i="8"/>
  <c r="G38" i="8"/>
  <c r="F39" i="8"/>
  <c r="G39" i="8"/>
  <c r="H39" i="8"/>
  <c r="H40" i="8"/>
  <c r="F40" i="8"/>
  <c r="G40" i="8"/>
  <c r="F41" i="8"/>
  <c r="G41" i="8"/>
  <c r="H41" i="8"/>
  <c r="F42" i="8"/>
  <c r="G42" i="8"/>
  <c r="H42" i="8"/>
  <c r="H43" i="8"/>
  <c r="F43" i="8"/>
  <c r="G43" i="8"/>
  <c r="F44" i="8"/>
  <c r="H44" i="8" s="1"/>
  <c r="G44" i="8"/>
  <c r="F45" i="8"/>
  <c r="H45" i="8" s="1"/>
  <c r="G45" i="8"/>
  <c r="F50" i="8"/>
  <c r="H50" i="8" s="1"/>
  <c r="G50" i="8"/>
  <c r="F51" i="8"/>
  <c r="H51" i="8" s="1"/>
  <c r="G51" i="8"/>
  <c r="F52" i="8"/>
  <c r="G52" i="8"/>
  <c r="F53" i="8"/>
  <c r="G53" i="8"/>
  <c r="H53" i="8" s="1"/>
  <c r="F54" i="8"/>
  <c r="G54" i="8"/>
  <c r="H55" i="8"/>
  <c r="F55" i="8"/>
  <c r="G55" i="8"/>
  <c r="H56" i="8"/>
  <c r="F56" i="8"/>
  <c r="G56" i="8"/>
  <c r="F57" i="8"/>
  <c r="G57" i="8"/>
  <c r="H57" i="8"/>
  <c r="F58" i="8"/>
  <c r="H58" i="8" s="1"/>
  <c r="G58" i="8"/>
  <c r="F63" i="8"/>
  <c r="H63" i="8" s="1"/>
  <c r="G63" i="8"/>
  <c r="F64" i="8"/>
  <c r="G64" i="8"/>
  <c r="H64" i="8"/>
  <c r="F65" i="8"/>
  <c r="H65" i="8" s="1"/>
  <c r="G65" i="8"/>
  <c r="D86" i="8"/>
  <c r="F66" i="8"/>
  <c r="G66" i="8"/>
  <c r="F67" i="8"/>
  <c r="G67" i="8"/>
  <c r="H67" i="8" s="1"/>
  <c r="H68" i="8"/>
  <c r="F68" i="8"/>
  <c r="G68" i="8"/>
  <c r="F69" i="8"/>
  <c r="G69" i="8"/>
  <c r="H70" i="8"/>
  <c r="F70" i="8"/>
  <c r="G70" i="8"/>
  <c r="H71" i="8"/>
  <c r="F71" i="8"/>
  <c r="G71" i="8"/>
  <c r="F72" i="8"/>
  <c r="H72" i="8" s="1"/>
  <c r="G72" i="8"/>
  <c r="F73" i="8"/>
  <c r="H73" i="8" s="1"/>
  <c r="G73" i="8"/>
  <c r="H74" i="8"/>
  <c r="F74" i="8"/>
  <c r="G74" i="8"/>
  <c r="F75" i="8"/>
  <c r="G75" i="8"/>
  <c r="H75" i="8" s="1"/>
  <c r="F76" i="8"/>
  <c r="G76" i="8"/>
  <c r="H77" i="8"/>
  <c r="F77" i="8"/>
  <c r="G77" i="8"/>
  <c r="F78" i="8"/>
  <c r="G78" i="8"/>
  <c r="H78" i="8"/>
  <c r="F79" i="8"/>
  <c r="G79" i="8"/>
  <c r="H79" i="8"/>
  <c r="F80" i="8"/>
  <c r="H80" i="8" s="1"/>
  <c r="G80" i="8"/>
  <c r="F81" i="8"/>
  <c r="H81" i="8" s="1"/>
  <c r="G81" i="8"/>
  <c r="F82" i="8"/>
  <c r="G82" i="8"/>
  <c r="F83" i="8"/>
  <c r="G83" i="8"/>
  <c r="H83" i="8" s="1"/>
  <c r="H84" i="8"/>
  <c r="F84" i="8"/>
  <c r="G84" i="8"/>
  <c r="F89" i="8"/>
  <c r="G89" i="8"/>
  <c r="H89" i="8"/>
  <c r="H90" i="8"/>
  <c r="F90" i="8"/>
  <c r="G90" i="8"/>
  <c r="H91" i="8"/>
  <c r="F91" i="8"/>
  <c r="G91" i="8"/>
  <c r="F92" i="8"/>
  <c r="G92" i="8"/>
  <c r="H92" i="8"/>
  <c r="H93" i="8"/>
  <c r="F93" i="8"/>
  <c r="G93" i="8"/>
  <c r="F94" i="8"/>
  <c r="G94" i="8"/>
  <c r="H94" i="8"/>
  <c r="F95" i="8"/>
  <c r="G95" i="8"/>
  <c r="F96" i="8"/>
  <c r="G96" i="8"/>
  <c r="F97" i="8"/>
  <c r="G97" i="8"/>
  <c r="H98" i="8"/>
  <c r="F98" i="8"/>
  <c r="G98" i="8"/>
  <c r="F99" i="8"/>
  <c r="G99" i="8"/>
  <c r="F100" i="8"/>
  <c r="G100" i="8"/>
  <c r="F101" i="8"/>
  <c r="G101" i="8"/>
  <c r="H101" i="8"/>
  <c r="F102" i="8"/>
  <c r="G102" i="8"/>
  <c r="H102" i="8"/>
  <c r="H103" i="8"/>
  <c r="F103" i="8"/>
  <c r="G103" i="8"/>
  <c r="F104" i="8"/>
  <c r="H104" i="8" s="1"/>
  <c r="G104" i="8"/>
  <c r="F105" i="8"/>
  <c r="G105" i="8"/>
  <c r="H106" i="8"/>
  <c r="F106" i="8"/>
  <c r="G106" i="8"/>
  <c r="F107" i="8"/>
  <c r="G107" i="8"/>
  <c r="H107" i="8"/>
  <c r="H108" i="8"/>
  <c r="F108" i="8"/>
  <c r="G108" i="8"/>
  <c r="H109" i="8"/>
  <c r="F109" i="8"/>
  <c r="G109" i="8"/>
  <c r="H110" i="8"/>
  <c r="F110" i="8"/>
  <c r="G110" i="8"/>
  <c r="F111" i="8"/>
  <c r="H111" i="8" s="1"/>
  <c r="G111" i="8"/>
  <c r="F112" i="8"/>
  <c r="G112" i="8"/>
  <c r="F113" i="8"/>
  <c r="H113" i="8" s="1"/>
  <c r="G113" i="8"/>
  <c r="F114" i="8"/>
  <c r="G114" i="8"/>
  <c r="F125" i="8"/>
  <c r="F126" i="8"/>
  <c r="F131" i="8"/>
  <c r="F132" i="8"/>
  <c r="F133" i="8"/>
  <c r="G133" i="8"/>
  <c r="H133" i="8" s="1"/>
  <c r="F134" i="8"/>
  <c r="F135" i="8"/>
  <c r="F136" i="8"/>
  <c r="F137" i="8"/>
  <c r="F138" i="8"/>
  <c r="F139" i="8"/>
  <c r="G139" i="8"/>
  <c r="H139" i="8" s="1"/>
  <c r="F140" i="8"/>
  <c r="G140" i="8"/>
  <c r="F141" i="8"/>
  <c r="F142" i="8"/>
  <c r="F143" i="8"/>
  <c r="F144" i="8"/>
  <c r="F145" i="8"/>
  <c r="F146" i="8"/>
  <c r="H146" i="8" s="1"/>
  <c r="G146" i="8"/>
  <c r="F147" i="8"/>
  <c r="F148" i="8"/>
  <c r="F149" i="8"/>
  <c r="G149" i="8"/>
  <c r="H149" i="8" s="1"/>
  <c r="F150" i="8"/>
  <c r="F151" i="8"/>
  <c r="D153" i="8"/>
  <c r="F156" i="8"/>
  <c r="G156" i="8"/>
  <c r="H156" i="8" s="1"/>
  <c r="H157" i="8"/>
  <c r="F157" i="8"/>
  <c r="G157" i="8"/>
  <c r="F158" i="8"/>
  <c r="F159" i="8"/>
  <c r="F160" i="8"/>
  <c r="F161" i="8"/>
  <c r="H161" i="8" s="1"/>
  <c r="G161" i="8"/>
  <c r="F162" i="8"/>
  <c r="D179" i="8"/>
  <c r="F163" i="8"/>
  <c r="F164" i="8"/>
  <c r="F165" i="8"/>
  <c r="F166" i="8"/>
  <c r="F167" i="8"/>
  <c r="F168" i="8"/>
  <c r="G168" i="8"/>
  <c r="H169" i="8"/>
  <c r="F169" i="8"/>
  <c r="G169" i="8"/>
  <c r="F170" i="8"/>
  <c r="F171" i="8"/>
  <c r="F172" i="8"/>
  <c r="F173" i="8"/>
  <c r="F174" i="8"/>
  <c r="F175" i="8"/>
  <c r="F176" i="8"/>
  <c r="G176" i="8"/>
  <c r="H186" i="8"/>
  <c r="F196" i="8"/>
  <c r="H187" i="8"/>
  <c r="G188" i="8"/>
  <c r="H189" i="8"/>
  <c r="H190" i="8"/>
  <c r="F191" i="8"/>
  <c r="G191" i="8"/>
  <c r="H191" i="8" s="1"/>
  <c r="G192" i="8"/>
  <c r="H193" i="8"/>
  <c r="F193" i="8"/>
  <c r="G193" i="8"/>
  <c r="H194" i="8"/>
  <c r="H195" i="8"/>
  <c r="G196" i="8"/>
  <c r="H196" i="8"/>
  <c r="F197" i="8"/>
  <c r="G197" i="8"/>
  <c r="H197" i="8"/>
  <c r="H198" i="8"/>
  <c r="F198" i="8"/>
  <c r="G198" i="8"/>
  <c r="H199" i="8"/>
  <c r="H200" i="8"/>
  <c r="F200" i="8"/>
  <c r="G200" i="8"/>
  <c r="G201" i="8"/>
  <c r="H202" i="8"/>
  <c r="F203" i="8"/>
  <c r="G203" i="8"/>
  <c r="H203" i="8" s="1"/>
  <c r="H204" i="8"/>
  <c r="F205" i="8"/>
  <c r="G205" i="8"/>
  <c r="F206" i="8"/>
  <c r="H206" i="8" s="1"/>
  <c r="G206" i="8"/>
  <c r="G207" i="8"/>
  <c r="F208" i="8"/>
  <c r="G208" i="8"/>
  <c r="H208" i="8" s="1"/>
  <c r="F209" i="8"/>
  <c r="G209" i="8"/>
  <c r="H210" i="8"/>
  <c r="F210" i="8"/>
  <c r="G210" i="8"/>
  <c r="G211" i="8"/>
  <c r="F212" i="8"/>
  <c r="G212" i="8"/>
  <c r="H212" i="8"/>
  <c r="F213" i="8"/>
  <c r="G213" i="8"/>
  <c r="F214" i="8"/>
  <c r="H214" i="8" s="1"/>
  <c r="G214" i="8"/>
  <c r="H215" i="8"/>
  <c r="H216" i="8"/>
  <c r="H217" i="8"/>
  <c r="G218" i="8"/>
  <c r="H219" i="8"/>
  <c r="H220" i="8"/>
  <c r="H221" i="8"/>
  <c r="H222" i="8"/>
  <c r="H223" i="8"/>
  <c r="D226" i="8"/>
  <c r="H233" i="8"/>
  <c r="H234" i="8"/>
  <c r="H235" i="8"/>
  <c r="H236" i="8"/>
  <c r="H238" i="8"/>
  <c r="H239" i="8"/>
  <c r="H240" i="8"/>
  <c r="H241" i="8"/>
  <c r="H242" i="8"/>
  <c r="H243" i="8"/>
  <c r="H244" i="8"/>
  <c r="H245" i="8"/>
  <c r="H247" i="8"/>
  <c r="H248" i="8"/>
  <c r="H249" i="8"/>
  <c r="H250" i="8"/>
  <c r="H252" i="8"/>
  <c r="H253" i="8"/>
  <c r="H254" i="8"/>
  <c r="H255" i="8"/>
  <c r="H256" i="8"/>
  <c r="H257" i="8"/>
  <c r="H258" i="8"/>
  <c r="A6" i="7"/>
  <c r="A8" i="7"/>
  <c r="N8" i="7"/>
  <c r="A16" i="7"/>
  <c r="F16" i="7"/>
  <c r="H16" i="7"/>
  <c r="L16" i="7"/>
  <c r="M16" i="7"/>
  <c r="N16" i="7"/>
  <c r="A17" i="7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F17" i="7"/>
  <c r="I17" i="7" s="1"/>
  <c r="G17" i="7"/>
  <c r="H17" i="7"/>
  <c r="L17" i="7"/>
  <c r="N17" i="7" s="1"/>
  <c r="M17" i="7"/>
  <c r="E19" i="7"/>
  <c r="K19" i="7"/>
  <c r="N19" i="7"/>
  <c r="F22" i="7"/>
  <c r="I22" i="7" s="1"/>
  <c r="G22" i="7"/>
  <c r="H22" i="7"/>
  <c r="L22" i="7"/>
  <c r="N22" i="7" s="1"/>
  <c r="M22" i="7"/>
  <c r="F23" i="7"/>
  <c r="I23" i="7" s="1"/>
  <c r="G23" i="7"/>
  <c r="H23" i="7"/>
  <c r="L23" i="7"/>
  <c r="M23" i="7"/>
  <c r="F24" i="7"/>
  <c r="G24" i="7"/>
  <c r="H24" i="7"/>
  <c r="I24" i="7"/>
  <c r="L24" i="7"/>
  <c r="N24" i="7" s="1"/>
  <c r="M24" i="7"/>
  <c r="E26" i="7"/>
  <c r="F29" i="7"/>
  <c r="G29" i="7"/>
  <c r="H29" i="7"/>
  <c r="I29" i="7"/>
  <c r="L29" i="7"/>
  <c r="N29" i="7" s="1"/>
  <c r="M29" i="7"/>
  <c r="F30" i="7"/>
  <c r="I30" i="7" s="1"/>
  <c r="G30" i="7"/>
  <c r="H30" i="7"/>
  <c r="N30" i="7"/>
  <c r="L30" i="7"/>
  <c r="M30" i="7"/>
  <c r="F31" i="7"/>
  <c r="G31" i="7"/>
  <c r="I31" i="7" s="1"/>
  <c r="H31" i="7"/>
  <c r="L31" i="7"/>
  <c r="N31" i="7" s="1"/>
  <c r="M31" i="7"/>
  <c r="F32" i="7"/>
  <c r="I32" i="7" s="1"/>
  <c r="G32" i="7"/>
  <c r="H32" i="7"/>
  <c r="N32" i="7"/>
  <c r="L32" i="7"/>
  <c r="M32" i="7"/>
  <c r="F33" i="7"/>
  <c r="G33" i="7"/>
  <c r="I33" i="7" s="1"/>
  <c r="H33" i="7"/>
  <c r="L33" i="7"/>
  <c r="M33" i="7"/>
  <c r="N33" i="7"/>
  <c r="F34" i="7"/>
  <c r="I34" i="7" s="1"/>
  <c r="G34" i="7"/>
  <c r="H34" i="7"/>
  <c r="L34" i="7"/>
  <c r="M34" i="7"/>
  <c r="N34" i="7"/>
  <c r="F35" i="7"/>
  <c r="I35" i="7" s="1"/>
  <c r="G35" i="7"/>
  <c r="H35" i="7"/>
  <c r="L35" i="7"/>
  <c r="N35" i="7" s="1"/>
  <c r="M35" i="7"/>
  <c r="F36" i="7"/>
  <c r="I36" i="7" s="1"/>
  <c r="G36" i="7"/>
  <c r="H36" i="7"/>
  <c r="N36" i="7"/>
  <c r="L36" i="7"/>
  <c r="M36" i="7"/>
  <c r="F37" i="7"/>
  <c r="G37" i="7"/>
  <c r="H37" i="7"/>
  <c r="I37" i="7"/>
  <c r="L37" i="7"/>
  <c r="N37" i="7" s="1"/>
  <c r="M37" i="7"/>
  <c r="F38" i="7"/>
  <c r="I38" i="7" s="1"/>
  <c r="G38" i="7"/>
  <c r="H38" i="7"/>
  <c r="N38" i="7"/>
  <c r="L38" i="7"/>
  <c r="M38" i="7"/>
  <c r="F39" i="7"/>
  <c r="G39" i="7"/>
  <c r="I39" i="7" s="1"/>
  <c r="H39" i="7"/>
  <c r="N39" i="7"/>
  <c r="L39" i="7"/>
  <c r="M39" i="7"/>
  <c r="F40" i="7"/>
  <c r="I40" i="7" s="1"/>
  <c r="G40" i="7"/>
  <c r="H40" i="7"/>
  <c r="N40" i="7"/>
  <c r="L40" i="7"/>
  <c r="M40" i="7"/>
  <c r="A41" i="7"/>
  <c r="F41" i="7"/>
  <c r="I41" i="7" s="1"/>
  <c r="G41" i="7"/>
  <c r="H41" i="7"/>
  <c r="L41" i="7"/>
  <c r="M41" i="7"/>
  <c r="N41" i="7" s="1"/>
  <c r="A42" i="7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F42" i="7"/>
  <c r="I42" i="7" s="1"/>
  <c r="G42" i="7"/>
  <c r="H42" i="7"/>
  <c r="N42" i="7"/>
  <c r="L42" i="7"/>
  <c r="M42" i="7"/>
  <c r="F43" i="7"/>
  <c r="I43" i="7" s="1"/>
  <c r="G43" i="7"/>
  <c r="H43" i="7"/>
  <c r="N43" i="7"/>
  <c r="L43" i="7"/>
  <c r="M43" i="7"/>
  <c r="F44" i="7"/>
  <c r="I44" i="7" s="1"/>
  <c r="G44" i="7"/>
  <c r="H44" i="7"/>
  <c r="N44" i="7"/>
  <c r="L44" i="7"/>
  <c r="M44" i="7"/>
  <c r="F45" i="7"/>
  <c r="I45" i="7" s="1"/>
  <c r="G45" i="7"/>
  <c r="H45" i="7"/>
  <c r="L45" i="7"/>
  <c r="M45" i="7"/>
  <c r="N45" i="7" s="1"/>
  <c r="D47" i="7"/>
  <c r="E47" i="7"/>
  <c r="K47" i="7"/>
  <c r="F50" i="7"/>
  <c r="G50" i="7"/>
  <c r="H50" i="7"/>
  <c r="L50" i="7"/>
  <c r="M50" i="7"/>
  <c r="F51" i="7"/>
  <c r="I51" i="7" s="1"/>
  <c r="G51" i="7"/>
  <c r="H51" i="7"/>
  <c r="N51" i="7"/>
  <c r="L51" i="7"/>
  <c r="M51" i="7"/>
  <c r="F52" i="7"/>
  <c r="I52" i="7" s="1"/>
  <c r="G52" i="7"/>
  <c r="H52" i="7"/>
  <c r="L52" i="7"/>
  <c r="M52" i="7"/>
  <c r="N52" i="7" s="1"/>
  <c r="F53" i="7"/>
  <c r="I53" i="7" s="1"/>
  <c r="G53" i="7"/>
  <c r="H53" i="7"/>
  <c r="N53" i="7"/>
  <c r="L53" i="7"/>
  <c r="M53" i="7"/>
  <c r="F54" i="7"/>
  <c r="I54" i="7" s="1"/>
  <c r="G54" i="7"/>
  <c r="H54" i="7"/>
  <c r="N54" i="7"/>
  <c r="L54" i="7"/>
  <c r="M54" i="7"/>
  <c r="F55" i="7"/>
  <c r="G55" i="7"/>
  <c r="H55" i="7"/>
  <c r="N55" i="7"/>
  <c r="L55" i="7"/>
  <c r="M55" i="7"/>
  <c r="F56" i="7"/>
  <c r="I56" i="7" s="1"/>
  <c r="G56" i="7"/>
  <c r="H56" i="7"/>
  <c r="L56" i="7"/>
  <c r="M56" i="7"/>
  <c r="N56" i="7" s="1"/>
  <c r="F57" i="7"/>
  <c r="I57" i="7" s="1"/>
  <c r="G57" i="7"/>
  <c r="H57" i="7"/>
  <c r="N57" i="7"/>
  <c r="L57" i="7"/>
  <c r="M57" i="7"/>
  <c r="F58" i="7"/>
  <c r="I58" i="7" s="1"/>
  <c r="G58" i="7"/>
  <c r="H58" i="7"/>
  <c r="N58" i="7"/>
  <c r="L58" i="7"/>
  <c r="M58" i="7"/>
  <c r="D60" i="7"/>
  <c r="E60" i="7"/>
  <c r="F63" i="7"/>
  <c r="I63" i="7" s="1"/>
  <c r="G63" i="7"/>
  <c r="H63" i="7"/>
  <c r="L63" i="7"/>
  <c r="M63" i="7"/>
  <c r="N63" i="7" s="1"/>
  <c r="D86" i="7"/>
  <c r="F64" i="7"/>
  <c r="I64" i="7" s="1"/>
  <c r="G64" i="7"/>
  <c r="H64" i="7"/>
  <c r="L64" i="7"/>
  <c r="M64" i="7"/>
  <c r="F65" i="7"/>
  <c r="I65" i="7" s="1"/>
  <c r="G65" i="7"/>
  <c r="H65" i="7"/>
  <c r="L65" i="7"/>
  <c r="M65" i="7"/>
  <c r="F66" i="7"/>
  <c r="I66" i="7" s="1"/>
  <c r="G66" i="7"/>
  <c r="H66" i="7"/>
  <c r="N66" i="7"/>
  <c r="L66" i="7"/>
  <c r="M66" i="7"/>
  <c r="F67" i="7"/>
  <c r="I67" i="7" s="1"/>
  <c r="G67" i="7"/>
  <c r="H67" i="7"/>
  <c r="L67" i="7"/>
  <c r="M67" i="7"/>
  <c r="N67" i="7" s="1"/>
  <c r="F68" i="7"/>
  <c r="I68" i="7" s="1"/>
  <c r="G68" i="7"/>
  <c r="H68" i="7"/>
  <c r="N68" i="7"/>
  <c r="L68" i="7"/>
  <c r="M68" i="7"/>
  <c r="F69" i="7"/>
  <c r="G69" i="7"/>
  <c r="H69" i="7"/>
  <c r="N69" i="7"/>
  <c r="L69" i="7"/>
  <c r="M69" i="7"/>
  <c r="F70" i="7"/>
  <c r="I70" i="7" s="1"/>
  <c r="G70" i="7"/>
  <c r="H70" i="7"/>
  <c r="N70" i="7"/>
  <c r="L70" i="7"/>
  <c r="M70" i="7"/>
  <c r="F71" i="7"/>
  <c r="I71" i="7" s="1"/>
  <c r="G71" i="7"/>
  <c r="H71" i="7"/>
  <c r="L71" i="7"/>
  <c r="M71" i="7"/>
  <c r="N71" i="7" s="1"/>
  <c r="F72" i="7"/>
  <c r="I72" i="7" s="1"/>
  <c r="G72" i="7"/>
  <c r="H72" i="7"/>
  <c r="N72" i="7"/>
  <c r="L72" i="7"/>
  <c r="M72" i="7"/>
  <c r="F73" i="7"/>
  <c r="I73" i="7" s="1"/>
  <c r="G73" i="7"/>
  <c r="H73" i="7"/>
  <c r="N73" i="7"/>
  <c r="L73" i="7"/>
  <c r="M73" i="7"/>
  <c r="F74" i="7"/>
  <c r="G74" i="7"/>
  <c r="H74" i="7"/>
  <c r="N74" i="7"/>
  <c r="L74" i="7"/>
  <c r="M74" i="7"/>
  <c r="F75" i="7"/>
  <c r="I75" i="7" s="1"/>
  <c r="G75" i="7"/>
  <c r="H75" i="7"/>
  <c r="L75" i="7"/>
  <c r="M75" i="7"/>
  <c r="N75" i="7" s="1"/>
  <c r="F76" i="7"/>
  <c r="I76" i="7" s="1"/>
  <c r="G76" i="7"/>
  <c r="H76" i="7"/>
  <c r="N76" i="7"/>
  <c r="L76" i="7"/>
  <c r="M76" i="7"/>
  <c r="F77" i="7"/>
  <c r="I77" i="7" s="1"/>
  <c r="G77" i="7"/>
  <c r="H77" i="7"/>
  <c r="N77" i="7"/>
  <c r="L77" i="7"/>
  <c r="M77" i="7"/>
  <c r="F78" i="7"/>
  <c r="G78" i="7"/>
  <c r="H78" i="7"/>
  <c r="N78" i="7"/>
  <c r="L78" i="7"/>
  <c r="M78" i="7"/>
  <c r="F79" i="7"/>
  <c r="I79" i="7" s="1"/>
  <c r="G79" i="7"/>
  <c r="H79" i="7"/>
  <c r="L79" i="7"/>
  <c r="M79" i="7"/>
  <c r="N79" i="7" s="1"/>
  <c r="F80" i="7"/>
  <c r="I80" i="7" s="1"/>
  <c r="G80" i="7"/>
  <c r="H80" i="7"/>
  <c r="L80" i="7"/>
  <c r="M80" i="7"/>
  <c r="F81" i="7"/>
  <c r="I81" i="7" s="1"/>
  <c r="G81" i="7"/>
  <c r="H81" i="7"/>
  <c r="N81" i="7"/>
  <c r="L81" i="7"/>
  <c r="M81" i="7"/>
  <c r="F82" i="7"/>
  <c r="I82" i="7" s="1"/>
  <c r="G82" i="7"/>
  <c r="H82" i="7"/>
  <c r="N82" i="7"/>
  <c r="L82" i="7"/>
  <c r="M82" i="7"/>
  <c r="F83" i="7"/>
  <c r="I83" i="7" s="1"/>
  <c r="G83" i="7"/>
  <c r="H83" i="7"/>
  <c r="L83" i="7"/>
  <c r="M83" i="7"/>
  <c r="N83" i="7" s="1"/>
  <c r="F84" i="7"/>
  <c r="I84" i="7" s="1"/>
  <c r="G84" i="7"/>
  <c r="H84" i="7"/>
  <c r="L84" i="7"/>
  <c r="M84" i="7"/>
  <c r="E86" i="7"/>
  <c r="F89" i="7"/>
  <c r="G89" i="7"/>
  <c r="H89" i="7"/>
  <c r="N89" i="7"/>
  <c r="L89" i="7"/>
  <c r="M89" i="7"/>
  <c r="F90" i="7"/>
  <c r="I90" i="7" s="1"/>
  <c r="G90" i="7"/>
  <c r="H90" i="7"/>
  <c r="L90" i="7"/>
  <c r="M90" i="7"/>
  <c r="N90" i="7" s="1"/>
  <c r="F91" i="7"/>
  <c r="I91" i="7" s="1"/>
  <c r="G91" i="7"/>
  <c r="H91" i="7"/>
  <c r="L91" i="7"/>
  <c r="M91" i="7"/>
  <c r="F92" i="7"/>
  <c r="I92" i="7" s="1"/>
  <c r="G92" i="7"/>
  <c r="H92" i="7"/>
  <c r="N92" i="7"/>
  <c r="L92" i="7"/>
  <c r="M92" i="7"/>
  <c r="F93" i="7"/>
  <c r="I93" i="7" s="1"/>
  <c r="G93" i="7"/>
  <c r="H93" i="7"/>
  <c r="N93" i="7"/>
  <c r="L93" i="7"/>
  <c r="M93" i="7"/>
  <c r="F94" i="7"/>
  <c r="I94" i="7" s="1"/>
  <c r="G94" i="7"/>
  <c r="H94" i="7"/>
  <c r="L94" i="7"/>
  <c r="M94" i="7"/>
  <c r="N94" i="7" s="1"/>
  <c r="F95" i="7"/>
  <c r="I95" i="7" s="1"/>
  <c r="G95" i="7"/>
  <c r="H95" i="7"/>
  <c r="L95" i="7"/>
  <c r="M95" i="7"/>
  <c r="F96" i="7"/>
  <c r="I96" i="7" s="1"/>
  <c r="G96" i="7"/>
  <c r="H96" i="7"/>
  <c r="N96" i="7"/>
  <c r="L96" i="7"/>
  <c r="M96" i="7"/>
  <c r="F97" i="7"/>
  <c r="I97" i="7" s="1"/>
  <c r="G97" i="7"/>
  <c r="H97" i="7"/>
  <c r="N97" i="7"/>
  <c r="L97" i="7"/>
  <c r="M97" i="7"/>
  <c r="F98" i="7"/>
  <c r="I98" i="7" s="1"/>
  <c r="G98" i="7"/>
  <c r="H98" i="7"/>
  <c r="L98" i="7"/>
  <c r="M98" i="7"/>
  <c r="N98" i="7" s="1"/>
  <c r="F99" i="7"/>
  <c r="I99" i="7" s="1"/>
  <c r="G99" i="7"/>
  <c r="H99" i="7"/>
  <c r="N99" i="7"/>
  <c r="L99" i="7"/>
  <c r="M99" i="7"/>
  <c r="F100" i="7"/>
  <c r="G100" i="7"/>
  <c r="H100" i="7"/>
  <c r="N100" i="7"/>
  <c r="L100" i="7"/>
  <c r="M100" i="7"/>
  <c r="F101" i="7"/>
  <c r="I101" i="7" s="1"/>
  <c r="G101" i="7"/>
  <c r="H101" i="7"/>
  <c r="N101" i="7"/>
  <c r="L101" i="7"/>
  <c r="M101" i="7"/>
  <c r="F102" i="7"/>
  <c r="I102" i="7" s="1"/>
  <c r="G102" i="7"/>
  <c r="H102" i="7"/>
  <c r="L102" i="7"/>
  <c r="M102" i="7"/>
  <c r="N102" i="7" s="1"/>
  <c r="F103" i="7"/>
  <c r="I103" i="7" s="1"/>
  <c r="G103" i="7"/>
  <c r="H103" i="7"/>
  <c r="N103" i="7"/>
  <c r="L103" i="7"/>
  <c r="M103" i="7"/>
  <c r="F104" i="7"/>
  <c r="I104" i="7" s="1"/>
  <c r="G104" i="7"/>
  <c r="H104" i="7"/>
  <c r="N104" i="7"/>
  <c r="L104" i="7"/>
  <c r="M104" i="7"/>
  <c r="F105" i="7"/>
  <c r="G105" i="7"/>
  <c r="H105" i="7"/>
  <c r="N105" i="7"/>
  <c r="L105" i="7"/>
  <c r="M105" i="7"/>
  <c r="F106" i="7"/>
  <c r="I106" i="7" s="1"/>
  <c r="G106" i="7"/>
  <c r="H106" i="7"/>
  <c r="L106" i="7"/>
  <c r="M106" i="7"/>
  <c r="N106" i="7" s="1"/>
  <c r="F107" i="7"/>
  <c r="I107" i="7" s="1"/>
  <c r="G107" i="7"/>
  <c r="H107" i="7"/>
  <c r="N107" i="7"/>
  <c r="L107" i="7"/>
  <c r="M107" i="7"/>
  <c r="F108" i="7"/>
  <c r="I108" i="7" s="1"/>
  <c r="G108" i="7"/>
  <c r="H108" i="7"/>
  <c r="N108" i="7"/>
  <c r="L108" i="7"/>
  <c r="M108" i="7"/>
  <c r="F109" i="7"/>
  <c r="I109" i="7" s="1"/>
  <c r="G109" i="7"/>
  <c r="H109" i="7"/>
  <c r="N109" i="7"/>
  <c r="L109" i="7"/>
  <c r="M109" i="7"/>
  <c r="F110" i="7"/>
  <c r="I110" i="7" s="1"/>
  <c r="G110" i="7"/>
  <c r="H110" i="7"/>
  <c r="L110" i="7"/>
  <c r="N110" i="7" s="1"/>
  <c r="M110" i="7"/>
  <c r="F111" i="7"/>
  <c r="I111" i="7" s="1"/>
  <c r="G111" i="7"/>
  <c r="H111" i="7"/>
  <c r="N111" i="7"/>
  <c r="L111" i="7"/>
  <c r="M111" i="7"/>
  <c r="F112" i="7"/>
  <c r="G112" i="7"/>
  <c r="H112" i="7"/>
  <c r="L112" i="7"/>
  <c r="M112" i="7"/>
  <c r="F113" i="7"/>
  <c r="G113" i="7"/>
  <c r="H113" i="7"/>
  <c r="N113" i="7"/>
  <c r="L113" i="7"/>
  <c r="M113" i="7"/>
  <c r="F114" i="7"/>
  <c r="G114" i="7"/>
  <c r="H114" i="7"/>
  <c r="L114" i="7"/>
  <c r="M114" i="7"/>
  <c r="F115" i="7"/>
  <c r="I115" i="7" s="1"/>
  <c r="G115" i="7"/>
  <c r="H115" i="7"/>
  <c r="L115" i="7"/>
  <c r="N115" i="7" s="1"/>
  <c r="M115" i="7"/>
  <c r="F116" i="7"/>
  <c r="I116" i="7" s="1"/>
  <c r="G116" i="7"/>
  <c r="H116" i="7"/>
  <c r="L116" i="7"/>
  <c r="N116" i="7" s="1"/>
  <c r="M116" i="7"/>
  <c r="E118" i="7"/>
  <c r="E120" i="7" s="1"/>
  <c r="G127" i="7"/>
  <c r="L127" i="7"/>
  <c r="N127" i="7" s="1"/>
  <c r="M127" i="7"/>
  <c r="F128" i="7"/>
  <c r="G128" i="7"/>
  <c r="I128" i="7" s="1"/>
  <c r="H128" i="7"/>
  <c r="L128" i="7"/>
  <c r="M128" i="7"/>
  <c r="E130" i="7"/>
  <c r="E183" i="7" s="1"/>
  <c r="F133" i="7"/>
  <c r="G133" i="7"/>
  <c r="L133" i="7" s="1"/>
  <c r="H133" i="7"/>
  <c r="M133" i="7" s="1"/>
  <c r="N133" i="7" s="1"/>
  <c r="I133" i="7"/>
  <c r="F134" i="7"/>
  <c r="G134" i="7"/>
  <c r="L134" i="7" s="1"/>
  <c r="H134" i="7"/>
  <c r="M134" i="7" s="1"/>
  <c r="N134" i="7" s="1"/>
  <c r="I134" i="7"/>
  <c r="F135" i="7"/>
  <c r="I135" i="7" s="1"/>
  <c r="G135" i="7"/>
  <c r="L135" i="7" s="1"/>
  <c r="N135" i="7" s="1"/>
  <c r="H135" i="7"/>
  <c r="M135" i="7" s="1"/>
  <c r="F136" i="7"/>
  <c r="G136" i="7"/>
  <c r="L136" i="7" s="1"/>
  <c r="H136" i="7"/>
  <c r="M136" i="7" s="1"/>
  <c r="N136" i="7"/>
  <c r="F137" i="7"/>
  <c r="G137" i="7"/>
  <c r="L137" i="7" s="1"/>
  <c r="H137" i="7"/>
  <c r="M137" i="7" s="1"/>
  <c r="I137" i="7"/>
  <c r="N137" i="7"/>
  <c r="F138" i="7"/>
  <c r="G138" i="7"/>
  <c r="L138" i="7" s="1"/>
  <c r="N138" i="7" s="1"/>
  <c r="H138" i="7"/>
  <c r="M138" i="7" s="1"/>
  <c r="F139" i="7"/>
  <c r="G139" i="7"/>
  <c r="L139" i="7" s="1"/>
  <c r="H139" i="7"/>
  <c r="M139" i="7" s="1"/>
  <c r="N139" i="7" s="1"/>
  <c r="F140" i="7"/>
  <c r="I140" i="7" s="1"/>
  <c r="G140" i="7"/>
  <c r="L140" i="7" s="1"/>
  <c r="H140" i="7"/>
  <c r="M140" i="7" s="1"/>
  <c r="N140" i="7"/>
  <c r="F141" i="7"/>
  <c r="G141" i="7"/>
  <c r="L141" i="7" s="1"/>
  <c r="H141" i="7"/>
  <c r="M141" i="7" s="1"/>
  <c r="N141" i="7" s="1"/>
  <c r="I141" i="7"/>
  <c r="F142" i="7"/>
  <c r="G142" i="7"/>
  <c r="L142" i="7" s="1"/>
  <c r="H142" i="7"/>
  <c r="M142" i="7" s="1"/>
  <c r="N142" i="7" s="1"/>
  <c r="I142" i="7"/>
  <c r="F143" i="7"/>
  <c r="G143" i="7"/>
  <c r="L143" i="7" s="1"/>
  <c r="N143" i="7" s="1"/>
  <c r="H143" i="7"/>
  <c r="M143" i="7" s="1"/>
  <c r="F144" i="7"/>
  <c r="G144" i="7"/>
  <c r="L144" i="7" s="1"/>
  <c r="H144" i="7"/>
  <c r="M144" i="7" s="1"/>
  <c r="N144" i="7"/>
  <c r="F145" i="7"/>
  <c r="G145" i="7"/>
  <c r="L145" i="7" s="1"/>
  <c r="H145" i="7"/>
  <c r="M145" i="7" s="1"/>
  <c r="I145" i="7"/>
  <c r="N145" i="7"/>
  <c r="F146" i="7"/>
  <c r="G146" i="7"/>
  <c r="L146" i="7" s="1"/>
  <c r="N146" i="7" s="1"/>
  <c r="H146" i="7"/>
  <c r="M146" i="7" s="1"/>
  <c r="F147" i="7"/>
  <c r="G147" i="7"/>
  <c r="L147" i="7" s="1"/>
  <c r="H147" i="7"/>
  <c r="M147" i="7" s="1"/>
  <c r="N147" i="7" s="1"/>
  <c r="F148" i="7"/>
  <c r="I148" i="7" s="1"/>
  <c r="G148" i="7"/>
  <c r="L148" i="7" s="1"/>
  <c r="H148" i="7"/>
  <c r="M148" i="7" s="1"/>
  <c r="N148" i="7"/>
  <c r="F149" i="7"/>
  <c r="G149" i="7"/>
  <c r="L149" i="7" s="1"/>
  <c r="H149" i="7"/>
  <c r="M149" i="7" s="1"/>
  <c r="N149" i="7" s="1"/>
  <c r="I149" i="7"/>
  <c r="F150" i="7"/>
  <c r="G150" i="7"/>
  <c r="L150" i="7" s="1"/>
  <c r="H150" i="7"/>
  <c r="M150" i="7" s="1"/>
  <c r="N150" i="7" s="1"/>
  <c r="I150" i="7"/>
  <c r="F151" i="7"/>
  <c r="G151" i="7"/>
  <c r="L151" i="7" s="1"/>
  <c r="N151" i="7" s="1"/>
  <c r="H151" i="7"/>
  <c r="M151" i="7" s="1"/>
  <c r="F152" i="7"/>
  <c r="G152" i="7"/>
  <c r="L152" i="7" s="1"/>
  <c r="H152" i="7"/>
  <c r="M152" i="7" s="1"/>
  <c r="N152" i="7"/>
  <c r="F153" i="7"/>
  <c r="G153" i="7"/>
  <c r="L153" i="7" s="1"/>
  <c r="H153" i="7"/>
  <c r="M153" i="7" s="1"/>
  <c r="I153" i="7"/>
  <c r="N153" i="7"/>
  <c r="D155" i="7"/>
  <c r="E155" i="7"/>
  <c r="K155" i="7"/>
  <c r="F158" i="7"/>
  <c r="G158" i="7"/>
  <c r="H158" i="7"/>
  <c r="L158" i="7"/>
  <c r="N158" i="7" s="1"/>
  <c r="M158" i="7"/>
  <c r="F159" i="7"/>
  <c r="I159" i="7" s="1"/>
  <c r="G159" i="7"/>
  <c r="H159" i="7"/>
  <c r="L159" i="7"/>
  <c r="N159" i="7" s="1"/>
  <c r="M159" i="7"/>
  <c r="F160" i="7"/>
  <c r="G160" i="7"/>
  <c r="L160" i="7" s="1"/>
  <c r="H160" i="7"/>
  <c r="I160" i="7"/>
  <c r="M160" i="7"/>
  <c r="N160" i="7"/>
  <c r="F161" i="7"/>
  <c r="I161" i="7" s="1"/>
  <c r="G161" i="7"/>
  <c r="H161" i="7"/>
  <c r="M161" i="7" s="1"/>
  <c r="N161" i="7"/>
  <c r="L161" i="7"/>
  <c r="F162" i="7"/>
  <c r="G162" i="7"/>
  <c r="H162" i="7"/>
  <c r="M162" i="7" s="1"/>
  <c r="N162" i="7" s="1"/>
  <c r="I162" i="7"/>
  <c r="L162" i="7"/>
  <c r="F163" i="7"/>
  <c r="I163" i="7" s="1"/>
  <c r="G163" i="7"/>
  <c r="L163" i="7" s="1"/>
  <c r="N163" i="7" s="1"/>
  <c r="H163" i="7"/>
  <c r="M163" i="7"/>
  <c r="G164" i="7"/>
  <c r="L164" i="7" s="1"/>
  <c r="N164" i="7" s="1"/>
  <c r="H164" i="7"/>
  <c r="M164" i="7"/>
  <c r="F165" i="7"/>
  <c r="I165" i="7" s="1"/>
  <c r="G165" i="7"/>
  <c r="H165" i="7"/>
  <c r="M165" i="7" s="1"/>
  <c r="N165" i="7"/>
  <c r="L165" i="7"/>
  <c r="F166" i="7"/>
  <c r="G166" i="7"/>
  <c r="H166" i="7"/>
  <c r="M166" i="7" s="1"/>
  <c r="N166" i="7" s="1"/>
  <c r="I166" i="7"/>
  <c r="L166" i="7"/>
  <c r="F167" i="7"/>
  <c r="I167" i="7" s="1"/>
  <c r="G167" i="7"/>
  <c r="L167" i="7" s="1"/>
  <c r="N167" i="7" s="1"/>
  <c r="H167" i="7"/>
  <c r="M167" i="7"/>
  <c r="F168" i="7"/>
  <c r="I168" i="7" s="1"/>
  <c r="G168" i="7"/>
  <c r="L168" i="7" s="1"/>
  <c r="N168" i="7" s="1"/>
  <c r="H168" i="7"/>
  <c r="M168" i="7"/>
  <c r="F169" i="7"/>
  <c r="I169" i="7" s="1"/>
  <c r="G169" i="7"/>
  <c r="H169" i="7"/>
  <c r="M169" i="7" s="1"/>
  <c r="N169" i="7"/>
  <c r="L169" i="7"/>
  <c r="F170" i="7"/>
  <c r="G170" i="7"/>
  <c r="H170" i="7"/>
  <c r="M170" i="7" s="1"/>
  <c r="N170" i="7" s="1"/>
  <c r="I170" i="7"/>
  <c r="L170" i="7"/>
  <c r="F171" i="7"/>
  <c r="I171" i="7" s="1"/>
  <c r="G171" i="7"/>
  <c r="L171" i="7" s="1"/>
  <c r="N171" i="7" s="1"/>
  <c r="H171" i="7"/>
  <c r="M171" i="7"/>
  <c r="F172" i="7"/>
  <c r="I172" i="7" s="1"/>
  <c r="G172" i="7"/>
  <c r="L172" i="7" s="1"/>
  <c r="N172" i="7" s="1"/>
  <c r="H172" i="7"/>
  <c r="M172" i="7"/>
  <c r="F173" i="7"/>
  <c r="I173" i="7" s="1"/>
  <c r="G173" i="7"/>
  <c r="H173" i="7"/>
  <c r="M173" i="7" s="1"/>
  <c r="N173" i="7"/>
  <c r="L173" i="7"/>
  <c r="F174" i="7"/>
  <c r="G174" i="7"/>
  <c r="H174" i="7"/>
  <c r="M174" i="7" s="1"/>
  <c r="N174" i="7" s="1"/>
  <c r="I174" i="7"/>
  <c r="L174" i="7"/>
  <c r="F175" i="7"/>
  <c r="I175" i="7" s="1"/>
  <c r="G175" i="7"/>
  <c r="L175" i="7" s="1"/>
  <c r="N175" i="7" s="1"/>
  <c r="H175" i="7"/>
  <c r="M175" i="7"/>
  <c r="F176" i="7"/>
  <c r="I176" i="7" s="1"/>
  <c r="G176" i="7"/>
  <c r="L176" i="7" s="1"/>
  <c r="N176" i="7" s="1"/>
  <c r="H176" i="7"/>
  <c r="M176" i="7"/>
  <c r="F177" i="7"/>
  <c r="I177" i="7" s="1"/>
  <c r="G177" i="7"/>
  <c r="H177" i="7"/>
  <c r="M177" i="7" s="1"/>
  <c r="N177" i="7"/>
  <c r="L177" i="7"/>
  <c r="F178" i="7"/>
  <c r="G178" i="7"/>
  <c r="H178" i="7"/>
  <c r="M178" i="7" s="1"/>
  <c r="N178" i="7" s="1"/>
  <c r="I178" i="7"/>
  <c r="L178" i="7"/>
  <c r="F179" i="7"/>
  <c r="I179" i="7" s="1"/>
  <c r="G179" i="7"/>
  <c r="L179" i="7" s="1"/>
  <c r="N179" i="7" s="1"/>
  <c r="H179" i="7"/>
  <c r="M179" i="7"/>
  <c r="E181" i="7"/>
  <c r="K181" i="7"/>
  <c r="F188" i="7"/>
  <c r="M188" i="7"/>
  <c r="N188" i="7" s="1"/>
  <c r="I188" i="7"/>
  <c r="L188" i="7"/>
  <c r="F189" i="7"/>
  <c r="I189" i="7" s="1"/>
  <c r="M189" i="7"/>
  <c r="N189" i="7" s="1"/>
  <c r="L189" i="7"/>
  <c r="F190" i="7"/>
  <c r="G190" i="7"/>
  <c r="L190" i="7"/>
  <c r="F191" i="7"/>
  <c r="I191" i="7" s="1"/>
  <c r="L191" i="7"/>
  <c r="M191" i="7"/>
  <c r="N191" i="7"/>
  <c r="E192" i="7"/>
  <c r="F192" i="7"/>
  <c r="I192" i="7" s="1"/>
  <c r="M192" i="7"/>
  <c r="N192" i="7"/>
  <c r="L192" i="7"/>
  <c r="F193" i="7"/>
  <c r="I193" i="7" s="1"/>
  <c r="E193" i="7"/>
  <c r="G193" i="7"/>
  <c r="L193" i="7" s="1"/>
  <c r="N193" i="7" s="1"/>
  <c r="H193" i="7"/>
  <c r="M193" i="7" s="1"/>
  <c r="E194" i="7"/>
  <c r="G194" i="7"/>
  <c r="L194" i="7" s="1"/>
  <c r="E195" i="7"/>
  <c r="F195" i="7"/>
  <c r="G195" i="7"/>
  <c r="F196" i="7"/>
  <c r="E196" i="7"/>
  <c r="M196" i="7"/>
  <c r="N196" i="7" s="1"/>
  <c r="L196" i="7"/>
  <c r="E197" i="7"/>
  <c r="M197" i="7"/>
  <c r="L197" i="7"/>
  <c r="F198" i="7"/>
  <c r="I198" i="7" s="1"/>
  <c r="E198" i="7"/>
  <c r="G198" i="7"/>
  <c r="H198" i="7"/>
  <c r="M198" i="7" s="1"/>
  <c r="N198" i="7"/>
  <c r="L198" i="7"/>
  <c r="F199" i="7"/>
  <c r="I199" i="7" s="1"/>
  <c r="E199" i="7"/>
  <c r="G199" i="7"/>
  <c r="L199" i="7" s="1"/>
  <c r="N199" i="7" s="1"/>
  <c r="H199" i="7"/>
  <c r="M199" i="7" s="1"/>
  <c r="E200" i="7"/>
  <c r="G200" i="7"/>
  <c r="L200" i="7" s="1"/>
  <c r="E201" i="7"/>
  <c r="F201" i="7"/>
  <c r="I201" i="7" s="1"/>
  <c r="M201" i="7"/>
  <c r="N201" i="7"/>
  <c r="L201" i="7"/>
  <c r="F202" i="7"/>
  <c r="I202" i="7" s="1"/>
  <c r="E202" i="7"/>
  <c r="G202" i="7"/>
  <c r="L202" i="7" s="1"/>
  <c r="N202" i="7" s="1"/>
  <c r="H202" i="7"/>
  <c r="M202" i="7" s="1"/>
  <c r="E203" i="7"/>
  <c r="G203" i="7"/>
  <c r="L203" i="7" s="1"/>
  <c r="E204" i="7"/>
  <c r="F204" i="7"/>
  <c r="I204" i="7" s="1"/>
  <c r="M204" i="7"/>
  <c r="N204" i="7"/>
  <c r="L204" i="7"/>
  <c r="F205" i="7"/>
  <c r="I205" i="7" s="1"/>
  <c r="E205" i="7"/>
  <c r="G205" i="7"/>
  <c r="L205" i="7" s="1"/>
  <c r="N205" i="7" s="1"/>
  <c r="H205" i="7"/>
  <c r="M205" i="7" s="1"/>
  <c r="E206" i="7"/>
  <c r="M206" i="7"/>
  <c r="L206" i="7"/>
  <c r="N206" i="7" s="1"/>
  <c r="F207" i="7"/>
  <c r="I207" i="7" s="1"/>
  <c r="G207" i="7"/>
  <c r="H207" i="7"/>
  <c r="L207" i="7"/>
  <c r="M207" i="7"/>
  <c r="F208" i="7"/>
  <c r="G208" i="7"/>
  <c r="F209" i="7"/>
  <c r="I209" i="7" s="1"/>
  <c r="G209" i="7"/>
  <c r="L209" i="7" s="1"/>
  <c r="N209" i="7" s="1"/>
  <c r="H209" i="7"/>
  <c r="M209" i="7" s="1"/>
  <c r="F210" i="7"/>
  <c r="G210" i="7"/>
  <c r="L210" i="7"/>
  <c r="F211" i="7"/>
  <c r="I211" i="7" s="1"/>
  <c r="G211" i="7"/>
  <c r="H211" i="7"/>
  <c r="L211" i="7"/>
  <c r="N211" i="7" s="1"/>
  <c r="M211" i="7"/>
  <c r="F212" i="7"/>
  <c r="G212" i="7"/>
  <c r="F213" i="7"/>
  <c r="I213" i="7" s="1"/>
  <c r="G213" i="7"/>
  <c r="L213" i="7" s="1"/>
  <c r="N213" i="7" s="1"/>
  <c r="H213" i="7"/>
  <c r="M213" i="7" s="1"/>
  <c r="F214" i="7"/>
  <c r="G214" i="7"/>
  <c r="L214" i="7"/>
  <c r="F215" i="7"/>
  <c r="I215" i="7" s="1"/>
  <c r="G215" i="7"/>
  <c r="H215" i="7"/>
  <c r="L215" i="7"/>
  <c r="M215" i="7"/>
  <c r="F216" i="7"/>
  <c r="G216" i="7"/>
  <c r="F217" i="7"/>
  <c r="I217" i="7" s="1"/>
  <c r="M217" i="7"/>
  <c r="N217" i="7" s="1"/>
  <c r="L217" i="7"/>
  <c r="F218" i="7"/>
  <c r="I218" i="7" s="1"/>
  <c r="M218" i="7"/>
  <c r="N218" i="7" s="1"/>
  <c r="L218" i="7"/>
  <c r="F219" i="7"/>
  <c r="I219" i="7" s="1"/>
  <c r="N219" i="7"/>
  <c r="L219" i="7"/>
  <c r="M219" i="7"/>
  <c r="F220" i="7"/>
  <c r="G220" i="7"/>
  <c r="L220" i="7" s="1"/>
  <c r="F221" i="7"/>
  <c r="I221" i="7" s="1"/>
  <c r="L221" i="7"/>
  <c r="M221" i="7"/>
  <c r="F222" i="7"/>
  <c r="I222" i="7" s="1"/>
  <c r="M222" i="7"/>
  <c r="L222" i="7"/>
  <c r="F223" i="7"/>
  <c r="I223" i="7" s="1"/>
  <c r="N223" i="7"/>
  <c r="L223" i="7"/>
  <c r="M223" i="7"/>
  <c r="F224" i="7"/>
  <c r="I224" i="7" s="1"/>
  <c r="M224" i="7"/>
  <c r="N224" i="7" s="1"/>
  <c r="L224" i="7"/>
  <c r="F225" i="7"/>
  <c r="M225" i="7"/>
  <c r="N225" i="7" s="1"/>
  <c r="L225" i="7"/>
  <c r="F226" i="7"/>
  <c r="I226" i="7" s="1"/>
  <c r="G226" i="7"/>
  <c r="H226" i="7"/>
  <c r="M226" i="7" s="1"/>
  <c r="L226" i="7"/>
  <c r="F233" i="7"/>
  <c r="I233" i="7" s="1"/>
  <c r="L233" i="7"/>
  <c r="F234" i="7"/>
  <c r="I234" i="7" s="1"/>
  <c r="L234" i="7"/>
  <c r="N234" i="7" s="1"/>
  <c r="M234" i="7"/>
  <c r="F235" i="7"/>
  <c r="I235" i="7" s="1"/>
  <c r="L235" i="7"/>
  <c r="N235" i="7" s="1"/>
  <c r="K264" i="7"/>
  <c r="M235" i="7"/>
  <c r="F236" i="7"/>
  <c r="I236" i="7" s="1"/>
  <c r="M236" i="7"/>
  <c r="N236" i="7"/>
  <c r="L236" i="7"/>
  <c r="F237" i="7"/>
  <c r="I237" i="7" s="1"/>
  <c r="N237" i="7"/>
  <c r="L237" i="7"/>
  <c r="M237" i="7"/>
  <c r="F238" i="7"/>
  <c r="I238" i="7" s="1"/>
  <c r="L238" i="7"/>
  <c r="M238" i="7"/>
  <c r="F239" i="7"/>
  <c r="I239" i="7" s="1"/>
  <c r="M239" i="7"/>
  <c r="L239" i="7"/>
  <c r="F240" i="7"/>
  <c r="I240" i="7" s="1"/>
  <c r="L240" i="7"/>
  <c r="M240" i="7"/>
  <c r="N240" i="7" s="1"/>
  <c r="F241" i="7"/>
  <c r="I241" i="7"/>
  <c r="M241" i="7"/>
  <c r="F242" i="7"/>
  <c r="I242" i="7" s="1"/>
  <c r="M242" i="7"/>
  <c r="L242" i="7"/>
  <c r="F243" i="7"/>
  <c r="L243" i="7"/>
  <c r="F244" i="7"/>
  <c r="I244" i="7" s="1"/>
  <c r="N244" i="7"/>
  <c r="L244" i="7"/>
  <c r="M244" i="7"/>
  <c r="F245" i="7"/>
  <c r="I245" i="7" s="1"/>
  <c r="M245" i="7"/>
  <c r="L245" i="7"/>
  <c r="F246" i="7"/>
  <c r="I246" i="7" s="1"/>
  <c r="L246" i="7"/>
  <c r="M246" i="7"/>
  <c r="N246" i="7" s="1"/>
  <c r="F247" i="7"/>
  <c r="I247" i="7" s="1"/>
  <c r="M247" i="7"/>
  <c r="L247" i="7"/>
  <c r="F248" i="7"/>
  <c r="M248" i="7"/>
  <c r="I248" i="7"/>
  <c r="L248" i="7"/>
  <c r="F249" i="7"/>
  <c r="L249" i="7"/>
  <c r="F250" i="7"/>
  <c r="I250" i="7" s="1"/>
  <c r="M250" i="7"/>
  <c r="L250" i="7"/>
  <c r="N250" i="7" s="1"/>
  <c r="F251" i="7"/>
  <c r="I251" i="7" s="1"/>
  <c r="L251" i="7"/>
  <c r="M251" i="7"/>
  <c r="N251" i="7" s="1"/>
  <c r="F252" i="7"/>
  <c r="I252" i="7"/>
  <c r="M252" i="7"/>
  <c r="F253" i="7"/>
  <c r="L253" i="7"/>
  <c r="M253" i="7"/>
  <c r="F254" i="7"/>
  <c r="I254" i="7" s="1"/>
  <c r="M254" i="7"/>
  <c r="L254" i="7"/>
  <c r="F255" i="7"/>
  <c r="I255" i="7" s="1"/>
  <c r="L255" i="7"/>
  <c r="M255" i="7"/>
  <c r="N255" i="7" s="1"/>
  <c r="F256" i="7"/>
  <c r="I256" i="7"/>
  <c r="M256" i="7"/>
  <c r="F257" i="7"/>
  <c r="I257" i="7" s="1"/>
  <c r="M257" i="7"/>
  <c r="N257" i="7"/>
  <c r="L257" i="7"/>
  <c r="F258" i="7"/>
  <c r="L258" i="7"/>
  <c r="F259" i="7"/>
  <c r="I259" i="7" s="1"/>
  <c r="N259" i="7"/>
  <c r="L259" i="7"/>
  <c r="M259" i="7"/>
  <c r="F260" i="7"/>
  <c r="I260" i="7" s="1"/>
  <c r="M260" i="7"/>
  <c r="L260" i="7"/>
  <c r="N260" i="7" s="1"/>
  <c r="F261" i="7"/>
  <c r="I261" i="7" s="1"/>
  <c r="L261" i="7"/>
  <c r="M261" i="7"/>
  <c r="N261" i="7" s="1"/>
  <c r="F262" i="7"/>
  <c r="G262" i="7"/>
  <c r="E264" i="7"/>
  <c r="A6" i="6"/>
  <c r="A8" i="6"/>
  <c r="N8" i="6"/>
  <c r="A16" i="6"/>
  <c r="F16" i="6"/>
  <c r="I16" i="6" s="1"/>
  <c r="H16" i="6"/>
  <c r="L16" i="6"/>
  <c r="M16" i="6"/>
  <c r="A17" i="6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F17" i="6"/>
  <c r="I17" i="6" s="1"/>
  <c r="G17" i="6"/>
  <c r="H17" i="6"/>
  <c r="L17" i="6"/>
  <c r="M17" i="6"/>
  <c r="N17" i="6"/>
  <c r="D19" i="6"/>
  <c r="E19" i="6"/>
  <c r="F22" i="6"/>
  <c r="G22" i="6"/>
  <c r="H22" i="6"/>
  <c r="L22" i="6"/>
  <c r="M22" i="6"/>
  <c r="N22" i="6" s="1"/>
  <c r="F23" i="6"/>
  <c r="I23" i="6" s="1"/>
  <c r="G23" i="6"/>
  <c r="H23" i="6"/>
  <c r="L23" i="6"/>
  <c r="M23" i="6"/>
  <c r="F24" i="6"/>
  <c r="I24" i="6" s="1"/>
  <c r="G24" i="6"/>
  <c r="H24" i="6"/>
  <c r="L24" i="6"/>
  <c r="M24" i="6"/>
  <c r="N24" i="6"/>
  <c r="D26" i="6"/>
  <c r="E26" i="6"/>
  <c r="D47" i="6"/>
  <c r="G29" i="6"/>
  <c r="H29" i="6"/>
  <c r="L29" i="6"/>
  <c r="M29" i="6"/>
  <c r="N29" i="6" s="1"/>
  <c r="F30" i="6"/>
  <c r="I30" i="6" s="1"/>
  <c r="G30" i="6"/>
  <c r="H30" i="6"/>
  <c r="L30" i="6"/>
  <c r="M30" i="6"/>
  <c r="F31" i="6"/>
  <c r="I31" i="6" s="1"/>
  <c r="G31" i="6"/>
  <c r="H31" i="6"/>
  <c r="L31" i="6"/>
  <c r="M31" i="6"/>
  <c r="N31" i="6"/>
  <c r="F32" i="6"/>
  <c r="I32" i="6" s="1"/>
  <c r="G32" i="6"/>
  <c r="H32" i="6"/>
  <c r="L32" i="6"/>
  <c r="N32" i="6" s="1"/>
  <c r="M32" i="6"/>
  <c r="F33" i="6"/>
  <c r="I33" i="6" s="1"/>
  <c r="G33" i="6"/>
  <c r="H33" i="6"/>
  <c r="L33" i="6"/>
  <c r="M33" i="6"/>
  <c r="N33" i="6" s="1"/>
  <c r="F34" i="6"/>
  <c r="G34" i="6"/>
  <c r="I34" i="6" s="1"/>
  <c r="H34" i="6"/>
  <c r="N34" i="6"/>
  <c r="L34" i="6"/>
  <c r="M34" i="6"/>
  <c r="F35" i="6"/>
  <c r="I35" i="6" s="1"/>
  <c r="G35" i="6"/>
  <c r="H35" i="6"/>
  <c r="L35" i="6"/>
  <c r="M35" i="6"/>
  <c r="N35" i="6"/>
  <c r="F36" i="6"/>
  <c r="I36" i="6" s="1"/>
  <c r="G36" i="6"/>
  <c r="H36" i="6"/>
  <c r="L36" i="6"/>
  <c r="N36" i="6" s="1"/>
  <c r="M36" i="6"/>
  <c r="F37" i="6"/>
  <c r="I37" i="6" s="1"/>
  <c r="G37" i="6"/>
  <c r="H37" i="6"/>
  <c r="L37" i="6"/>
  <c r="M37" i="6"/>
  <c r="N37" i="6" s="1"/>
  <c r="F38" i="6"/>
  <c r="G38" i="6"/>
  <c r="I38" i="6" s="1"/>
  <c r="H38" i="6"/>
  <c r="N38" i="6"/>
  <c r="L38" i="6"/>
  <c r="M38" i="6"/>
  <c r="F39" i="6"/>
  <c r="I39" i="6" s="1"/>
  <c r="G39" i="6"/>
  <c r="H39" i="6"/>
  <c r="L39" i="6"/>
  <c r="M39" i="6"/>
  <c r="N39" i="6"/>
  <c r="F40" i="6"/>
  <c r="I40" i="6" s="1"/>
  <c r="G40" i="6"/>
  <c r="H40" i="6"/>
  <c r="L40" i="6"/>
  <c r="N40" i="6" s="1"/>
  <c r="M40" i="6"/>
  <c r="F41" i="6"/>
  <c r="I41" i="6" s="1"/>
  <c r="G41" i="6"/>
  <c r="H41" i="6"/>
  <c r="L41" i="6"/>
  <c r="M41" i="6"/>
  <c r="N41" i="6" s="1"/>
  <c r="F42" i="6"/>
  <c r="I42" i="6" s="1"/>
  <c r="G42" i="6"/>
  <c r="H42" i="6"/>
  <c r="N42" i="6"/>
  <c r="L42" i="6"/>
  <c r="M42" i="6"/>
  <c r="F43" i="6"/>
  <c r="I43" i="6" s="1"/>
  <c r="G43" i="6"/>
  <c r="H43" i="6"/>
  <c r="L43" i="6"/>
  <c r="M43" i="6"/>
  <c r="N43" i="6"/>
  <c r="F44" i="6"/>
  <c r="I44" i="6" s="1"/>
  <c r="G44" i="6"/>
  <c r="H44" i="6"/>
  <c r="L44" i="6"/>
  <c r="N44" i="6" s="1"/>
  <c r="M44" i="6"/>
  <c r="F45" i="6"/>
  <c r="I45" i="6" s="1"/>
  <c r="G45" i="6"/>
  <c r="H45" i="6"/>
  <c r="L45" i="6"/>
  <c r="M45" i="6"/>
  <c r="N45" i="6" s="1"/>
  <c r="E47" i="6"/>
  <c r="F50" i="6"/>
  <c r="G50" i="6"/>
  <c r="H50" i="6"/>
  <c r="L50" i="6"/>
  <c r="M50" i="6"/>
  <c r="N50" i="6"/>
  <c r="F51" i="6"/>
  <c r="I51" i="6" s="1"/>
  <c r="G51" i="6"/>
  <c r="H51" i="6"/>
  <c r="L51" i="6"/>
  <c r="N51" i="6" s="1"/>
  <c r="M51" i="6"/>
  <c r="F52" i="6"/>
  <c r="I52" i="6" s="1"/>
  <c r="G52" i="6"/>
  <c r="H52" i="6"/>
  <c r="L52" i="6"/>
  <c r="M52" i="6"/>
  <c r="N52" i="6" s="1"/>
  <c r="F53" i="6"/>
  <c r="G53" i="6"/>
  <c r="I53" i="6" s="1"/>
  <c r="H53" i="6"/>
  <c r="L53" i="6"/>
  <c r="M53" i="6"/>
  <c r="F54" i="6"/>
  <c r="I54" i="6" s="1"/>
  <c r="G54" i="6"/>
  <c r="H54" i="6"/>
  <c r="L54" i="6"/>
  <c r="M54" i="6"/>
  <c r="N54" i="6"/>
  <c r="F55" i="6"/>
  <c r="I55" i="6" s="1"/>
  <c r="G55" i="6"/>
  <c r="H55" i="6"/>
  <c r="L55" i="6"/>
  <c r="N55" i="6" s="1"/>
  <c r="M55" i="6"/>
  <c r="A56" i="6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F56" i="6"/>
  <c r="I56" i="6" s="1"/>
  <c r="G56" i="6"/>
  <c r="H56" i="6"/>
  <c r="L56" i="6"/>
  <c r="M56" i="6"/>
  <c r="N56" i="6" s="1"/>
  <c r="F57" i="6"/>
  <c r="G57" i="6"/>
  <c r="I57" i="6" s="1"/>
  <c r="H57" i="6"/>
  <c r="N57" i="6"/>
  <c r="L57" i="6"/>
  <c r="M57" i="6"/>
  <c r="F58" i="6"/>
  <c r="G58" i="6"/>
  <c r="H58" i="6"/>
  <c r="L58" i="6"/>
  <c r="M58" i="6"/>
  <c r="N58" i="6"/>
  <c r="D60" i="6"/>
  <c r="E60" i="6"/>
  <c r="D86" i="6"/>
  <c r="G63" i="6"/>
  <c r="H63" i="6"/>
  <c r="L63" i="6"/>
  <c r="M63" i="6"/>
  <c r="N63" i="6" s="1"/>
  <c r="F64" i="6"/>
  <c r="G64" i="6"/>
  <c r="I64" i="6" s="1"/>
  <c r="H64" i="6"/>
  <c r="L64" i="6"/>
  <c r="M64" i="6"/>
  <c r="F65" i="6"/>
  <c r="I65" i="6" s="1"/>
  <c r="G65" i="6"/>
  <c r="H65" i="6"/>
  <c r="L65" i="6"/>
  <c r="M65" i="6"/>
  <c r="N65" i="6"/>
  <c r="F66" i="6"/>
  <c r="I66" i="6" s="1"/>
  <c r="G66" i="6"/>
  <c r="H66" i="6"/>
  <c r="L66" i="6"/>
  <c r="N66" i="6" s="1"/>
  <c r="M66" i="6"/>
  <c r="F67" i="6"/>
  <c r="I67" i="6" s="1"/>
  <c r="G67" i="6"/>
  <c r="H67" i="6"/>
  <c r="L67" i="6"/>
  <c r="M67" i="6"/>
  <c r="N67" i="6" s="1"/>
  <c r="F68" i="6"/>
  <c r="G68" i="6"/>
  <c r="I68" i="6" s="1"/>
  <c r="H68" i="6"/>
  <c r="N68" i="6"/>
  <c r="L68" i="6"/>
  <c r="M68" i="6"/>
  <c r="F69" i="6"/>
  <c r="G69" i="6"/>
  <c r="H69" i="6"/>
  <c r="L69" i="6"/>
  <c r="M69" i="6"/>
  <c r="N69" i="6"/>
  <c r="F70" i="6"/>
  <c r="I70" i="6" s="1"/>
  <c r="G70" i="6"/>
  <c r="H70" i="6"/>
  <c r="L70" i="6"/>
  <c r="N70" i="6" s="1"/>
  <c r="M70" i="6"/>
  <c r="F71" i="6"/>
  <c r="I71" i="6" s="1"/>
  <c r="G71" i="6"/>
  <c r="H71" i="6"/>
  <c r="L71" i="6"/>
  <c r="M71" i="6"/>
  <c r="N71" i="6" s="1"/>
  <c r="F72" i="6"/>
  <c r="G72" i="6"/>
  <c r="I72" i="6" s="1"/>
  <c r="H72" i="6"/>
  <c r="N72" i="6"/>
  <c r="L72" i="6"/>
  <c r="M72" i="6"/>
  <c r="F73" i="6"/>
  <c r="I73" i="6" s="1"/>
  <c r="G73" i="6"/>
  <c r="H73" i="6"/>
  <c r="L73" i="6"/>
  <c r="M73" i="6"/>
  <c r="N73" i="6"/>
  <c r="F74" i="6"/>
  <c r="I74" i="6" s="1"/>
  <c r="G74" i="6"/>
  <c r="H74" i="6"/>
  <c r="L74" i="6"/>
  <c r="N74" i="6" s="1"/>
  <c r="M74" i="6"/>
  <c r="F75" i="6"/>
  <c r="I75" i="6" s="1"/>
  <c r="G75" i="6"/>
  <c r="H75" i="6"/>
  <c r="L75" i="6"/>
  <c r="M75" i="6"/>
  <c r="N75" i="6" s="1"/>
  <c r="F76" i="6"/>
  <c r="I76" i="6" s="1"/>
  <c r="G76" i="6"/>
  <c r="H76" i="6"/>
  <c r="N76" i="6"/>
  <c r="L76" i="6"/>
  <c r="M76" i="6"/>
  <c r="F77" i="6"/>
  <c r="I77" i="6" s="1"/>
  <c r="G77" i="6"/>
  <c r="H77" i="6"/>
  <c r="L77" i="6"/>
  <c r="M77" i="6"/>
  <c r="N77" i="6"/>
  <c r="F78" i="6"/>
  <c r="I78" i="6" s="1"/>
  <c r="G78" i="6"/>
  <c r="H78" i="6"/>
  <c r="L78" i="6"/>
  <c r="N78" i="6" s="1"/>
  <c r="M78" i="6"/>
  <c r="F79" i="6"/>
  <c r="I79" i="6" s="1"/>
  <c r="G79" i="6"/>
  <c r="H79" i="6"/>
  <c r="L79" i="6"/>
  <c r="M79" i="6"/>
  <c r="N79" i="6" s="1"/>
  <c r="F80" i="6"/>
  <c r="I80" i="6" s="1"/>
  <c r="G80" i="6"/>
  <c r="H80" i="6"/>
  <c r="N80" i="6"/>
  <c r="L80" i="6"/>
  <c r="M80" i="6"/>
  <c r="F81" i="6"/>
  <c r="I81" i="6" s="1"/>
  <c r="G81" i="6"/>
  <c r="H81" i="6"/>
  <c r="L81" i="6"/>
  <c r="M81" i="6"/>
  <c r="N81" i="6"/>
  <c r="F82" i="6"/>
  <c r="I82" i="6" s="1"/>
  <c r="G82" i="6"/>
  <c r="H82" i="6"/>
  <c r="N82" i="6"/>
  <c r="L82" i="6"/>
  <c r="M82" i="6"/>
  <c r="F83" i="6"/>
  <c r="I83" i="6" s="1"/>
  <c r="G83" i="6"/>
  <c r="H83" i="6"/>
  <c r="L83" i="6"/>
  <c r="M83" i="6"/>
  <c r="N83" i="6" s="1"/>
  <c r="F84" i="6"/>
  <c r="I84" i="6" s="1"/>
  <c r="G84" i="6"/>
  <c r="H84" i="6"/>
  <c r="N84" i="6"/>
  <c r="L84" i="6"/>
  <c r="M84" i="6"/>
  <c r="E86" i="6"/>
  <c r="F89" i="6"/>
  <c r="G89" i="6"/>
  <c r="H89" i="6"/>
  <c r="L89" i="6"/>
  <c r="N89" i="6" s="1"/>
  <c r="M89" i="6"/>
  <c r="F90" i="6"/>
  <c r="I90" i="6" s="1"/>
  <c r="G90" i="6"/>
  <c r="H90" i="6"/>
  <c r="L90" i="6"/>
  <c r="M90" i="6"/>
  <c r="N90" i="6" s="1"/>
  <c r="F91" i="6"/>
  <c r="I91" i="6" s="1"/>
  <c r="G91" i="6"/>
  <c r="H91" i="6"/>
  <c r="L91" i="6"/>
  <c r="M91" i="6"/>
  <c r="F92" i="6"/>
  <c r="I92" i="6" s="1"/>
  <c r="G92" i="6"/>
  <c r="H92" i="6"/>
  <c r="L92" i="6"/>
  <c r="M92" i="6"/>
  <c r="N92" i="6"/>
  <c r="F93" i="6"/>
  <c r="I93" i="6" s="1"/>
  <c r="G93" i="6"/>
  <c r="H93" i="6"/>
  <c r="L93" i="6"/>
  <c r="N93" i="6" s="1"/>
  <c r="M93" i="6"/>
  <c r="F94" i="6"/>
  <c r="I94" i="6" s="1"/>
  <c r="G94" i="6"/>
  <c r="H94" i="6"/>
  <c r="L94" i="6"/>
  <c r="M94" i="6"/>
  <c r="N94" i="6" s="1"/>
  <c r="F95" i="6"/>
  <c r="G95" i="6"/>
  <c r="H95" i="6"/>
  <c r="N95" i="6"/>
  <c r="L95" i="6"/>
  <c r="M95" i="6"/>
  <c r="F96" i="6"/>
  <c r="G96" i="6"/>
  <c r="H96" i="6"/>
  <c r="L96" i="6"/>
  <c r="M96" i="6"/>
  <c r="N96" i="6"/>
  <c r="F97" i="6"/>
  <c r="I97" i="6" s="1"/>
  <c r="G97" i="6"/>
  <c r="H97" i="6"/>
  <c r="L97" i="6"/>
  <c r="N97" i="6" s="1"/>
  <c r="M97" i="6"/>
  <c r="F98" i="6"/>
  <c r="I98" i="6" s="1"/>
  <c r="G98" i="6"/>
  <c r="H98" i="6"/>
  <c r="L98" i="6"/>
  <c r="M98" i="6"/>
  <c r="N98" i="6" s="1"/>
  <c r="F99" i="6"/>
  <c r="G99" i="6"/>
  <c r="H99" i="6"/>
  <c r="N99" i="6"/>
  <c r="L99" i="6"/>
  <c r="M99" i="6"/>
  <c r="F100" i="6"/>
  <c r="I100" i="6" s="1"/>
  <c r="G100" i="6"/>
  <c r="H100" i="6"/>
  <c r="L100" i="6"/>
  <c r="M100" i="6"/>
  <c r="N100" i="6"/>
  <c r="F101" i="6"/>
  <c r="I101" i="6" s="1"/>
  <c r="G101" i="6"/>
  <c r="H101" i="6"/>
  <c r="L101" i="6"/>
  <c r="N101" i="6" s="1"/>
  <c r="M101" i="6"/>
  <c r="F102" i="6"/>
  <c r="I102" i="6" s="1"/>
  <c r="G102" i="6"/>
  <c r="H102" i="6"/>
  <c r="L102" i="6"/>
  <c r="M102" i="6"/>
  <c r="N102" i="6" s="1"/>
  <c r="F103" i="6"/>
  <c r="G103" i="6"/>
  <c r="H103" i="6"/>
  <c r="N103" i="6"/>
  <c r="L103" i="6"/>
  <c r="M103" i="6"/>
  <c r="F104" i="6"/>
  <c r="G104" i="6"/>
  <c r="H104" i="6"/>
  <c r="L104" i="6"/>
  <c r="M104" i="6"/>
  <c r="N104" i="6"/>
  <c r="F105" i="6"/>
  <c r="I105" i="6" s="1"/>
  <c r="G105" i="6"/>
  <c r="H105" i="6"/>
  <c r="L105" i="6"/>
  <c r="N105" i="6" s="1"/>
  <c r="M105" i="6"/>
  <c r="F106" i="6"/>
  <c r="I106" i="6" s="1"/>
  <c r="G106" i="6"/>
  <c r="H106" i="6"/>
  <c r="L106" i="6"/>
  <c r="M106" i="6"/>
  <c r="N106" i="6" s="1"/>
  <c r="F107" i="6"/>
  <c r="G107" i="6"/>
  <c r="H107" i="6"/>
  <c r="N107" i="6"/>
  <c r="L107" i="6"/>
  <c r="M107" i="6"/>
  <c r="F108" i="6"/>
  <c r="I108" i="6" s="1"/>
  <c r="G108" i="6"/>
  <c r="H108" i="6"/>
  <c r="L108" i="6"/>
  <c r="M108" i="6"/>
  <c r="N108" i="6"/>
  <c r="F109" i="6"/>
  <c r="I109" i="6" s="1"/>
  <c r="G109" i="6"/>
  <c r="H109" i="6"/>
  <c r="L109" i="6"/>
  <c r="N109" i="6" s="1"/>
  <c r="M109" i="6"/>
  <c r="F110" i="6"/>
  <c r="I110" i="6" s="1"/>
  <c r="G110" i="6"/>
  <c r="H110" i="6"/>
  <c r="L110" i="6"/>
  <c r="M110" i="6"/>
  <c r="N110" i="6" s="1"/>
  <c r="F111" i="6"/>
  <c r="G111" i="6"/>
  <c r="H111" i="6"/>
  <c r="N111" i="6"/>
  <c r="L111" i="6"/>
  <c r="M111" i="6"/>
  <c r="F112" i="6"/>
  <c r="G112" i="6"/>
  <c r="H112" i="6"/>
  <c r="L112" i="6"/>
  <c r="M112" i="6"/>
  <c r="N112" i="6"/>
  <c r="F113" i="6"/>
  <c r="I113" i="6" s="1"/>
  <c r="G113" i="6"/>
  <c r="H113" i="6"/>
  <c r="L113" i="6"/>
  <c r="N113" i="6" s="1"/>
  <c r="M113" i="6"/>
  <c r="F114" i="6"/>
  <c r="I114" i="6" s="1"/>
  <c r="G114" i="6"/>
  <c r="H114" i="6"/>
  <c r="L114" i="6"/>
  <c r="M114" i="6"/>
  <c r="N114" i="6" s="1"/>
  <c r="F115" i="6"/>
  <c r="I115" i="6" s="1"/>
  <c r="G115" i="6"/>
  <c r="H115" i="6"/>
  <c r="N115" i="6"/>
  <c r="L115" i="6"/>
  <c r="M115" i="6"/>
  <c r="F116" i="6"/>
  <c r="G116" i="6"/>
  <c r="H116" i="6"/>
  <c r="L116" i="6"/>
  <c r="M116" i="6"/>
  <c r="N116" i="6"/>
  <c r="D118" i="6"/>
  <c r="E118" i="6"/>
  <c r="D120" i="6"/>
  <c r="E120" i="6"/>
  <c r="F125" i="6"/>
  <c r="G125" i="6"/>
  <c r="L125" i="6" s="1"/>
  <c r="M125" i="6"/>
  <c r="G126" i="6"/>
  <c r="H126" i="6"/>
  <c r="M126" i="6" s="1"/>
  <c r="N126" i="6" s="1"/>
  <c r="L126" i="6"/>
  <c r="E128" i="6"/>
  <c r="F131" i="6"/>
  <c r="I131" i="6" s="1"/>
  <c r="G131" i="6"/>
  <c r="H131" i="6"/>
  <c r="M131" i="6" s="1"/>
  <c r="L131" i="6"/>
  <c r="F132" i="6"/>
  <c r="I132" i="6" s="1"/>
  <c r="G132" i="6"/>
  <c r="H132" i="6"/>
  <c r="M132" i="6" s="1"/>
  <c r="L132" i="6"/>
  <c r="N132" i="6" s="1"/>
  <c r="F133" i="6"/>
  <c r="I133" i="6" s="1"/>
  <c r="G133" i="6"/>
  <c r="H133" i="6"/>
  <c r="M133" i="6" s="1"/>
  <c r="L133" i="6"/>
  <c r="N133" i="6" s="1"/>
  <c r="F134" i="6"/>
  <c r="I134" i="6" s="1"/>
  <c r="G134" i="6"/>
  <c r="H134" i="6"/>
  <c r="M134" i="6" s="1"/>
  <c r="L134" i="6"/>
  <c r="N134" i="6" s="1"/>
  <c r="F135" i="6"/>
  <c r="I135" i="6" s="1"/>
  <c r="G135" i="6"/>
  <c r="H135" i="6"/>
  <c r="M135" i="6" s="1"/>
  <c r="L135" i="6"/>
  <c r="F136" i="6"/>
  <c r="I136" i="6" s="1"/>
  <c r="G136" i="6"/>
  <c r="H136" i="6"/>
  <c r="M136" i="6" s="1"/>
  <c r="L136" i="6"/>
  <c r="F137" i="6"/>
  <c r="I137" i="6" s="1"/>
  <c r="G137" i="6"/>
  <c r="H137" i="6"/>
  <c r="M137" i="6" s="1"/>
  <c r="L137" i="6"/>
  <c r="F138" i="6"/>
  <c r="I138" i="6" s="1"/>
  <c r="G138" i="6"/>
  <c r="H138" i="6"/>
  <c r="M138" i="6" s="1"/>
  <c r="L138" i="6"/>
  <c r="F139" i="6"/>
  <c r="I139" i="6" s="1"/>
  <c r="G139" i="6"/>
  <c r="H139" i="6"/>
  <c r="M139" i="6" s="1"/>
  <c r="L139" i="6"/>
  <c r="F140" i="6"/>
  <c r="I140" i="6" s="1"/>
  <c r="G140" i="6"/>
  <c r="H140" i="6"/>
  <c r="M140" i="6" s="1"/>
  <c r="L140" i="6"/>
  <c r="N140" i="6" s="1"/>
  <c r="F141" i="6"/>
  <c r="I141" i="6" s="1"/>
  <c r="G141" i="6"/>
  <c r="H141" i="6"/>
  <c r="M141" i="6" s="1"/>
  <c r="L141" i="6"/>
  <c r="N141" i="6" s="1"/>
  <c r="F142" i="6"/>
  <c r="I142" i="6" s="1"/>
  <c r="G142" i="6"/>
  <c r="H142" i="6"/>
  <c r="M142" i="6" s="1"/>
  <c r="L142" i="6"/>
  <c r="N142" i="6" s="1"/>
  <c r="F143" i="6"/>
  <c r="I143" i="6" s="1"/>
  <c r="G143" i="6"/>
  <c r="H143" i="6"/>
  <c r="M143" i="6" s="1"/>
  <c r="L143" i="6"/>
  <c r="F144" i="6"/>
  <c r="I144" i="6" s="1"/>
  <c r="G144" i="6"/>
  <c r="H144" i="6"/>
  <c r="L144" i="6"/>
  <c r="N144" i="6" s="1"/>
  <c r="M144" i="6"/>
  <c r="F145" i="6"/>
  <c r="I145" i="6" s="1"/>
  <c r="G145" i="6"/>
  <c r="H145" i="6"/>
  <c r="L145" i="6"/>
  <c r="N145" i="6" s="1"/>
  <c r="M145" i="6"/>
  <c r="F146" i="6"/>
  <c r="I146" i="6" s="1"/>
  <c r="G146" i="6"/>
  <c r="H146" i="6"/>
  <c r="L146" i="6"/>
  <c r="N146" i="6" s="1"/>
  <c r="M146" i="6"/>
  <c r="F147" i="6"/>
  <c r="I147" i="6" s="1"/>
  <c r="G147" i="6"/>
  <c r="H147" i="6"/>
  <c r="L147" i="6"/>
  <c r="N147" i="6" s="1"/>
  <c r="M147" i="6"/>
  <c r="F148" i="6"/>
  <c r="I148" i="6" s="1"/>
  <c r="G148" i="6"/>
  <c r="H148" i="6"/>
  <c r="L148" i="6"/>
  <c r="N148" i="6" s="1"/>
  <c r="M148" i="6"/>
  <c r="F149" i="6"/>
  <c r="I149" i="6" s="1"/>
  <c r="G149" i="6"/>
  <c r="H149" i="6"/>
  <c r="L149" i="6"/>
  <c r="N149" i="6" s="1"/>
  <c r="M149" i="6"/>
  <c r="F150" i="6"/>
  <c r="I150" i="6" s="1"/>
  <c r="G150" i="6"/>
  <c r="H150" i="6"/>
  <c r="L150" i="6"/>
  <c r="N150" i="6" s="1"/>
  <c r="M150" i="6"/>
  <c r="F151" i="6"/>
  <c r="I151" i="6" s="1"/>
  <c r="G151" i="6"/>
  <c r="H151" i="6"/>
  <c r="L151" i="6"/>
  <c r="N151" i="6" s="1"/>
  <c r="M151" i="6"/>
  <c r="D153" i="6"/>
  <c r="E153" i="6"/>
  <c r="K153" i="6"/>
  <c r="F156" i="6"/>
  <c r="G156" i="6"/>
  <c r="L156" i="6" s="1"/>
  <c r="H156" i="6"/>
  <c r="M156" i="6"/>
  <c r="F157" i="6"/>
  <c r="G157" i="6"/>
  <c r="H157" i="6"/>
  <c r="M157" i="6" s="1"/>
  <c r="N157" i="6" s="1"/>
  <c r="L157" i="6"/>
  <c r="F158" i="6"/>
  <c r="I158" i="6" s="1"/>
  <c r="G158" i="6"/>
  <c r="H158" i="6"/>
  <c r="M158" i="6" s="1"/>
  <c r="L158" i="6"/>
  <c r="F159" i="6"/>
  <c r="I159" i="6" s="1"/>
  <c r="G159" i="6"/>
  <c r="L159" i="6" s="1"/>
  <c r="H159" i="6"/>
  <c r="N159" i="6"/>
  <c r="M159" i="6"/>
  <c r="F160" i="6"/>
  <c r="I160" i="6" s="1"/>
  <c r="G160" i="6"/>
  <c r="L160" i="6" s="1"/>
  <c r="N160" i="6" s="1"/>
  <c r="H160" i="6"/>
  <c r="M160" i="6"/>
  <c r="F161" i="6"/>
  <c r="I161" i="6" s="1"/>
  <c r="G161" i="6"/>
  <c r="L161" i="6" s="1"/>
  <c r="N161" i="6" s="1"/>
  <c r="H161" i="6"/>
  <c r="M161" i="6" s="1"/>
  <c r="F162" i="6"/>
  <c r="G162" i="6"/>
  <c r="H162" i="6"/>
  <c r="M162" i="6" s="1"/>
  <c r="L162" i="6"/>
  <c r="F163" i="6"/>
  <c r="I163" i="6" s="1"/>
  <c r="G163" i="6"/>
  <c r="H163" i="6"/>
  <c r="N163" i="6"/>
  <c r="L163" i="6"/>
  <c r="M163" i="6"/>
  <c r="F164" i="6"/>
  <c r="I164" i="6" s="1"/>
  <c r="G164" i="6"/>
  <c r="L164" i="6" s="1"/>
  <c r="N164" i="6" s="1"/>
  <c r="H164" i="6"/>
  <c r="M164" i="6"/>
  <c r="F165" i="6"/>
  <c r="G165" i="6"/>
  <c r="L165" i="6" s="1"/>
  <c r="H165" i="6"/>
  <c r="M165" i="6" s="1"/>
  <c r="F166" i="6"/>
  <c r="G166" i="6"/>
  <c r="H166" i="6"/>
  <c r="M166" i="6" s="1"/>
  <c r="I166" i="6"/>
  <c r="L166" i="6"/>
  <c r="N166" i="6" s="1"/>
  <c r="F167" i="6"/>
  <c r="G167" i="6"/>
  <c r="H167" i="6"/>
  <c r="I167" i="6"/>
  <c r="L167" i="6"/>
  <c r="M167" i="6"/>
  <c r="F168" i="6"/>
  <c r="G168" i="6"/>
  <c r="L168" i="6" s="1"/>
  <c r="H168" i="6"/>
  <c r="I168" i="6"/>
  <c r="M168" i="6"/>
  <c r="N168" i="6" s="1"/>
  <c r="F169" i="6"/>
  <c r="I169" i="6" s="1"/>
  <c r="G169" i="6"/>
  <c r="H169" i="6"/>
  <c r="M169" i="6" s="1"/>
  <c r="L169" i="6"/>
  <c r="F170" i="6"/>
  <c r="I170" i="6" s="1"/>
  <c r="G170" i="6"/>
  <c r="H170" i="6"/>
  <c r="M170" i="6" s="1"/>
  <c r="L170" i="6"/>
  <c r="N170" i="6"/>
  <c r="F171" i="6"/>
  <c r="I171" i="6" s="1"/>
  <c r="G171" i="6"/>
  <c r="H171" i="6"/>
  <c r="L171" i="6"/>
  <c r="M171" i="6"/>
  <c r="F172" i="6"/>
  <c r="I172" i="6" s="1"/>
  <c r="G172" i="6"/>
  <c r="L172" i="6" s="1"/>
  <c r="H172" i="6"/>
  <c r="M172" i="6"/>
  <c r="N172" i="6"/>
  <c r="F173" i="6"/>
  <c r="G173" i="6"/>
  <c r="L173" i="6" s="1"/>
  <c r="H173" i="6"/>
  <c r="M173" i="6" s="1"/>
  <c r="F174" i="6"/>
  <c r="G174" i="6"/>
  <c r="H174" i="6"/>
  <c r="M174" i="6" s="1"/>
  <c r="I174" i="6"/>
  <c r="L174" i="6"/>
  <c r="N174" i="6" s="1"/>
  <c r="F175" i="6"/>
  <c r="G175" i="6"/>
  <c r="H175" i="6"/>
  <c r="M175" i="6"/>
  <c r="F176" i="6"/>
  <c r="G176" i="6"/>
  <c r="L176" i="6" s="1"/>
  <c r="N176" i="6" s="1"/>
  <c r="H176" i="6"/>
  <c r="I176" i="6"/>
  <c r="M176" i="6"/>
  <c r="G177" i="6"/>
  <c r="H177" i="6"/>
  <c r="M177" i="6" s="1"/>
  <c r="L177" i="6"/>
  <c r="E179" i="6"/>
  <c r="K179" i="6"/>
  <c r="E181" i="6"/>
  <c r="H213" i="6"/>
  <c r="M213" i="6" s="1"/>
  <c r="L186" i="6"/>
  <c r="F187" i="6"/>
  <c r="I187" i="6"/>
  <c r="L187" i="6"/>
  <c r="M187" i="6"/>
  <c r="N187" i="6"/>
  <c r="F188" i="6"/>
  <c r="I188" i="6" s="1"/>
  <c r="M188" i="6"/>
  <c r="L188" i="6"/>
  <c r="N188" i="6" s="1"/>
  <c r="F189" i="6"/>
  <c r="I189" i="6"/>
  <c r="L189" i="6"/>
  <c r="M189" i="6"/>
  <c r="F190" i="6"/>
  <c r="M190" i="6"/>
  <c r="I190" i="6"/>
  <c r="L190" i="6"/>
  <c r="N190" i="6"/>
  <c r="F191" i="6"/>
  <c r="I191" i="6" s="1"/>
  <c r="L191" i="6"/>
  <c r="N191" i="6"/>
  <c r="M191" i="6"/>
  <c r="F192" i="6"/>
  <c r="I192" i="6" s="1"/>
  <c r="L192" i="6"/>
  <c r="M192" i="6"/>
  <c r="N192" i="6"/>
  <c r="F193" i="6"/>
  <c r="L193" i="6"/>
  <c r="M193" i="6"/>
  <c r="N193" i="6"/>
  <c r="F194" i="6"/>
  <c r="G194" i="6"/>
  <c r="H194" i="6"/>
  <c r="M194" i="6" s="1"/>
  <c r="I194" i="6"/>
  <c r="L194" i="6"/>
  <c r="N194" i="6"/>
  <c r="F195" i="6"/>
  <c r="H195" i="6"/>
  <c r="M195" i="6" s="1"/>
  <c r="L195" i="6"/>
  <c r="F196" i="6"/>
  <c r="I196" i="6" s="1"/>
  <c r="M196" i="6"/>
  <c r="N196" i="6"/>
  <c r="L196" i="6"/>
  <c r="F197" i="6"/>
  <c r="I197" i="6" s="1"/>
  <c r="N197" i="6"/>
  <c r="L197" i="6"/>
  <c r="M197" i="6"/>
  <c r="F198" i="6"/>
  <c r="L198" i="6"/>
  <c r="I198" i="6"/>
  <c r="M198" i="6"/>
  <c r="F199" i="6"/>
  <c r="H199" i="6"/>
  <c r="M199" i="6" s="1"/>
  <c r="I199" i="6"/>
  <c r="L199" i="6"/>
  <c r="N199" i="6" s="1"/>
  <c r="F200" i="6"/>
  <c r="I200" i="6"/>
  <c r="L200" i="6"/>
  <c r="M200" i="6"/>
  <c r="F201" i="6"/>
  <c r="L201" i="6"/>
  <c r="I201" i="6"/>
  <c r="M201" i="6"/>
  <c r="N201" i="6" s="1"/>
  <c r="F202" i="6"/>
  <c r="I202" i="6" s="1"/>
  <c r="H202" i="6"/>
  <c r="L202" i="6"/>
  <c r="M202" i="6"/>
  <c r="F203" i="6"/>
  <c r="G203" i="6"/>
  <c r="L203" i="6" s="1"/>
  <c r="F204" i="6"/>
  <c r="H204" i="6"/>
  <c r="L204" i="6"/>
  <c r="F205" i="6"/>
  <c r="G205" i="6"/>
  <c r="L205" i="6"/>
  <c r="F206" i="6"/>
  <c r="H206" i="6"/>
  <c r="M206" i="6" s="1"/>
  <c r="L206" i="6"/>
  <c r="N206" i="6"/>
  <c r="F207" i="6"/>
  <c r="G207" i="6"/>
  <c r="H207" i="6"/>
  <c r="L207" i="6"/>
  <c r="M207" i="6"/>
  <c r="F208" i="6"/>
  <c r="G208" i="6"/>
  <c r="L208" i="6" s="1"/>
  <c r="F209" i="6"/>
  <c r="G209" i="6"/>
  <c r="L209" i="6" s="1"/>
  <c r="H209" i="6"/>
  <c r="M209" i="6"/>
  <c r="F210" i="6"/>
  <c r="I210" i="6" s="1"/>
  <c r="G210" i="6"/>
  <c r="H210" i="6"/>
  <c r="M210" i="6" s="1"/>
  <c r="N210" i="6"/>
  <c r="L210" i="6"/>
  <c r="F211" i="6"/>
  <c r="G211" i="6"/>
  <c r="H211" i="6"/>
  <c r="M211" i="6" s="1"/>
  <c r="L211" i="6"/>
  <c r="F212" i="6"/>
  <c r="G212" i="6"/>
  <c r="L212" i="6" s="1"/>
  <c r="F213" i="6"/>
  <c r="G213" i="6"/>
  <c r="L213" i="6" s="1"/>
  <c r="F214" i="6"/>
  <c r="I214" i="6" s="1"/>
  <c r="G214" i="6"/>
  <c r="H214" i="6"/>
  <c r="M214" i="6" s="1"/>
  <c r="N214" i="6"/>
  <c r="L214" i="6"/>
  <c r="F215" i="6"/>
  <c r="H215" i="6"/>
  <c r="H220" i="6" s="1"/>
  <c r="M220" i="6" s="1"/>
  <c r="I215" i="6"/>
  <c r="L215" i="6"/>
  <c r="M215" i="6"/>
  <c r="N215" i="6" s="1"/>
  <c r="F216" i="6"/>
  <c r="I216" i="6" s="1"/>
  <c r="H216" i="6"/>
  <c r="L216" i="6"/>
  <c r="M216" i="6"/>
  <c r="F217" i="6"/>
  <c r="I217" i="6" s="1"/>
  <c r="H217" i="6"/>
  <c r="M217" i="6" s="1"/>
  <c r="N217" i="6" s="1"/>
  <c r="L217" i="6"/>
  <c r="F218" i="6"/>
  <c r="I218" i="6" s="1"/>
  <c r="G218" i="6"/>
  <c r="H218" i="6"/>
  <c r="M218" i="6" s="1"/>
  <c r="L218" i="6"/>
  <c r="N218" i="6" s="1"/>
  <c r="F219" i="6"/>
  <c r="I219" i="6" s="1"/>
  <c r="H219" i="6"/>
  <c r="N219" i="6"/>
  <c r="L219" i="6"/>
  <c r="M219" i="6"/>
  <c r="F220" i="6"/>
  <c r="I220" i="6" s="1"/>
  <c r="N220" i="6"/>
  <c r="L220" i="6"/>
  <c r="F221" i="6"/>
  <c r="M221" i="6"/>
  <c r="N221" i="6" s="1"/>
  <c r="L221" i="6"/>
  <c r="F222" i="6"/>
  <c r="I222" i="6" s="1"/>
  <c r="L222" i="6"/>
  <c r="M222" i="6"/>
  <c r="N222" i="6"/>
  <c r="F223" i="6"/>
  <c r="M223" i="6"/>
  <c r="L223" i="6"/>
  <c r="F224" i="6"/>
  <c r="G224" i="6"/>
  <c r="L224" i="6"/>
  <c r="E226" i="6"/>
  <c r="G234" i="6"/>
  <c r="L234" i="6" s="1"/>
  <c r="H239" i="6"/>
  <c r="M239" i="6" s="1"/>
  <c r="M231" i="6"/>
  <c r="F232" i="6"/>
  <c r="L232" i="6"/>
  <c r="F233" i="6"/>
  <c r="F234" i="6"/>
  <c r="H234" i="6"/>
  <c r="M234" i="6" s="1"/>
  <c r="F235" i="6"/>
  <c r="I235" i="6" s="1"/>
  <c r="L235" i="6"/>
  <c r="M235" i="6"/>
  <c r="F236" i="6"/>
  <c r="I236" i="6" s="1"/>
  <c r="G236" i="6"/>
  <c r="L236" i="6" s="1"/>
  <c r="H236" i="6"/>
  <c r="M236" i="6"/>
  <c r="N236" i="6"/>
  <c r="F237" i="6"/>
  <c r="G237" i="6"/>
  <c r="L237" i="6" s="1"/>
  <c r="F238" i="6"/>
  <c r="H238" i="6"/>
  <c r="M238" i="6" s="1"/>
  <c r="F239" i="6"/>
  <c r="F240" i="6"/>
  <c r="M240" i="6"/>
  <c r="N240" i="6" s="1"/>
  <c r="L240" i="6"/>
  <c r="F241" i="6"/>
  <c r="I241" i="6" s="1"/>
  <c r="L241" i="6"/>
  <c r="M241" i="6"/>
  <c r="N241" i="6"/>
  <c r="F242" i="6"/>
  <c r="M242" i="6"/>
  <c r="L242" i="6"/>
  <c r="F243" i="6"/>
  <c r="I243" i="6" s="1"/>
  <c r="M243" i="6"/>
  <c r="N243" i="6"/>
  <c r="L243" i="6"/>
  <c r="F244" i="6"/>
  <c r="H244" i="6"/>
  <c r="M244" i="6" s="1"/>
  <c r="F245" i="6"/>
  <c r="L245" i="6"/>
  <c r="M245" i="6"/>
  <c r="F246" i="6"/>
  <c r="H246" i="6"/>
  <c r="M246" i="6" s="1"/>
  <c r="F247" i="6"/>
  <c r="I247" i="6"/>
  <c r="L247" i="6"/>
  <c r="M247" i="6"/>
  <c r="N247" i="6" s="1"/>
  <c r="F248" i="6"/>
  <c r="I248" i="6" s="1"/>
  <c r="G248" i="6"/>
  <c r="L248" i="6" s="1"/>
  <c r="H248" i="6"/>
  <c r="M248" i="6" s="1"/>
  <c r="N248" i="6"/>
  <c r="F249" i="6"/>
  <c r="H249" i="6"/>
  <c r="M249" i="6"/>
  <c r="F250" i="6"/>
  <c r="G250" i="6"/>
  <c r="F251" i="6"/>
  <c r="I251" i="6" s="1"/>
  <c r="G251" i="6"/>
  <c r="L251" i="6" s="1"/>
  <c r="H251" i="6"/>
  <c r="M251" i="6" s="1"/>
  <c r="N251" i="6" s="1"/>
  <c r="F252" i="6"/>
  <c r="I252" i="6" s="1"/>
  <c r="G252" i="6"/>
  <c r="L252" i="6" s="1"/>
  <c r="N252" i="6" s="1"/>
  <c r="H252" i="6"/>
  <c r="M252" i="6" s="1"/>
  <c r="F253" i="6"/>
  <c r="H253" i="6"/>
  <c r="M253" i="6"/>
  <c r="F254" i="6"/>
  <c r="G254" i="6"/>
  <c r="L254" i="6" s="1"/>
  <c r="F255" i="6"/>
  <c r="L255" i="6"/>
  <c r="F256" i="6"/>
  <c r="L256" i="6"/>
  <c r="F257" i="6"/>
  <c r="L257" i="6"/>
  <c r="F258" i="6"/>
  <c r="L258" i="6"/>
  <c r="F259" i="6"/>
  <c r="H259" i="6"/>
  <c r="M259" i="6" s="1"/>
  <c r="F260" i="6"/>
  <c r="G260" i="6"/>
  <c r="L260" i="6" s="1"/>
  <c r="E262" i="6"/>
  <c r="E264" i="6" s="1"/>
  <c r="A6" i="5"/>
  <c r="A8" i="5"/>
  <c r="N8" i="5"/>
  <c r="A16" i="5"/>
  <c r="F16" i="5"/>
  <c r="I16" i="5" s="1"/>
  <c r="H16" i="5"/>
  <c r="L16" i="5"/>
  <c r="M16" i="5"/>
  <c r="A17" i="5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F17" i="5"/>
  <c r="I17" i="5" s="1"/>
  <c r="G17" i="5"/>
  <c r="H17" i="5"/>
  <c r="L17" i="5"/>
  <c r="M17" i="5"/>
  <c r="N17" i="5"/>
  <c r="D19" i="5"/>
  <c r="E19" i="5"/>
  <c r="K19" i="5"/>
  <c r="F22" i="5"/>
  <c r="I22" i="5" s="1"/>
  <c r="G22" i="5"/>
  <c r="H22" i="5"/>
  <c r="L22" i="5"/>
  <c r="M22" i="5"/>
  <c r="N22" i="5" s="1"/>
  <c r="F23" i="5"/>
  <c r="I23" i="5" s="1"/>
  <c r="G23" i="5"/>
  <c r="H23" i="5"/>
  <c r="L23" i="5"/>
  <c r="M23" i="5"/>
  <c r="F24" i="5"/>
  <c r="G24" i="5"/>
  <c r="H24" i="5"/>
  <c r="N24" i="5"/>
  <c r="L24" i="5"/>
  <c r="M24" i="5"/>
  <c r="D26" i="5"/>
  <c r="E26" i="5"/>
  <c r="E117" i="5" s="1"/>
  <c r="F29" i="5"/>
  <c r="G29" i="5"/>
  <c r="H29" i="5"/>
  <c r="I29" i="5"/>
  <c r="L29" i="5"/>
  <c r="N29" i="5" s="1"/>
  <c r="M29" i="5"/>
  <c r="F30" i="5"/>
  <c r="G30" i="5"/>
  <c r="I30" i="5" s="1"/>
  <c r="H30" i="5"/>
  <c r="N30" i="5"/>
  <c r="L30" i="5"/>
  <c r="M30" i="5"/>
  <c r="F31" i="5"/>
  <c r="G31" i="5"/>
  <c r="I31" i="5" s="1"/>
  <c r="H31" i="5"/>
  <c r="L31" i="5"/>
  <c r="M31" i="5"/>
  <c r="N31" i="5"/>
  <c r="F32" i="5"/>
  <c r="I32" i="5" s="1"/>
  <c r="G32" i="5"/>
  <c r="H32" i="5"/>
  <c r="L32" i="5"/>
  <c r="M32" i="5"/>
  <c r="N32" i="5"/>
  <c r="G33" i="5"/>
  <c r="H33" i="5"/>
  <c r="L33" i="5"/>
  <c r="M33" i="5"/>
  <c r="N33" i="5"/>
  <c r="F34" i="5"/>
  <c r="G34" i="5"/>
  <c r="H34" i="5"/>
  <c r="I34" i="5"/>
  <c r="L34" i="5"/>
  <c r="M34" i="5"/>
  <c r="F35" i="5"/>
  <c r="G35" i="5"/>
  <c r="H35" i="5"/>
  <c r="I35" i="5"/>
  <c r="L35" i="5"/>
  <c r="M35" i="5"/>
  <c r="N35" i="5"/>
  <c r="F36" i="5"/>
  <c r="I36" i="5" s="1"/>
  <c r="G36" i="5"/>
  <c r="H36" i="5"/>
  <c r="L36" i="5"/>
  <c r="N36" i="5" s="1"/>
  <c r="M36" i="5"/>
  <c r="F37" i="5"/>
  <c r="G37" i="5"/>
  <c r="H37" i="5"/>
  <c r="I37" i="5"/>
  <c r="L37" i="5"/>
  <c r="N37" i="5" s="1"/>
  <c r="M37" i="5"/>
  <c r="F38" i="5"/>
  <c r="G38" i="5"/>
  <c r="I38" i="5" s="1"/>
  <c r="H38" i="5"/>
  <c r="N38" i="5"/>
  <c r="L38" i="5"/>
  <c r="M38" i="5"/>
  <c r="F39" i="5"/>
  <c r="G39" i="5"/>
  <c r="I39" i="5" s="1"/>
  <c r="H39" i="5"/>
  <c r="L39" i="5"/>
  <c r="M39" i="5"/>
  <c r="N39" i="5"/>
  <c r="F40" i="5"/>
  <c r="I40" i="5" s="1"/>
  <c r="G40" i="5"/>
  <c r="H40" i="5"/>
  <c r="L40" i="5"/>
  <c r="M40" i="5"/>
  <c r="N40" i="5"/>
  <c r="F41" i="5"/>
  <c r="I41" i="5" s="1"/>
  <c r="G41" i="5"/>
  <c r="H41" i="5"/>
  <c r="L41" i="5"/>
  <c r="M41" i="5"/>
  <c r="N41" i="5"/>
  <c r="F42" i="5"/>
  <c r="G42" i="5"/>
  <c r="H42" i="5"/>
  <c r="I42" i="5"/>
  <c r="L42" i="5"/>
  <c r="N42" i="5" s="1"/>
  <c r="M42" i="5"/>
  <c r="F43" i="5"/>
  <c r="G43" i="5"/>
  <c r="H43" i="5"/>
  <c r="N43" i="5"/>
  <c r="L43" i="5"/>
  <c r="M43" i="5"/>
  <c r="F44" i="5"/>
  <c r="I44" i="5" s="1"/>
  <c r="G44" i="5"/>
  <c r="H44" i="5"/>
  <c r="N44" i="5"/>
  <c r="L44" i="5"/>
  <c r="M44" i="5"/>
  <c r="F45" i="5"/>
  <c r="I45" i="5" s="1"/>
  <c r="G45" i="5"/>
  <c r="H45" i="5"/>
  <c r="L45" i="5"/>
  <c r="N45" i="5" s="1"/>
  <c r="M45" i="5"/>
  <c r="E47" i="5"/>
  <c r="K47" i="5"/>
  <c r="F50" i="5"/>
  <c r="G50" i="5"/>
  <c r="H50" i="5"/>
  <c r="L50" i="5"/>
  <c r="M50" i="5"/>
  <c r="F51" i="5"/>
  <c r="G51" i="5"/>
  <c r="H51" i="5"/>
  <c r="N51" i="5"/>
  <c r="L51" i="5"/>
  <c r="M51" i="5"/>
  <c r="F52" i="5"/>
  <c r="I52" i="5" s="1"/>
  <c r="G52" i="5"/>
  <c r="H52" i="5"/>
  <c r="L52" i="5"/>
  <c r="M52" i="5"/>
  <c r="F53" i="5"/>
  <c r="I53" i="5" s="1"/>
  <c r="G53" i="5"/>
  <c r="H53" i="5"/>
  <c r="N53" i="5"/>
  <c r="L53" i="5"/>
  <c r="M53" i="5"/>
  <c r="F54" i="5"/>
  <c r="G54" i="5"/>
  <c r="H54" i="5"/>
  <c r="N54" i="5"/>
  <c r="L54" i="5"/>
  <c r="M54" i="5"/>
  <c r="F55" i="5"/>
  <c r="G55" i="5"/>
  <c r="H55" i="5"/>
  <c r="N55" i="5"/>
  <c r="L55" i="5"/>
  <c r="M55" i="5"/>
  <c r="F56" i="5"/>
  <c r="I56" i="5" s="1"/>
  <c r="G56" i="5"/>
  <c r="H56" i="5"/>
  <c r="L56" i="5"/>
  <c r="M56" i="5"/>
  <c r="F57" i="5"/>
  <c r="I57" i="5" s="1"/>
  <c r="G57" i="5"/>
  <c r="H57" i="5"/>
  <c r="L57" i="5"/>
  <c r="M57" i="5"/>
  <c r="F58" i="5"/>
  <c r="I58" i="5" s="1"/>
  <c r="G58" i="5"/>
  <c r="H58" i="5"/>
  <c r="N58" i="5"/>
  <c r="L58" i="5"/>
  <c r="M58" i="5"/>
  <c r="D60" i="5"/>
  <c r="E60" i="5"/>
  <c r="F60" i="5"/>
  <c r="F63" i="5"/>
  <c r="I63" i="5" s="1"/>
  <c r="G63" i="5"/>
  <c r="H63" i="5"/>
  <c r="L63" i="5"/>
  <c r="N63" i="5" s="1"/>
  <c r="M63" i="5"/>
  <c r="F64" i="5"/>
  <c r="I64" i="5" s="1"/>
  <c r="G64" i="5"/>
  <c r="H64" i="5"/>
  <c r="L64" i="5"/>
  <c r="M64" i="5"/>
  <c r="F65" i="5"/>
  <c r="I65" i="5" s="1"/>
  <c r="G65" i="5"/>
  <c r="H65" i="5"/>
  <c r="N65" i="5"/>
  <c r="L65" i="5"/>
  <c r="M65" i="5"/>
  <c r="F66" i="5"/>
  <c r="I66" i="5" s="1"/>
  <c r="G66" i="5"/>
  <c r="H66" i="5"/>
  <c r="N66" i="5"/>
  <c r="L66" i="5"/>
  <c r="M66" i="5"/>
  <c r="F67" i="5"/>
  <c r="I67" i="5" s="1"/>
  <c r="G67" i="5"/>
  <c r="H67" i="5"/>
  <c r="L67" i="5"/>
  <c r="M67" i="5"/>
  <c r="F68" i="5"/>
  <c r="I68" i="5" s="1"/>
  <c r="G68" i="5"/>
  <c r="H68" i="5"/>
  <c r="L68" i="5"/>
  <c r="M68" i="5"/>
  <c r="F69" i="5"/>
  <c r="G69" i="5"/>
  <c r="H69" i="5"/>
  <c r="N69" i="5"/>
  <c r="L69" i="5"/>
  <c r="M69" i="5"/>
  <c r="F70" i="5"/>
  <c r="G70" i="5"/>
  <c r="H70" i="5"/>
  <c r="N70" i="5"/>
  <c r="L70" i="5"/>
  <c r="M70" i="5"/>
  <c r="F71" i="5"/>
  <c r="I71" i="5" s="1"/>
  <c r="G71" i="5"/>
  <c r="H71" i="5"/>
  <c r="L71" i="5"/>
  <c r="M71" i="5"/>
  <c r="F72" i="5"/>
  <c r="I72" i="5" s="1"/>
  <c r="G72" i="5"/>
  <c r="H72" i="5"/>
  <c r="N72" i="5"/>
  <c r="L72" i="5"/>
  <c r="M72" i="5"/>
  <c r="F73" i="5"/>
  <c r="G73" i="5"/>
  <c r="H73" i="5"/>
  <c r="N73" i="5"/>
  <c r="L73" i="5"/>
  <c r="M73" i="5"/>
  <c r="F74" i="5"/>
  <c r="G74" i="5"/>
  <c r="H74" i="5"/>
  <c r="N74" i="5"/>
  <c r="L74" i="5"/>
  <c r="M74" i="5"/>
  <c r="F75" i="5"/>
  <c r="I75" i="5" s="1"/>
  <c r="G75" i="5"/>
  <c r="H75" i="5"/>
  <c r="L75" i="5"/>
  <c r="M75" i="5"/>
  <c r="F76" i="5"/>
  <c r="I76" i="5" s="1"/>
  <c r="G76" i="5"/>
  <c r="H76" i="5"/>
  <c r="L76" i="5"/>
  <c r="M76" i="5"/>
  <c r="F77" i="5"/>
  <c r="I77" i="5" s="1"/>
  <c r="G77" i="5"/>
  <c r="H77" i="5"/>
  <c r="N77" i="5"/>
  <c r="L77" i="5"/>
  <c r="M77" i="5"/>
  <c r="F78" i="5"/>
  <c r="I78" i="5" s="1"/>
  <c r="G78" i="5"/>
  <c r="H78" i="5"/>
  <c r="N78" i="5"/>
  <c r="L78" i="5"/>
  <c r="M78" i="5"/>
  <c r="F79" i="5"/>
  <c r="I79" i="5" s="1"/>
  <c r="G79" i="5"/>
  <c r="H79" i="5"/>
  <c r="L79" i="5"/>
  <c r="M79" i="5"/>
  <c r="F80" i="5"/>
  <c r="I80" i="5" s="1"/>
  <c r="G80" i="5"/>
  <c r="H80" i="5"/>
  <c r="L80" i="5"/>
  <c r="M80" i="5"/>
  <c r="F81" i="5"/>
  <c r="G81" i="5"/>
  <c r="H81" i="5"/>
  <c r="N81" i="5"/>
  <c r="L81" i="5"/>
  <c r="M81" i="5"/>
  <c r="F82" i="5"/>
  <c r="I82" i="5" s="1"/>
  <c r="G82" i="5"/>
  <c r="H82" i="5"/>
  <c r="N82" i="5"/>
  <c r="L82" i="5"/>
  <c r="M82" i="5"/>
  <c r="F83" i="5"/>
  <c r="I83" i="5" s="1"/>
  <c r="G83" i="5"/>
  <c r="H83" i="5"/>
  <c r="L83" i="5"/>
  <c r="N83" i="5" s="1"/>
  <c r="M83" i="5"/>
  <c r="F84" i="5"/>
  <c r="I84" i="5" s="1"/>
  <c r="G84" i="5"/>
  <c r="H84" i="5"/>
  <c r="N84" i="5"/>
  <c r="L84" i="5"/>
  <c r="M84" i="5"/>
  <c r="E86" i="5"/>
  <c r="F89" i="5"/>
  <c r="G89" i="5"/>
  <c r="H89" i="5"/>
  <c r="L89" i="5"/>
  <c r="M89" i="5"/>
  <c r="F90" i="5"/>
  <c r="I90" i="5" s="1"/>
  <c r="G90" i="5"/>
  <c r="H90" i="5"/>
  <c r="L90" i="5"/>
  <c r="N90" i="5" s="1"/>
  <c r="M90" i="5"/>
  <c r="F91" i="5"/>
  <c r="I91" i="5" s="1"/>
  <c r="G91" i="5"/>
  <c r="H91" i="5"/>
  <c r="N91" i="5"/>
  <c r="L91" i="5"/>
  <c r="M91" i="5"/>
  <c r="F92" i="5"/>
  <c r="I92" i="5" s="1"/>
  <c r="G92" i="5"/>
  <c r="H92" i="5"/>
  <c r="N92" i="5"/>
  <c r="L92" i="5"/>
  <c r="M92" i="5"/>
  <c r="F93" i="5"/>
  <c r="G93" i="5"/>
  <c r="H93" i="5"/>
  <c r="N93" i="5"/>
  <c r="L93" i="5"/>
  <c r="M93" i="5"/>
  <c r="F94" i="5"/>
  <c r="I94" i="5" s="1"/>
  <c r="G94" i="5"/>
  <c r="H94" i="5"/>
  <c r="L94" i="5"/>
  <c r="N94" i="5" s="1"/>
  <c r="M94" i="5"/>
  <c r="F95" i="5"/>
  <c r="I95" i="5" s="1"/>
  <c r="G95" i="5"/>
  <c r="H95" i="5"/>
  <c r="L95" i="5"/>
  <c r="M95" i="5"/>
  <c r="F96" i="5"/>
  <c r="I96" i="5" s="1"/>
  <c r="G96" i="5"/>
  <c r="H96" i="5"/>
  <c r="N96" i="5"/>
  <c r="L96" i="5"/>
  <c r="M96" i="5"/>
  <c r="F97" i="5"/>
  <c r="I97" i="5" s="1"/>
  <c r="G97" i="5"/>
  <c r="H97" i="5"/>
  <c r="N97" i="5"/>
  <c r="L97" i="5"/>
  <c r="M97" i="5"/>
  <c r="F98" i="5"/>
  <c r="I98" i="5" s="1"/>
  <c r="G98" i="5"/>
  <c r="H98" i="5"/>
  <c r="L98" i="5"/>
  <c r="N98" i="5" s="1"/>
  <c r="M98" i="5"/>
  <c r="F99" i="5"/>
  <c r="I99" i="5" s="1"/>
  <c r="G99" i="5"/>
  <c r="H99" i="5"/>
  <c r="L99" i="5"/>
  <c r="M99" i="5"/>
  <c r="F100" i="5"/>
  <c r="G100" i="5"/>
  <c r="H100" i="5"/>
  <c r="N100" i="5"/>
  <c r="L100" i="5"/>
  <c r="M100" i="5"/>
  <c r="F101" i="5"/>
  <c r="G101" i="5"/>
  <c r="H101" i="5"/>
  <c r="N101" i="5"/>
  <c r="L101" i="5"/>
  <c r="M101" i="5"/>
  <c r="F102" i="5"/>
  <c r="I102" i="5" s="1"/>
  <c r="G102" i="5"/>
  <c r="H102" i="5"/>
  <c r="L102" i="5"/>
  <c r="M102" i="5"/>
  <c r="F103" i="5"/>
  <c r="G103" i="5"/>
  <c r="H103" i="5"/>
  <c r="I103" i="5"/>
  <c r="N103" i="5"/>
  <c r="L103" i="5"/>
  <c r="M103" i="5"/>
  <c r="F104" i="5"/>
  <c r="I104" i="5" s="1"/>
  <c r="G104" i="5"/>
  <c r="H104" i="5"/>
  <c r="N104" i="5"/>
  <c r="L104" i="5"/>
  <c r="M104" i="5"/>
  <c r="F105" i="5"/>
  <c r="G105" i="5"/>
  <c r="H105" i="5"/>
  <c r="L105" i="5"/>
  <c r="M105" i="5"/>
  <c r="N105" i="5"/>
  <c r="F106" i="5"/>
  <c r="I106" i="5" s="1"/>
  <c r="G106" i="5"/>
  <c r="H106" i="5"/>
  <c r="L106" i="5"/>
  <c r="N106" i="5" s="1"/>
  <c r="M106" i="5"/>
  <c r="F107" i="5"/>
  <c r="G107" i="5"/>
  <c r="H107" i="5"/>
  <c r="I107" i="5"/>
  <c r="N107" i="5"/>
  <c r="L107" i="5"/>
  <c r="M107" i="5"/>
  <c r="F108" i="5"/>
  <c r="G108" i="5"/>
  <c r="H108" i="5"/>
  <c r="N108" i="5"/>
  <c r="L108" i="5"/>
  <c r="M108" i="5"/>
  <c r="F109" i="5"/>
  <c r="G109" i="5"/>
  <c r="H109" i="5"/>
  <c r="L109" i="5"/>
  <c r="M109" i="5"/>
  <c r="N109" i="5"/>
  <c r="F110" i="5"/>
  <c r="I110" i="5" s="1"/>
  <c r="G110" i="5"/>
  <c r="H110" i="5"/>
  <c r="L110" i="5"/>
  <c r="N110" i="5" s="1"/>
  <c r="M110" i="5"/>
  <c r="F111" i="5"/>
  <c r="G111" i="5"/>
  <c r="H111" i="5"/>
  <c r="I111" i="5"/>
  <c r="N111" i="5"/>
  <c r="L111" i="5"/>
  <c r="M111" i="5"/>
  <c r="F112" i="5"/>
  <c r="G112" i="5"/>
  <c r="H112" i="5"/>
  <c r="N112" i="5"/>
  <c r="L112" i="5"/>
  <c r="M112" i="5"/>
  <c r="F113" i="5"/>
  <c r="I113" i="5" s="1"/>
  <c r="G113" i="5"/>
  <c r="H113" i="5"/>
  <c r="L113" i="5"/>
  <c r="M113" i="5"/>
  <c r="N113" i="5"/>
  <c r="D115" i="5"/>
  <c r="E115" i="5"/>
  <c r="G119" i="5"/>
  <c r="H119" i="5"/>
  <c r="N119" i="5"/>
  <c r="L119" i="5"/>
  <c r="M119" i="5"/>
  <c r="F124" i="5"/>
  <c r="I124" i="5" s="1"/>
  <c r="G124" i="5"/>
  <c r="H125" i="5"/>
  <c r="I125" i="5" s="1"/>
  <c r="L124" i="5"/>
  <c r="N124" i="5" s="1"/>
  <c r="M124" i="5"/>
  <c r="D127" i="5"/>
  <c r="F125" i="5"/>
  <c r="G125" i="5"/>
  <c r="L125" i="5" s="1"/>
  <c r="K127" i="5"/>
  <c r="E127" i="5"/>
  <c r="E179" i="5" s="1"/>
  <c r="F127" i="5"/>
  <c r="F130" i="5"/>
  <c r="G130" i="5"/>
  <c r="L130" i="5" s="1"/>
  <c r="F131" i="5"/>
  <c r="G131" i="5"/>
  <c r="L131" i="5" s="1"/>
  <c r="F132" i="5"/>
  <c r="G132" i="5"/>
  <c r="L132" i="5" s="1"/>
  <c r="F133" i="5"/>
  <c r="G133" i="5"/>
  <c r="F134" i="5"/>
  <c r="G134" i="5"/>
  <c r="L134" i="5" s="1"/>
  <c r="F135" i="5"/>
  <c r="G135" i="5"/>
  <c r="L135" i="5" s="1"/>
  <c r="F136" i="5"/>
  <c r="G136" i="5"/>
  <c r="L136" i="5" s="1"/>
  <c r="F137" i="5"/>
  <c r="G137" i="5"/>
  <c r="L137" i="5" s="1"/>
  <c r="F138" i="5"/>
  <c r="G138" i="5"/>
  <c r="L138" i="5" s="1"/>
  <c r="F139" i="5"/>
  <c r="G139" i="5"/>
  <c r="L139" i="5" s="1"/>
  <c r="F140" i="5"/>
  <c r="G140" i="5"/>
  <c r="L140" i="5" s="1"/>
  <c r="F141" i="5"/>
  <c r="G141" i="5"/>
  <c r="F142" i="5"/>
  <c r="G142" i="5"/>
  <c r="L142" i="5" s="1"/>
  <c r="F143" i="5"/>
  <c r="G143" i="5"/>
  <c r="L143" i="5" s="1"/>
  <c r="F144" i="5"/>
  <c r="G144" i="5"/>
  <c r="L144" i="5" s="1"/>
  <c r="F145" i="5"/>
  <c r="G145" i="5"/>
  <c r="L145" i="5" s="1"/>
  <c r="F146" i="5"/>
  <c r="G146" i="5"/>
  <c r="L146" i="5" s="1"/>
  <c r="F147" i="5"/>
  <c r="G147" i="5"/>
  <c r="L147" i="5" s="1"/>
  <c r="F148" i="5"/>
  <c r="G148" i="5"/>
  <c r="L148" i="5" s="1"/>
  <c r="F149" i="5"/>
  <c r="G149" i="5"/>
  <c r="F150" i="5"/>
  <c r="G150" i="5"/>
  <c r="L150" i="5" s="1"/>
  <c r="D152" i="5"/>
  <c r="E152" i="5"/>
  <c r="F152" i="5"/>
  <c r="K152" i="5"/>
  <c r="F155" i="5"/>
  <c r="G155" i="5"/>
  <c r="H155" i="5"/>
  <c r="L155" i="5"/>
  <c r="M155" i="5"/>
  <c r="F156" i="5"/>
  <c r="G156" i="5"/>
  <c r="L156" i="5" s="1"/>
  <c r="K177" i="5"/>
  <c r="F157" i="5"/>
  <c r="I157" i="5" s="1"/>
  <c r="G157" i="5"/>
  <c r="L157" i="5" s="1"/>
  <c r="H157" i="5"/>
  <c r="M157" i="5" s="1"/>
  <c r="F158" i="5"/>
  <c r="I158" i="5" s="1"/>
  <c r="G158" i="5"/>
  <c r="H158" i="5"/>
  <c r="M158" i="5" s="1"/>
  <c r="L158" i="5"/>
  <c r="N158" i="5"/>
  <c r="F159" i="5"/>
  <c r="I159" i="5" s="1"/>
  <c r="G159" i="5"/>
  <c r="H159" i="5"/>
  <c r="L159" i="5"/>
  <c r="N159" i="5" s="1"/>
  <c r="M159" i="5"/>
  <c r="F160" i="5"/>
  <c r="G160" i="5"/>
  <c r="L160" i="5" s="1"/>
  <c r="F161" i="5"/>
  <c r="G161" i="5"/>
  <c r="L161" i="5" s="1"/>
  <c r="H161" i="5"/>
  <c r="M161" i="5" s="1"/>
  <c r="N161" i="5"/>
  <c r="G162" i="5"/>
  <c r="H162" i="5"/>
  <c r="M162" i="5" s="1"/>
  <c r="N162" i="5" s="1"/>
  <c r="L162" i="5"/>
  <c r="F163" i="5"/>
  <c r="I163" i="5" s="1"/>
  <c r="G163" i="5"/>
  <c r="H163" i="5"/>
  <c r="L163" i="5"/>
  <c r="N163" i="5" s="1"/>
  <c r="M163" i="5"/>
  <c r="F164" i="5"/>
  <c r="G164" i="5"/>
  <c r="L164" i="5" s="1"/>
  <c r="F165" i="5"/>
  <c r="G165" i="5"/>
  <c r="L165" i="5" s="1"/>
  <c r="H165" i="5"/>
  <c r="M165" i="5" s="1"/>
  <c r="F166" i="5"/>
  <c r="I166" i="5" s="1"/>
  <c r="G166" i="5"/>
  <c r="H166" i="5"/>
  <c r="M166" i="5" s="1"/>
  <c r="N166" i="5" s="1"/>
  <c r="L166" i="5"/>
  <c r="F167" i="5"/>
  <c r="I167" i="5" s="1"/>
  <c r="G167" i="5"/>
  <c r="H167" i="5"/>
  <c r="L167" i="5"/>
  <c r="N167" i="5" s="1"/>
  <c r="M167" i="5"/>
  <c r="F168" i="5"/>
  <c r="G168" i="5"/>
  <c r="L168" i="5" s="1"/>
  <c r="F169" i="5"/>
  <c r="G169" i="5"/>
  <c r="L169" i="5" s="1"/>
  <c r="H169" i="5"/>
  <c r="M169" i="5" s="1"/>
  <c r="F170" i="5"/>
  <c r="G170" i="5"/>
  <c r="H170" i="5"/>
  <c r="M170" i="5" s="1"/>
  <c r="L170" i="5"/>
  <c r="N170" i="5"/>
  <c r="F171" i="5"/>
  <c r="I171" i="5" s="1"/>
  <c r="G171" i="5"/>
  <c r="H171" i="5"/>
  <c r="L171" i="5"/>
  <c r="M171" i="5"/>
  <c r="F172" i="5"/>
  <c r="G172" i="5"/>
  <c r="L172" i="5" s="1"/>
  <c r="F173" i="5"/>
  <c r="I173" i="5" s="1"/>
  <c r="G173" i="5"/>
  <c r="L173" i="5" s="1"/>
  <c r="H173" i="5"/>
  <c r="M173" i="5" s="1"/>
  <c r="F174" i="5"/>
  <c r="I174" i="5" s="1"/>
  <c r="G174" i="5"/>
  <c r="H174" i="5"/>
  <c r="M174" i="5" s="1"/>
  <c r="L174" i="5"/>
  <c r="N174" i="5"/>
  <c r="F175" i="5"/>
  <c r="I175" i="5" s="1"/>
  <c r="G175" i="5"/>
  <c r="H175" i="5"/>
  <c r="N175" i="5"/>
  <c r="L175" i="5"/>
  <c r="M175" i="5"/>
  <c r="E177" i="5"/>
  <c r="G181" i="5"/>
  <c r="L181" i="5" s="1"/>
  <c r="H181" i="5"/>
  <c r="N181" i="5"/>
  <c r="M181" i="5"/>
  <c r="F186" i="5"/>
  <c r="G197" i="5"/>
  <c r="I186" i="5"/>
  <c r="M186" i="5"/>
  <c r="F187" i="5"/>
  <c r="I187" i="5" s="1"/>
  <c r="M187" i="5"/>
  <c r="L187" i="5"/>
  <c r="N187" i="5" s="1"/>
  <c r="F188" i="5"/>
  <c r="G188" i="5"/>
  <c r="L188" i="5" s="1"/>
  <c r="H188" i="5"/>
  <c r="N188" i="5"/>
  <c r="M188" i="5"/>
  <c r="F189" i="5"/>
  <c r="M189" i="5"/>
  <c r="F191" i="5"/>
  <c r="I191" i="5" s="1"/>
  <c r="G191" i="5"/>
  <c r="L191" i="5" s="1"/>
  <c r="N191" i="5" s="1"/>
  <c r="H191" i="5"/>
  <c r="M191" i="5"/>
  <c r="F192" i="5"/>
  <c r="I192" i="5" s="1"/>
  <c r="G192" i="5"/>
  <c r="L192" i="5" s="1"/>
  <c r="H192" i="5"/>
  <c r="M192" i="5" s="1"/>
  <c r="N192" i="5"/>
  <c r="F193" i="5"/>
  <c r="H193" i="5"/>
  <c r="M193" i="5" s="1"/>
  <c r="F194" i="5"/>
  <c r="I194" i="5" s="1"/>
  <c r="H194" i="5"/>
  <c r="M194" i="5" s="1"/>
  <c r="L194" i="5"/>
  <c r="F195" i="5"/>
  <c r="F196" i="5"/>
  <c r="H196" i="5"/>
  <c r="M196" i="5" s="1"/>
  <c r="F197" i="5"/>
  <c r="I197" i="5" s="1"/>
  <c r="H197" i="5"/>
  <c r="L197" i="5"/>
  <c r="M197" i="5"/>
  <c r="F198" i="5"/>
  <c r="I198" i="5" s="1"/>
  <c r="G198" i="5"/>
  <c r="L198" i="5" s="1"/>
  <c r="H198" i="5"/>
  <c r="M198" i="5"/>
  <c r="F199" i="5"/>
  <c r="F200" i="5"/>
  <c r="I200" i="5" s="1"/>
  <c r="G200" i="5"/>
  <c r="L200" i="5" s="1"/>
  <c r="H200" i="5"/>
  <c r="N200" i="5"/>
  <c r="M200" i="5"/>
  <c r="F201" i="5"/>
  <c r="H201" i="5"/>
  <c r="M201" i="5" s="1"/>
  <c r="F202" i="5"/>
  <c r="F203" i="5"/>
  <c r="H203" i="5"/>
  <c r="M203" i="5" s="1"/>
  <c r="F204" i="5"/>
  <c r="F205" i="5"/>
  <c r="I205" i="5" s="1"/>
  <c r="G205" i="5"/>
  <c r="L205" i="5" s="1"/>
  <c r="H205" i="5"/>
  <c r="M205" i="5"/>
  <c r="F206" i="5"/>
  <c r="G206" i="5"/>
  <c r="L206" i="5" s="1"/>
  <c r="H206" i="5"/>
  <c r="N206" i="5"/>
  <c r="M206" i="5"/>
  <c r="F207" i="5"/>
  <c r="H207" i="5"/>
  <c r="M207" i="5" s="1"/>
  <c r="F208" i="5"/>
  <c r="G208" i="5"/>
  <c r="H208" i="5"/>
  <c r="M208" i="5" s="1"/>
  <c r="L208" i="5"/>
  <c r="F209" i="5"/>
  <c r="G209" i="5"/>
  <c r="L209" i="5" s="1"/>
  <c r="H209" i="5"/>
  <c r="I209" i="5"/>
  <c r="M209" i="5"/>
  <c r="F210" i="5"/>
  <c r="I210" i="5" s="1"/>
  <c r="G210" i="5"/>
  <c r="L210" i="5" s="1"/>
  <c r="H210" i="5"/>
  <c r="N210" i="5"/>
  <c r="M210" i="5"/>
  <c r="F211" i="5"/>
  <c r="H211" i="5"/>
  <c r="M211" i="5" s="1"/>
  <c r="F212" i="5"/>
  <c r="I212" i="5" s="1"/>
  <c r="G212" i="5"/>
  <c r="H212" i="5"/>
  <c r="M212" i="5" s="1"/>
  <c r="L212" i="5"/>
  <c r="F213" i="5"/>
  <c r="I213" i="5" s="1"/>
  <c r="G213" i="5"/>
  <c r="L213" i="5" s="1"/>
  <c r="H213" i="5"/>
  <c r="N213" i="5"/>
  <c r="M213" i="5"/>
  <c r="F214" i="5"/>
  <c r="G214" i="5"/>
  <c r="L214" i="5" s="1"/>
  <c r="H214" i="5"/>
  <c r="M214" i="5" s="1"/>
  <c r="N214" i="5" s="1"/>
  <c r="F215" i="5"/>
  <c r="F216" i="5"/>
  <c r="F217" i="5"/>
  <c r="F218" i="5"/>
  <c r="H218" i="5"/>
  <c r="M218" i="5" s="1"/>
  <c r="F219" i="5"/>
  <c r="F220" i="5"/>
  <c r="F221" i="5"/>
  <c r="M221" i="5"/>
  <c r="N221" i="5" s="1"/>
  <c r="I221" i="5"/>
  <c r="F222" i="5"/>
  <c r="M222" i="5"/>
  <c r="I222" i="5"/>
  <c r="N222" i="5"/>
  <c r="F223" i="5"/>
  <c r="I223" i="5" s="1"/>
  <c r="M223" i="5"/>
  <c r="N223" i="5"/>
  <c r="E225" i="5"/>
  <c r="E227" i="5"/>
  <c r="G227" i="5"/>
  <c r="L227" i="5" s="1"/>
  <c r="H227" i="5"/>
  <c r="M227" i="5"/>
  <c r="N227" i="5"/>
  <c r="F232" i="5"/>
  <c r="H237" i="5"/>
  <c r="L232" i="5"/>
  <c r="F233" i="5"/>
  <c r="I233" i="5" s="1"/>
  <c r="L233" i="5"/>
  <c r="F235" i="5"/>
  <c r="G235" i="5"/>
  <c r="F236" i="5"/>
  <c r="L236" i="5"/>
  <c r="F237" i="5"/>
  <c r="G237" i="5"/>
  <c r="L237" i="5"/>
  <c r="F238" i="5"/>
  <c r="I238" i="5" s="1"/>
  <c r="N238" i="5"/>
  <c r="F239" i="5"/>
  <c r="I239" i="5" s="1"/>
  <c r="N239" i="5"/>
  <c r="F240" i="5"/>
  <c r="F241" i="5"/>
  <c r="I241" i="5" s="1"/>
  <c r="M241" i="5"/>
  <c r="N241" i="5"/>
  <c r="L241" i="5"/>
  <c r="F242" i="5"/>
  <c r="I242" i="5" s="1"/>
  <c r="M242" i="5"/>
  <c r="L242" i="5"/>
  <c r="F243" i="5"/>
  <c r="I243" i="5" s="1"/>
  <c r="M243" i="5"/>
  <c r="N243" i="5"/>
  <c r="L243" i="5"/>
  <c r="F244" i="5"/>
  <c r="I244" i="5" s="1"/>
  <c r="L244" i="5"/>
  <c r="M244" i="5"/>
  <c r="N244" i="5"/>
  <c r="F245" i="5"/>
  <c r="G245" i="5"/>
  <c r="L245" i="5" s="1"/>
  <c r="F246" i="5"/>
  <c r="L246" i="5"/>
  <c r="F247" i="5"/>
  <c r="G247" i="5"/>
  <c r="L247" i="5"/>
  <c r="F248" i="5"/>
  <c r="I248" i="5" s="1"/>
  <c r="N248" i="5"/>
  <c r="L248" i="5"/>
  <c r="M248" i="5"/>
  <c r="F249" i="5"/>
  <c r="I249" i="5" s="1"/>
  <c r="G249" i="5"/>
  <c r="H249" i="5"/>
  <c r="M249" i="5" s="1"/>
  <c r="N249" i="5" s="1"/>
  <c r="L249" i="5"/>
  <c r="F250" i="5"/>
  <c r="G250" i="5"/>
  <c r="L250" i="5"/>
  <c r="F251" i="5"/>
  <c r="G251" i="5"/>
  <c r="L251" i="5" s="1"/>
  <c r="F252" i="5"/>
  <c r="G252" i="5"/>
  <c r="L252" i="5"/>
  <c r="F253" i="5"/>
  <c r="G253" i="5"/>
  <c r="L253" i="5"/>
  <c r="F254" i="5"/>
  <c r="G254" i="5"/>
  <c r="L254" i="5"/>
  <c r="F255" i="5"/>
  <c r="G255" i="5"/>
  <c r="L255" i="5" s="1"/>
  <c r="F256" i="5"/>
  <c r="L256" i="5"/>
  <c r="F257" i="5"/>
  <c r="L257" i="5"/>
  <c r="F258" i="5"/>
  <c r="L258" i="5"/>
  <c r="F259" i="5"/>
  <c r="M259" i="5"/>
  <c r="N259" i="5" s="1"/>
  <c r="L259" i="5"/>
  <c r="F260" i="5"/>
  <c r="I260" i="5" s="1"/>
  <c r="N260" i="5"/>
  <c r="E262" i="5"/>
  <c r="E266" i="5" s="1"/>
  <c r="F264" i="5"/>
  <c r="E264" i="5"/>
  <c r="G264" i="5"/>
  <c r="L264" i="5" s="1"/>
  <c r="A6" i="4"/>
  <c r="A8" i="4"/>
  <c r="A16" i="4"/>
  <c r="F16" i="4"/>
  <c r="H16" i="4"/>
  <c r="L16" i="4"/>
  <c r="N16" i="4" s="1"/>
  <c r="M16" i="4"/>
  <c r="A17" i="4"/>
  <c r="F17" i="4"/>
  <c r="G17" i="4"/>
  <c r="H17" i="4"/>
  <c r="I17" i="4"/>
  <c r="K19" i="4"/>
  <c r="L17" i="4"/>
  <c r="M17" i="4"/>
  <c r="A18" i="4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E19" i="4"/>
  <c r="E117" i="4" s="1"/>
  <c r="E266" i="4" s="1"/>
  <c r="G22" i="4"/>
  <c r="H22" i="4"/>
  <c r="K26" i="4"/>
  <c r="L22" i="4"/>
  <c r="M22" i="4"/>
  <c r="N22" i="4"/>
  <c r="N26" i="4" s="1"/>
  <c r="F23" i="4"/>
  <c r="I23" i="4" s="1"/>
  <c r="G23" i="4"/>
  <c r="H23" i="4"/>
  <c r="L23" i="4"/>
  <c r="N23" i="4" s="1"/>
  <c r="M23" i="4"/>
  <c r="F24" i="4"/>
  <c r="G24" i="4"/>
  <c r="H24" i="4"/>
  <c r="I24" i="4"/>
  <c r="N24" i="4"/>
  <c r="L24" i="4"/>
  <c r="M24" i="4"/>
  <c r="E26" i="4"/>
  <c r="G29" i="4"/>
  <c r="H29" i="4"/>
  <c r="K47" i="4"/>
  <c r="L29" i="4"/>
  <c r="M29" i="4"/>
  <c r="N29" i="4"/>
  <c r="F30" i="4"/>
  <c r="I30" i="4" s="1"/>
  <c r="G30" i="4"/>
  <c r="H30" i="4"/>
  <c r="L30" i="4"/>
  <c r="N30" i="4" s="1"/>
  <c r="M30" i="4"/>
  <c r="F31" i="4"/>
  <c r="G31" i="4"/>
  <c r="H31" i="4"/>
  <c r="I31" i="4"/>
  <c r="N31" i="4"/>
  <c r="L31" i="4"/>
  <c r="M31" i="4"/>
  <c r="F32" i="4"/>
  <c r="G32" i="4"/>
  <c r="H32" i="4"/>
  <c r="N32" i="4"/>
  <c r="L32" i="4"/>
  <c r="M32" i="4"/>
  <c r="F33" i="4"/>
  <c r="I33" i="4" s="1"/>
  <c r="G33" i="4"/>
  <c r="H33" i="4"/>
  <c r="L33" i="4"/>
  <c r="M33" i="4"/>
  <c r="N33" i="4"/>
  <c r="F34" i="4"/>
  <c r="I34" i="4" s="1"/>
  <c r="G34" i="4"/>
  <c r="H34" i="4"/>
  <c r="L34" i="4"/>
  <c r="N34" i="4" s="1"/>
  <c r="M34" i="4"/>
  <c r="F35" i="4"/>
  <c r="G35" i="4"/>
  <c r="H35" i="4"/>
  <c r="I35" i="4"/>
  <c r="N35" i="4"/>
  <c r="L35" i="4"/>
  <c r="M35" i="4"/>
  <c r="F36" i="4"/>
  <c r="I36" i="4" s="1"/>
  <c r="G36" i="4"/>
  <c r="H36" i="4"/>
  <c r="N36" i="4"/>
  <c r="L36" i="4"/>
  <c r="M36" i="4"/>
  <c r="F37" i="4"/>
  <c r="I37" i="4" s="1"/>
  <c r="G37" i="4"/>
  <c r="H37" i="4"/>
  <c r="L37" i="4"/>
  <c r="M37" i="4"/>
  <c r="N37" i="4"/>
  <c r="F38" i="4"/>
  <c r="I38" i="4" s="1"/>
  <c r="G38" i="4"/>
  <c r="H38" i="4"/>
  <c r="L38" i="4"/>
  <c r="N38" i="4" s="1"/>
  <c r="M38" i="4"/>
  <c r="F39" i="4"/>
  <c r="G39" i="4"/>
  <c r="H39" i="4"/>
  <c r="I39" i="4"/>
  <c r="N39" i="4"/>
  <c r="L39" i="4"/>
  <c r="M39" i="4"/>
  <c r="F40" i="4"/>
  <c r="G40" i="4"/>
  <c r="H40" i="4"/>
  <c r="N40" i="4"/>
  <c r="L40" i="4"/>
  <c r="M40" i="4"/>
  <c r="F41" i="4"/>
  <c r="I41" i="4" s="1"/>
  <c r="G41" i="4"/>
  <c r="H41" i="4"/>
  <c r="L41" i="4"/>
  <c r="M41" i="4"/>
  <c r="N41" i="4"/>
  <c r="F42" i="4"/>
  <c r="I42" i="4" s="1"/>
  <c r="G42" i="4"/>
  <c r="H42" i="4"/>
  <c r="L42" i="4"/>
  <c r="N42" i="4" s="1"/>
  <c r="N47" i="4" s="1"/>
  <c r="M42" i="4"/>
  <c r="F43" i="4"/>
  <c r="G43" i="4"/>
  <c r="H43" i="4"/>
  <c r="I43" i="4"/>
  <c r="N43" i="4"/>
  <c r="L43" i="4"/>
  <c r="M43" i="4"/>
  <c r="F44" i="4"/>
  <c r="I44" i="4" s="1"/>
  <c r="G44" i="4"/>
  <c r="H44" i="4"/>
  <c r="N44" i="4"/>
  <c r="L44" i="4"/>
  <c r="M44" i="4"/>
  <c r="F45" i="4"/>
  <c r="I45" i="4" s="1"/>
  <c r="G45" i="4"/>
  <c r="H45" i="4"/>
  <c r="L45" i="4"/>
  <c r="M45" i="4"/>
  <c r="N45" i="4"/>
  <c r="E47" i="4"/>
  <c r="F50" i="4"/>
  <c r="G50" i="4"/>
  <c r="H50" i="4"/>
  <c r="I50" i="4"/>
  <c r="K60" i="4"/>
  <c r="L50" i="4"/>
  <c r="M50" i="4"/>
  <c r="F51" i="4"/>
  <c r="G51" i="4"/>
  <c r="H51" i="4"/>
  <c r="N51" i="4"/>
  <c r="L51" i="4"/>
  <c r="M51" i="4"/>
  <c r="F52" i="4"/>
  <c r="I52" i="4" s="1"/>
  <c r="G52" i="4"/>
  <c r="H52" i="4"/>
  <c r="L52" i="4"/>
  <c r="M52" i="4"/>
  <c r="N52" i="4"/>
  <c r="F53" i="4"/>
  <c r="I53" i="4" s="1"/>
  <c r="G53" i="4"/>
  <c r="H53" i="4"/>
  <c r="L53" i="4"/>
  <c r="N53" i="4" s="1"/>
  <c r="M53" i="4"/>
  <c r="F54" i="4"/>
  <c r="G54" i="4"/>
  <c r="H54" i="4"/>
  <c r="I54" i="4"/>
  <c r="N54" i="4"/>
  <c r="L54" i="4"/>
  <c r="M54" i="4"/>
  <c r="F55" i="4"/>
  <c r="I55" i="4" s="1"/>
  <c r="G55" i="4"/>
  <c r="H55" i="4"/>
  <c r="N55" i="4"/>
  <c r="L55" i="4"/>
  <c r="M55" i="4"/>
  <c r="F56" i="4"/>
  <c r="I56" i="4" s="1"/>
  <c r="G56" i="4"/>
  <c r="H56" i="4"/>
  <c r="L56" i="4"/>
  <c r="M56" i="4"/>
  <c r="N56" i="4"/>
  <c r="F57" i="4"/>
  <c r="I57" i="4" s="1"/>
  <c r="G57" i="4"/>
  <c r="H57" i="4"/>
  <c r="L57" i="4"/>
  <c r="N57" i="4" s="1"/>
  <c r="M57" i="4"/>
  <c r="F58" i="4"/>
  <c r="G58" i="4"/>
  <c r="H58" i="4"/>
  <c r="I58" i="4"/>
  <c r="N58" i="4"/>
  <c r="L58" i="4"/>
  <c r="M58" i="4"/>
  <c r="E60" i="4"/>
  <c r="G63" i="4"/>
  <c r="H63" i="4"/>
  <c r="L63" i="4"/>
  <c r="M63" i="4"/>
  <c r="N63" i="4"/>
  <c r="F64" i="4"/>
  <c r="I64" i="4" s="1"/>
  <c r="G64" i="4"/>
  <c r="H64" i="4"/>
  <c r="L64" i="4"/>
  <c r="N64" i="4" s="1"/>
  <c r="M64" i="4"/>
  <c r="F65" i="4"/>
  <c r="G65" i="4"/>
  <c r="H65" i="4"/>
  <c r="I65" i="4"/>
  <c r="N65" i="4"/>
  <c r="L65" i="4"/>
  <c r="M65" i="4"/>
  <c r="F66" i="4"/>
  <c r="I66" i="4" s="1"/>
  <c r="G66" i="4"/>
  <c r="H66" i="4"/>
  <c r="N66" i="4"/>
  <c r="L66" i="4"/>
  <c r="M66" i="4"/>
  <c r="F67" i="4"/>
  <c r="I67" i="4" s="1"/>
  <c r="G67" i="4"/>
  <c r="H67" i="4"/>
  <c r="L67" i="4"/>
  <c r="M67" i="4"/>
  <c r="N67" i="4"/>
  <c r="F68" i="4"/>
  <c r="I68" i="4" s="1"/>
  <c r="G68" i="4"/>
  <c r="H68" i="4"/>
  <c r="L68" i="4"/>
  <c r="N68" i="4" s="1"/>
  <c r="M68" i="4"/>
  <c r="F69" i="4"/>
  <c r="G69" i="4"/>
  <c r="H69" i="4"/>
  <c r="I69" i="4"/>
  <c r="N69" i="4"/>
  <c r="L69" i="4"/>
  <c r="M69" i="4"/>
  <c r="F70" i="4"/>
  <c r="I70" i="4" s="1"/>
  <c r="G70" i="4"/>
  <c r="H70" i="4"/>
  <c r="N70" i="4"/>
  <c r="L70" i="4"/>
  <c r="M70" i="4"/>
  <c r="F71" i="4"/>
  <c r="I71" i="4" s="1"/>
  <c r="G71" i="4"/>
  <c r="H71" i="4"/>
  <c r="L71" i="4"/>
  <c r="M71" i="4"/>
  <c r="N71" i="4"/>
  <c r="F72" i="4"/>
  <c r="I72" i="4" s="1"/>
  <c r="G72" i="4"/>
  <c r="H72" i="4"/>
  <c r="L72" i="4"/>
  <c r="N72" i="4" s="1"/>
  <c r="M72" i="4"/>
  <c r="F73" i="4"/>
  <c r="G73" i="4"/>
  <c r="H73" i="4"/>
  <c r="I73" i="4"/>
  <c r="N73" i="4"/>
  <c r="L73" i="4"/>
  <c r="M73" i="4"/>
  <c r="F74" i="4"/>
  <c r="I74" i="4" s="1"/>
  <c r="G74" i="4"/>
  <c r="H74" i="4"/>
  <c r="N74" i="4"/>
  <c r="L74" i="4"/>
  <c r="M74" i="4"/>
  <c r="F75" i="4"/>
  <c r="I75" i="4" s="1"/>
  <c r="G75" i="4"/>
  <c r="H75" i="4"/>
  <c r="L75" i="4"/>
  <c r="M75" i="4"/>
  <c r="N75" i="4"/>
  <c r="F76" i="4"/>
  <c r="I76" i="4" s="1"/>
  <c r="G76" i="4"/>
  <c r="H76" i="4"/>
  <c r="L76" i="4"/>
  <c r="N76" i="4" s="1"/>
  <c r="M76" i="4"/>
  <c r="F77" i="4"/>
  <c r="G77" i="4"/>
  <c r="H77" i="4"/>
  <c r="I77" i="4"/>
  <c r="N77" i="4"/>
  <c r="L77" i="4"/>
  <c r="M77" i="4"/>
  <c r="F78" i="4"/>
  <c r="I78" i="4" s="1"/>
  <c r="G78" i="4"/>
  <c r="H78" i="4"/>
  <c r="N78" i="4"/>
  <c r="L78" i="4"/>
  <c r="M78" i="4"/>
  <c r="F79" i="4"/>
  <c r="I79" i="4" s="1"/>
  <c r="G79" i="4"/>
  <c r="H79" i="4"/>
  <c r="L79" i="4"/>
  <c r="M79" i="4"/>
  <c r="N79" i="4"/>
  <c r="F80" i="4"/>
  <c r="I80" i="4" s="1"/>
  <c r="G80" i="4"/>
  <c r="H80" i="4"/>
  <c r="L80" i="4"/>
  <c r="N80" i="4" s="1"/>
  <c r="M80" i="4"/>
  <c r="F81" i="4"/>
  <c r="G81" i="4"/>
  <c r="H81" i="4"/>
  <c r="I81" i="4"/>
  <c r="N81" i="4"/>
  <c r="L81" i="4"/>
  <c r="M81" i="4"/>
  <c r="F82" i="4"/>
  <c r="I82" i="4" s="1"/>
  <c r="G82" i="4"/>
  <c r="H82" i="4"/>
  <c r="N82" i="4"/>
  <c r="L82" i="4"/>
  <c r="M82" i="4"/>
  <c r="F83" i="4"/>
  <c r="I83" i="4" s="1"/>
  <c r="G83" i="4"/>
  <c r="H83" i="4"/>
  <c r="K86" i="4"/>
  <c r="L83" i="4"/>
  <c r="M83" i="4"/>
  <c r="N83" i="4"/>
  <c r="F84" i="4"/>
  <c r="I84" i="4" s="1"/>
  <c r="G84" i="4"/>
  <c r="H84" i="4"/>
  <c r="L84" i="4"/>
  <c r="N84" i="4" s="1"/>
  <c r="M84" i="4"/>
  <c r="E86" i="4"/>
  <c r="F89" i="4"/>
  <c r="G89" i="4"/>
  <c r="H89" i="4"/>
  <c r="N89" i="4"/>
  <c r="L89" i="4"/>
  <c r="M89" i="4"/>
  <c r="G90" i="4"/>
  <c r="H90" i="4"/>
  <c r="L90" i="4"/>
  <c r="M90" i="4"/>
  <c r="N90" i="4"/>
  <c r="F91" i="4"/>
  <c r="I91" i="4" s="1"/>
  <c r="G91" i="4"/>
  <c r="H91" i="4"/>
  <c r="L91" i="4"/>
  <c r="N91" i="4" s="1"/>
  <c r="M91" i="4"/>
  <c r="F92" i="4"/>
  <c r="G92" i="4"/>
  <c r="H92" i="4"/>
  <c r="I92" i="4"/>
  <c r="N92" i="4"/>
  <c r="L92" i="4"/>
  <c r="M92" i="4"/>
  <c r="F93" i="4"/>
  <c r="I93" i="4" s="1"/>
  <c r="G93" i="4"/>
  <c r="H93" i="4"/>
  <c r="N93" i="4"/>
  <c r="L93" i="4"/>
  <c r="M93" i="4"/>
  <c r="F94" i="4"/>
  <c r="I94" i="4" s="1"/>
  <c r="G94" i="4"/>
  <c r="H94" i="4"/>
  <c r="L94" i="4"/>
  <c r="M94" i="4"/>
  <c r="N94" i="4"/>
  <c r="F95" i="4"/>
  <c r="I95" i="4" s="1"/>
  <c r="G95" i="4"/>
  <c r="H95" i="4"/>
  <c r="L95" i="4"/>
  <c r="N95" i="4" s="1"/>
  <c r="M95" i="4"/>
  <c r="F96" i="4"/>
  <c r="G96" i="4"/>
  <c r="H96" i="4"/>
  <c r="I96" i="4"/>
  <c r="N96" i="4"/>
  <c r="L96" i="4"/>
  <c r="M96" i="4"/>
  <c r="F97" i="4"/>
  <c r="G97" i="4"/>
  <c r="H97" i="4"/>
  <c r="N97" i="4"/>
  <c r="L97" i="4"/>
  <c r="M97" i="4"/>
  <c r="F98" i="4"/>
  <c r="I98" i="4" s="1"/>
  <c r="G98" i="4"/>
  <c r="H98" i="4"/>
  <c r="L98" i="4"/>
  <c r="M98" i="4"/>
  <c r="N98" i="4"/>
  <c r="F99" i="4"/>
  <c r="I99" i="4" s="1"/>
  <c r="G99" i="4"/>
  <c r="H99" i="4"/>
  <c r="L99" i="4"/>
  <c r="N99" i="4" s="1"/>
  <c r="M99" i="4"/>
  <c r="F100" i="4"/>
  <c r="G100" i="4"/>
  <c r="H100" i="4"/>
  <c r="I100" i="4"/>
  <c r="N100" i="4"/>
  <c r="L100" i="4"/>
  <c r="M100" i="4"/>
  <c r="F101" i="4"/>
  <c r="I101" i="4" s="1"/>
  <c r="G101" i="4"/>
  <c r="H101" i="4"/>
  <c r="N101" i="4"/>
  <c r="L101" i="4"/>
  <c r="M101" i="4"/>
  <c r="F102" i="4"/>
  <c r="I102" i="4" s="1"/>
  <c r="G102" i="4"/>
  <c r="H102" i="4"/>
  <c r="L102" i="4"/>
  <c r="M102" i="4"/>
  <c r="N102" i="4"/>
  <c r="F103" i="4"/>
  <c r="I103" i="4" s="1"/>
  <c r="G103" i="4"/>
  <c r="H103" i="4"/>
  <c r="L103" i="4"/>
  <c r="N103" i="4" s="1"/>
  <c r="M103" i="4"/>
  <c r="F104" i="4"/>
  <c r="G104" i="4"/>
  <c r="H104" i="4"/>
  <c r="I104" i="4"/>
  <c r="N104" i="4"/>
  <c r="L104" i="4"/>
  <c r="M104" i="4"/>
  <c r="F105" i="4"/>
  <c r="G105" i="4"/>
  <c r="H105" i="4"/>
  <c r="N105" i="4"/>
  <c r="L105" i="4"/>
  <c r="M105" i="4"/>
  <c r="F106" i="4"/>
  <c r="I106" i="4" s="1"/>
  <c r="G106" i="4"/>
  <c r="H106" i="4"/>
  <c r="L106" i="4"/>
  <c r="M106" i="4"/>
  <c r="N106" i="4"/>
  <c r="F107" i="4"/>
  <c r="I107" i="4" s="1"/>
  <c r="G107" i="4"/>
  <c r="H107" i="4"/>
  <c r="L107" i="4"/>
  <c r="N107" i="4" s="1"/>
  <c r="M107" i="4"/>
  <c r="F108" i="4"/>
  <c r="G108" i="4"/>
  <c r="H108" i="4"/>
  <c r="I108" i="4"/>
  <c r="N108" i="4"/>
  <c r="L108" i="4"/>
  <c r="M108" i="4"/>
  <c r="F109" i="4"/>
  <c r="I109" i="4" s="1"/>
  <c r="G109" i="4"/>
  <c r="H109" i="4"/>
  <c r="N109" i="4"/>
  <c r="L109" i="4"/>
  <c r="M109" i="4"/>
  <c r="F110" i="4"/>
  <c r="I110" i="4" s="1"/>
  <c r="G110" i="4"/>
  <c r="H110" i="4"/>
  <c r="L110" i="4"/>
  <c r="M110" i="4"/>
  <c r="N110" i="4"/>
  <c r="F111" i="4"/>
  <c r="I111" i="4" s="1"/>
  <c r="G111" i="4"/>
  <c r="H111" i="4"/>
  <c r="L111" i="4"/>
  <c r="N111" i="4" s="1"/>
  <c r="M111" i="4"/>
  <c r="F112" i="4"/>
  <c r="G112" i="4"/>
  <c r="H112" i="4"/>
  <c r="I112" i="4"/>
  <c r="N112" i="4"/>
  <c r="L112" i="4"/>
  <c r="M112" i="4"/>
  <c r="F113" i="4"/>
  <c r="G113" i="4"/>
  <c r="H113" i="4"/>
  <c r="N113" i="4"/>
  <c r="L113" i="4"/>
  <c r="M113" i="4"/>
  <c r="E115" i="4"/>
  <c r="K115" i="4"/>
  <c r="E119" i="4"/>
  <c r="G119" i="4"/>
  <c r="H119" i="4"/>
  <c r="L119" i="4"/>
  <c r="N119" i="4" s="1"/>
  <c r="M119" i="4"/>
  <c r="G124" i="4"/>
  <c r="M124" i="4"/>
  <c r="K127" i="4"/>
  <c r="L124" i="4"/>
  <c r="N124" i="4"/>
  <c r="F125" i="4"/>
  <c r="I125" i="4" s="1"/>
  <c r="G125" i="4"/>
  <c r="H125" i="4"/>
  <c r="M125" i="4" s="1"/>
  <c r="L125" i="4"/>
  <c r="E127" i="4"/>
  <c r="F130" i="4"/>
  <c r="G130" i="4"/>
  <c r="H130" i="4"/>
  <c r="L130" i="4"/>
  <c r="F131" i="4"/>
  <c r="G131" i="4"/>
  <c r="H131" i="4"/>
  <c r="L131" i="4"/>
  <c r="F132" i="4"/>
  <c r="G132" i="4"/>
  <c r="H132" i="4"/>
  <c r="L132" i="4"/>
  <c r="F133" i="4"/>
  <c r="G133" i="4"/>
  <c r="H133" i="4"/>
  <c r="L133" i="4"/>
  <c r="F134" i="4"/>
  <c r="G134" i="4"/>
  <c r="H134" i="4"/>
  <c r="L134" i="4"/>
  <c r="F135" i="4"/>
  <c r="G135" i="4"/>
  <c r="H135" i="4"/>
  <c r="L135" i="4"/>
  <c r="F136" i="4"/>
  <c r="G136" i="4"/>
  <c r="H136" i="4"/>
  <c r="L136" i="4"/>
  <c r="F137" i="4"/>
  <c r="G137" i="4"/>
  <c r="H137" i="4"/>
  <c r="L137" i="4"/>
  <c r="F138" i="4"/>
  <c r="G138" i="4"/>
  <c r="H138" i="4"/>
  <c r="L138" i="4"/>
  <c r="F139" i="4"/>
  <c r="G139" i="4"/>
  <c r="H139" i="4"/>
  <c r="L139" i="4"/>
  <c r="F140" i="4"/>
  <c r="G140" i="4"/>
  <c r="H140" i="4"/>
  <c r="M140" i="4" s="1"/>
  <c r="L140" i="4"/>
  <c r="N140" i="4" s="1"/>
  <c r="F141" i="4"/>
  <c r="G141" i="4"/>
  <c r="H141" i="4"/>
  <c r="M141" i="4" s="1"/>
  <c r="L141" i="4"/>
  <c r="F142" i="4"/>
  <c r="G142" i="4"/>
  <c r="H142" i="4"/>
  <c r="M142" i="4" s="1"/>
  <c r="I142" i="4"/>
  <c r="L142" i="4"/>
  <c r="N142" i="4" s="1"/>
  <c r="F143" i="4"/>
  <c r="G143" i="4"/>
  <c r="H143" i="4"/>
  <c r="M143" i="4" s="1"/>
  <c r="L143" i="4"/>
  <c r="F144" i="4"/>
  <c r="G144" i="4"/>
  <c r="H144" i="4"/>
  <c r="M144" i="4" s="1"/>
  <c r="L144" i="4"/>
  <c r="N144" i="4" s="1"/>
  <c r="F145" i="4"/>
  <c r="G145" i="4"/>
  <c r="H145" i="4"/>
  <c r="M145" i="4" s="1"/>
  <c r="L145" i="4"/>
  <c r="F146" i="4"/>
  <c r="G146" i="4"/>
  <c r="H146" i="4"/>
  <c r="M146" i="4" s="1"/>
  <c r="I146" i="4"/>
  <c r="L146" i="4"/>
  <c r="N146" i="4" s="1"/>
  <c r="F147" i="4"/>
  <c r="G147" i="4"/>
  <c r="H147" i="4"/>
  <c r="M147" i="4" s="1"/>
  <c r="L147" i="4"/>
  <c r="F148" i="4"/>
  <c r="G148" i="4"/>
  <c r="H148" i="4"/>
  <c r="M148" i="4" s="1"/>
  <c r="L148" i="4"/>
  <c r="N148" i="4" s="1"/>
  <c r="F149" i="4"/>
  <c r="G149" i="4"/>
  <c r="H149" i="4"/>
  <c r="M149" i="4" s="1"/>
  <c r="L149" i="4"/>
  <c r="F150" i="4"/>
  <c r="G150" i="4"/>
  <c r="H150" i="4"/>
  <c r="M150" i="4" s="1"/>
  <c r="I150" i="4"/>
  <c r="L150" i="4"/>
  <c r="N150" i="4" s="1"/>
  <c r="D152" i="4"/>
  <c r="E152" i="4"/>
  <c r="E179" i="4" s="1"/>
  <c r="F152" i="4"/>
  <c r="K152" i="4"/>
  <c r="F155" i="4"/>
  <c r="I155" i="4" s="1"/>
  <c r="G155" i="4"/>
  <c r="L155" i="4" s="1"/>
  <c r="H155" i="4"/>
  <c r="M155" i="4" s="1"/>
  <c r="N155" i="4"/>
  <c r="F156" i="4"/>
  <c r="I156" i="4" s="1"/>
  <c r="G156" i="4"/>
  <c r="H156" i="4"/>
  <c r="L156" i="4"/>
  <c r="M156" i="4"/>
  <c r="F157" i="4"/>
  <c r="G157" i="4"/>
  <c r="L157" i="4"/>
  <c r="F158" i="4"/>
  <c r="I158" i="4" s="1"/>
  <c r="G158" i="4"/>
  <c r="L158" i="4" s="1"/>
  <c r="H158" i="4"/>
  <c r="M158" i="4"/>
  <c r="F159" i="4"/>
  <c r="I159" i="4" s="1"/>
  <c r="G159" i="4"/>
  <c r="L159" i="4" s="1"/>
  <c r="N159" i="4" s="1"/>
  <c r="H159" i="4"/>
  <c r="M159" i="4" s="1"/>
  <c r="F160" i="4"/>
  <c r="G160" i="4"/>
  <c r="H160" i="4"/>
  <c r="M160" i="4" s="1"/>
  <c r="L160" i="4"/>
  <c r="F161" i="4"/>
  <c r="G161" i="4"/>
  <c r="L161" i="4"/>
  <c r="F162" i="4"/>
  <c r="G162" i="4"/>
  <c r="L162" i="4" s="1"/>
  <c r="H162" i="4"/>
  <c r="M162" i="4" s="1"/>
  <c r="F163" i="4"/>
  <c r="I163" i="4" s="1"/>
  <c r="G163" i="4"/>
  <c r="L163" i="4" s="1"/>
  <c r="H163" i="4"/>
  <c r="M163" i="4" s="1"/>
  <c r="N163" i="4"/>
  <c r="F164" i="4"/>
  <c r="I164" i="4" s="1"/>
  <c r="G164" i="4"/>
  <c r="H164" i="4"/>
  <c r="L164" i="4"/>
  <c r="M164" i="4"/>
  <c r="F165" i="4"/>
  <c r="G165" i="4"/>
  <c r="L165" i="4"/>
  <c r="F166" i="4"/>
  <c r="I166" i="4" s="1"/>
  <c r="G166" i="4"/>
  <c r="L166" i="4" s="1"/>
  <c r="H166" i="4"/>
  <c r="M166" i="4"/>
  <c r="F167" i="4"/>
  <c r="I167" i="4" s="1"/>
  <c r="G167" i="4"/>
  <c r="H167" i="4"/>
  <c r="M167" i="4" s="1"/>
  <c r="N167" i="4" s="1"/>
  <c r="L167" i="4"/>
  <c r="F168" i="4"/>
  <c r="G168" i="4"/>
  <c r="H168" i="4"/>
  <c r="M168" i="4" s="1"/>
  <c r="L168" i="4"/>
  <c r="F169" i="4"/>
  <c r="G169" i="4"/>
  <c r="L169" i="4"/>
  <c r="F170" i="4"/>
  <c r="G170" i="4"/>
  <c r="L170" i="4" s="1"/>
  <c r="H170" i="4"/>
  <c r="M170" i="4"/>
  <c r="F171" i="4"/>
  <c r="I171" i="4" s="1"/>
  <c r="G171" i="4"/>
  <c r="L171" i="4" s="1"/>
  <c r="H171" i="4"/>
  <c r="M171" i="4" s="1"/>
  <c r="N171" i="4"/>
  <c r="F172" i="4"/>
  <c r="I172" i="4" s="1"/>
  <c r="G172" i="4"/>
  <c r="H172" i="4"/>
  <c r="M172" i="4" s="1"/>
  <c r="L172" i="4"/>
  <c r="F173" i="4"/>
  <c r="G173" i="4"/>
  <c r="L173" i="4"/>
  <c r="F174" i="4"/>
  <c r="G174" i="4"/>
  <c r="L174" i="4" s="1"/>
  <c r="H174" i="4"/>
  <c r="M174" i="4" s="1"/>
  <c r="F175" i="4"/>
  <c r="I175" i="4" s="1"/>
  <c r="G175" i="4"/>
  <c r="L175" i="4" s="1"/>
  <c r="H175" i="4"/>
  <c r="M175" i="4" s="1"/>
  <c r="N175" i="4"/>
  <c r="E177" i="4"/>
  <c r="E181" i="4"/>
  <c r="F181" i="4" s="1"/>
  <c r="G181" i="4"/>
  <c r="L181" i="4"/>
  <c r="F186" i="4"/>
  <c r="L186" i="4"/>
  <c r="M186" i="4"/>
  <c r="F187" i="4"/>
  <c r="I187" i="4" s="1"/>
  <c r="K225" i="4"/>
  <c r="L187" i="4"/>
  <c r="M187" i="4"/>
  <c r="F188" i="4"/>
  <c r="I188" i="4" s="1"/>
  <c r="G188" i="4"/>
  <c r="H188" i="4"/>
  <c r="L188" i="4"/>
  <c r="F189" i="4"/>
  <c r="G189" i="4"/>
  <c r="L189" i="4" s="1"/>
  <c r="H190" i="4"/>
  <c r="F190" i="4"/>
  <c r="I190" i="4" s="1"/>
  <c r="G190" i="4"/>
  <c r="L190" i="4" s="1"/>
  <c r="N190" i="4" s="1"/>
  <c r="M190" i="4"/>
  <c r="F191" i="4"/>
  <c r="G191" i="4"/>
  <c r="G192" i="4" s="1"/>
  <c r="L192" i="4" s="1"/>
  <c r="F192" i="4"/>
  <c r="F193" i="4"/>
  <c r="F194" i="4"/>
  <c r="I194" i="4" s="1"/>
  <c r="H194" i="4"/>
  <c r="M194" i="4" s="1"/>
  <c r="N194" i="4"/>
  <c r="L194" i="4"/>
  <c r="F195" i="4"/>
  <c r="M195" i="4"/>
  <c r="I195" i="4"/>
  <c r="N195" i="4"/>
  <c r="F196" i="4"/>
  <c r="F197" i="4"/>
  <c r="F198" i="4"/>
  <c r="F199" i="4"/>
  <c r="I199" i="4" s="1"/>
  <c r="H199" i="4"/>
  <c r="M199" i="4"/>
  <c r="N199" i="4" s="1"/>
  <c r="F200" i="4"/>
  <c r="F201" i="4"/>
  <c r="F202" i="4"/>
  <c r="I202" i="4" s="1"/>
  <c r="H202" i="4"/>
  <c r="M202" i="4"/>
  <c r="F203" i="4"/>
  <c r="F204" i="4"/>
  <c r="I204" i="4" s="1"/>
  <c r="H204" i="4"/>
  <c r="M204" i="4" s="1"/>
  <c r="F205" i="4"/>
  <c r="F206" i="4"/>
  <c r="F207" i="4"/>
  <c r="F208" i="4"/>
  <c r="F209" i="4"/>
  <c r="F210" i="4"/>
  <c r="F211" i="4"/>
  <c r="F212" i="4"/>
  <c r="F213" i="4"/>
  <c r="F214" i="4"/>
  <c r="F215" i="4"/>
  <c r="H215" i="4"/>
  <c r="I215" i="4"/>
  <c r="M215" i="4"/>
  <c r="N215" i="4"/>
  <c r="F216" i="4"/>
  <c r="H216" i="4"/>
  <c r="M216" i="4" s="1"/>
  <c r="N216" i="4" s="1"/>
  <c r="I216" i="4"/>
  <c r="F217" i="4"/>
  <c r="I217" i="4" s="1"/>
  <c r="H217" i="4"/>
  <c r="M217" i="4" s="1"/>
  <c r="N217" i="4"/>
  <c r="F218" i="4"/>
  <c r="F219" i="4"/>
  <c r="I219" i="4" s="1"/>
  <c r="H219" i="4"/>
  <c r="N219" i="4"/>
  <c r="M219" i="4"/>
  <c r="F220" i="4"/>
  <c r="I220" i="4" s="1"/>
  <c r="H220" i="4"/>
  <c r="M220" i="4"/>
  <c r="F221" i="4"/>
  <c r="I221" i="4" s="1"/>
  <c r="N221" i="4"/>
  <c r="M221" i="4"/>
  <c r="F222" i="4"/>
  <c r="I222" i="4" s="1"/>
  <c r="N222" i="4"/>
  <c r="M222" i="4"/>
  <c r="F223" i="4"/>
  <c r="I223" i="4" s="1"/>
  <c r="N223" i="4"/>
  <c r="M223" i="4"/>
  <c r="E225" i="4"/>
  <c r="F232" i="4"/>
  <c r="G240" i="4"/>
  <c r="I232" i="4"/>
  <c r="L232" i="4"/>
  <c r="M232" i="4"/>
  <c r="F233" i="4"/>
  <c r="I233" i="4"/>
  <c r="L233" i="4"/>
  <c r="F234" i="4"/>
  <c r="G234" i="4"/>
  <c r="H234" i="4"/>
  <c r="M234" i="4" s="1"/>
  <c r="L234" i="4"/>
  <c r="F235" i="4"/>
  <c r="I235" i="4" s="1"/>
  <c r="G235" i="4"/>
  <c r="L235" i="4" s="1"/>
  <c r="N235" i="4" s="1"/>
  <c r="H235" i="4"/>
  <c r="M235" i="4"/>
  <c r="F236" i="4"/>
  <c r="H236" i="4"/>
  <c r="M236" i="4" s="1"/>
  <c r="N236" i="4" s="1"/>
  <c r="L236" i="4"/>
  <c r="F237" i="4"/>
  <c r="I237" i="4" s="1"/>
  <c r="G237" i="4"/>
  <c r="L237" i="4" s="1"/>
  <c r="H237" i="4"/>
  <c r="M237" i="4"/>
  <c r="F238" i="4"/>
  <c r="I238" i="4" s="1"/>
  <c r="G238" i="4"/>
  <c r="L238" i="4" s="1"/>
  <c r="N238" i="4" s="1"/>
  <c r="H238" i="4"/>
  <c r="M238" i="4" s="1"/>
  <c r="F239" i="4"/>
  <c r="G239" i="4"/>
  <c r="L239" i="4" s="1"/>
  <c r="N239" i="4" s="1"/>
  <c r="H239" i="4"/>
  <c r="M239" i="4" s="1"/>
  <c r="F240" i="4"/>
  <c r="H240" i="4"/>
  <c r="M240" i="4" s="1"/>
  <c r="N240" i="4" s="1"/>
  <c r="I240" i="4"/>
  <c r="L240" i="4"/>
  <c r="F241" i="4"/>
  <c r="H241" i="4"/>
  <c r="M241" i="4" s="1"/>
  <c r="N241" i="4" s="1"/>
  <c r="L241" i="4"/>
  <c r="F242" i="4"/>
  <c r="K262" i="4"/>
  <c r="L242" i="4"/>
  <c r="F243" i="4"/>
  <c r="L243" i="4"/>
  <c r="F244" i="4"/>
  <c r="L244" i="4"/>
  <c r="F245" i="4"/>
  <c r="I245" i="4" s="1"/>
  <c r="G245" i="4"/>
  <c r="H245" i="4"/>
  <c r="M245" i="4" s="1"/>
  <c r="N245" i="4"/>
  <c r="L245" i="4"/>
  <c r="F246" i="4"/>
  <c r="L246" i="4"/>
  <c r="F247" i="4"/>
  <c r="G247" i="4"/>
  <c r="H247" i="4"/>
  <c r="N247" i="4"/>
  <c r="L247" i="4"/>
  <c r="M247" i="4"/>
  <c r="F248" i="4"/>
  <c r="I248" i="4" s="1"/>
  <c r="H248" i="4"/>
  <c r="N248" i="4"/>
  <c r="L248" i="4"/>
  <c r="M248" i="4"/>
  <c r="F249" i="4"/>
  <c r="G249" i="4"/>
  <c r="L249" i="4" s="1"/>
  <c r="H249" i="4"/>
  <c r="I249" i="4"/>
  <c r="M249" i="4"/>
  <c r="F250" i="4"/>
  <c r="I250" i="4" s="1"/>
  <c r="G250" i="4"/>
  <c r="L250" i="4" s="1"/>
  <c r="H250" i="4"/>
  <c r="M250" i="4" s="1"/>
  <c r="F251" i="4"/>
  <c r="I251" i="4" s="1"/>
  <c r="G251" i="4"/>
  <c r="H251" i="4"/>
  <c r="M251" i="4" s="1"/>
  <c r="N251" i="4" s="1"/>
  <c r="L251" i="4"/>
  <c r="F252" i="4"/>
  <c r="I252" i="4" s="1"/>
  <c r="G252" i="4"/>
  <c r="H252" i="4"/>
  <c r="N252" i="4"/>
  <c r="L252" i="4"/>
  <c r="M252" i="4"/>
  <c r="F253" i="4"/>
  <c r="G253" i="4"/>
  <c r="L253" i="4" s="1"/>
  <c r="H253" i="4"/>
  <c r="I253" i="4"/>
  <c r="M253" i="4"/>
  <c r="F254" i="4"/>
  <c r="I254" i="4" s="1"/>
  <c r="G254" i="4"/>
  <c r="L254" i="4" s="1"/>
  <c r="H254" i="4"/>
  <c r="M254" i="4" s="1"/>
  <c r="F255" i="4"/>
  <c r="I255" i="4" s="1"/>
  <c r="G255" i="4"/>
  <c r="H255" i="4"/>
  <c r="M255" i="4" s="1"/>
  <c r="N255" i="4" s="1"/>
  <c r="L255" i="4"/>
  <c r="F256" i="4"/>
  <c r="L256" i="4"/>
  <c r="F257" i="4"/>
  <c r="I257" i="4" s="1"/>
  <c r="H257" i="4"/>
  <c r="N257" i="4"/>
  <c r="L257" i="4"/>
  <c r="M257" i="4"/>
  <c r="F258" i="4"/>
  <c r="L258" i="4"/>
  <c r="F259" i="4"/>
  <c r="L259" i="4"/>
  <c r="F260" i="4"/>
  <c r="I260" i="4" s="1"/>
  <c r="G260" i="4"/>
  <c r="L260" i="4" s="1"/>
  <c r="H260" i="4"/>
  <c r="M260" i="4" s="1"/>
  <c r="N260" i="4"/>
  <c r="D262" i="4"/>
  <c r="E262" i="4"/>
  <c r="E264" i="4"/>
  <c r="G264" i="4"/>
  <c r="H264" i="4"/>
  <c r="N264" i="4"/>
  <c r="L264" i="4"/>
  <c r="M264" i="4"/>
  <c r="K268" i="4"/>
  <c r="F8" i="3"/>
  <c r="A16" i="3"/>
  <c r="A17" i="3"/>
  <c r="A19" i="3"/>
  <c r="A21" i="3" s="1"/>
  <c r="A22" i="3" s="1"/>
  <c r="A23" i="3" s="1"/>
  <c r="A24" i="3" s="1"/>
  <c r="A25" i="3" s="1"/>
  <c r="A27" i="3" s="1"/>
  <c r="D21" i="3"/>
  <c r="F21" i="3"/>
  <c r="D23" i="3"/>
  <c r="A16" i="2"/>
  <c r="A17" i="2" s="1"/>
  <c r="A19" i="2" s="1"/>
  <c r="A21" i="2" s="1"/>
  <c r="A22" i="2" s="1"/>
  <c r="A23" i="2" s="1"/>
  <c r="A24" i="2" s="1"/>
  <c r="A25" i="2" s="1"/>
  <c r="A27" i="2" s="1"/>
  <c r="D21" i="2"/>
  <c r="F21" i="2" s="1"/>
  <c r="D23" i="2"/>
  <c r="N253" i="4" l="1"/>
  <c r="I258" i="4"/>
  <c r="N249" i="4"/>
  <c r="N254" i="4"/>
  <c r="I243" i="4"/>
  <c r="I237" i="5"/>
  <c r="M237" i="5"/>
  <c r="N250" i="4"/>
  <c r="I173" i="4"/>
  <c r="I244" i="4"/>
  <c r="F262" i="4"/>
  <c r="N174" i="4"/>
  <c r="I259" i="5"/>
  <c r="H253" i="5"/>
  <c r="M253" i="5" s="1"/>
  <c r="N253" i="5" s="1"/>
  <c r="N233" i="5"/>
  <c r="A7" i="25"/>
  <c r="A7" i="21"/>
  <c r="A8" i="11"/>
  <c r="A8" i="13"/>
  <c r="A7" i="9"/>
  <c r="A7" i="6"/>
  <c r="I241" i="4"/>
  <c r="N164" i="4"/>
  <c r="N158" i="4"/>
  <c r="I136" i="4"/>
  <c r="M136" i="4"/>
  <c r="N136" i="4" s="1"/>
  <c r="I132" i="4"/>
  <c r="M132" i="4"/>
  <c r="F124" i="4"/>
  <c r="D127" i="4"/>
  <c r="D179" i="4" s="1"/>
  <c r="A4" i="17"/>
  <c r="A4" i="11"/>
  <c r="A4" i="9"/>
  <c r="A4" i="15"/>
  <c r="A4" i="13"/>
  <c r="A4" i="6"/>
  <c r="A4" i="4"/>
  <c r="H259" i="4"/>
  <c r="M259" i="4" s="1"/>
  <c r="N259" i="4" s="1"/>
  <c r="I239" i="4"/>
  <c r="I236" i="4"/>
  <c r="N220" i="4"/>
  <c r="N202" i="4"/>
  <c r="I189" i="4"/>
  <c r="N186" i="4"/>
  <c r="N170" i="4"/>
  <c r="I168" i="4"/>
  <c r="I162" i="4"/>
  <c r="N147" i="4"/>
  <c r="N143" i="4"/>
  <c r="I113" i="4"/>
  <c r="I105" i="4"/>
  <c r="I97" i="4"/>
  <c r="I89" i="4"/>
  <c r="I40" i="4"/>
  <c r="I32" i="4"/>
  <c r="A7" i="4"/>
  <c r="N254" i="5"/>
  <c r="L235" i="5"/>
  <c r="M233" i="5"/>
  <c r="H246" i="5"/>
  <c r="M246" i="5" s="1"/>
  <c r="N246" i="5" s="1"/>
  <c r="H256" i="5"/>
  <c r="M256" i="5" s="1"/>
  <c r="N256" i="5" s="1"/>
  <c r="H257" i="5"/>
  <c r="M257" i="5" s="1"/>
  <c r="H236" i="5"/>
  <c r="H258" i="5"/>
  <c r="N201" i="5"/>
  <c r="N196" i="5"/>
  <c r="D177" i="5"/>
  <c r="D179" i="5" s="1"/>
  <c r="N23" i="5"/>
  <c r="K26" i="5"/>
  <c r="D177" i="4"/>
  <c r="I134" i="4"/>
  <c r="M134" i="4"/>
  <c r="N134" i="4" s="1"/>
  <c r="I130" i="4"/>
  <c r="M130" i="4"/>
  <c r="A7" i="26"/>
  <c r="A7" i="23"/>
  <c r="A8" i="12"/>
  <c r="A7" i="10"/>
  <c r="A7" i="8"/>
  <c r="A8" i="14"/>
  <c r="A7" i="7"/>
  <c r="A7" i="5"/>
  <c r="H258" i="4"/>
  <c r="M258" i="4" s="1"/>
  <c r="N258" i="4" s="1"/>
  <c r="H244" i="4"/>
  <c r="M244" i="4" s="1"/>
  <c r="N244" i="4" s="1"/>
  <c r="H243" i="4"/>
  <c r="M243" i="4" s="1"/>
  <c r="N243" i="4" s="1"/>
  <c r="N234" i="4"/>
  <c r="N232" i="4"/>
  <c r="G193" i="4"/>
  <c r="L191" i="4"/>
  <c r="I174" i="4"/>
  <c r="N160" i="4"/>
  <c r="I147" i="4"/>
  <c r="I143" i="4"/>
  <c r="I139" i="4"/>
  <c r="M139" i="4"/>
  <c r="N139" i="4" s="1"/>
  <c r="I253" i="5"/>
  <c r="I251" i="5"/>
  <c r="F190" i="5"/>
  <c r="D225" i="5"/>
  <c r="K179" i="5"/>
  <c r="I47" i="5"/>
  <c r="L175" i="6"/>
  <c r="N175" i="6" s="1"/>
  <c r="I175" i="6"/>
  <c r="N132" i="4"/>
  <c r="N86" i="4"/>
  <c r="I257" i="5"/>
  <c r="L133" i="5"/>
  <c r="N133" i="5" s="1"/>
  <c r="A4" i="18"/>
  <c r="A4" i="16"/>
  <c r="A4" i="14"/>
  <c r="A4" i="12"/>
  <c r="A4" i="7"/>
  <c r="A4" i="10"/>
  <c r="A4" i="5"/>
  <c r="N181" i="4"/>
  <c r="N172" i="4"/>
  <c r="N135" i="4"/>
  <c r="F90" i="4"/>
  <c r="I90" i="4" s="1"/>
  <c r="D115" i="4"/>
  <c r="K117" i="4"/>
  <c r="I256" i="5"/>
  <c r="D268" i="4"/>
  <c r="H256" i="4"/>
  <c r="I247" i="4"/>
  <c r="I234" i="4"/>
  <c r="D225" i="4"/>
  <c r="N187" i="4"/>
  <c r="I170" i="4"/>
  <c r="N166" i="4"/>
  <c r="N156" i="4"/>
  <c r="K177" i="4"/>
  <c r="I148" i="4"/>
  <c r="I144" i="4"/>
  <c r="I140" i="4"/>
  <c r="I137" i="4"/>
  <c r="M137" i="4"/>
  <c r="N137" i="4" s="1"/>
  <c r="I135" i="4"/>
  <c r="M135" i="4"/>
  <c r="I133" i="4"/>
  <c r="M133" i="4"/>
  <c r="N133" i="4" s="1"/>
  <c r="I131" i="4"/>
  <c r="M131" i="4"/>
  <c r="N131" i="4" s="1"/>
  <c r="N250" i="5"/>
  <c r="I246" i="5"/>
  <c r="I211" i="5"/>
  <c r="E227" i="4"/>
  <c r="E268" i="4" s="1"/>
  <c r="I138" i="4"/>
  <c r="M138" i="4"/>
  <c r="N130" i="4"/>
  <c r="F29" i="4"/>
  <c r="D47" i="4"/>
  <c r="K268" i="5"/>
  <c r="I255" i="5"/>
  <c r="F262" i="5"/>
  <c r="N237" i="4"/>
  <c r="M233" i="4"/>
  <c r="N233" i="4" s="1"/>
  <c r="H246" i="4"/>
  <c r="M246" i="4" s="1"/>
  <c r="N246" i="4" s="1"/>
  <c r="H242" i="4"/>
  <c r="I186" i="4"/>
  <c r="N168" i="4"/>
  <c r="N149" i="4"/>
  <c r="N145" i="4"/>
  <c r="N141" i="4"/>
  <c r="N125" i="4"/>
  <c r="N127" i="4" s="1"/>
  <c r="K179" i="4"/>
  <c r="K266" i="4" s="1"/>
  <c r="F63" i="4"/>
  <c r="D86" i="4"/>
  <c r="H235" i="5"/>
  <c r="M235" i="5" s="1"/>
  <c r="I232" i="5"/>
  <c r="H240" i="5"/>
  <c r="M240" i="5" s="1"/>
  <c r="H245" i="5"/>
  <c r="M245" i="5" s="1"/>
  <c r="H250" i="5"/>
  <c r="M250" i="5" s="1"/>
  <c r="H254" i="5"/>
  <c r="M254" i="5" s="1"/>
  <c r="M232" i="5"/>
  <c r="H251" i="5"/>
  <c r="M251" i="5" s="1"/>
  <c r="N251" i="5" s="1"/>
  <c r="H255" i="5"/>
  <c r="M255" i="5" s="1"/>
  <c r="H247" i="5"/>
  <c r="M247" i="5" s="1"/>
  <c r="N247" i="5" s="1"/>
  <c r="H252" i="5"/>
  <c r="M252" i="5" s="1"/>
  <c r="N252" i="5" s="1"/>
  <c r="H264" i="5"/>
  <c r="M264" i="5" s="1"/>
  <c r="N264" i="5" s="1"/>
  <c r="N268" i="5" s="1"/>
  <c r="F16" i="3" s="1"/>
  <c r="H234" i="5"/>
  <c r="M234" i="5" s="1"/>
  <c r="L149" i="5"/>
  <c r="I149" i="5"/>
  <c r="M188" i="4"/>
  <c r="N188" i="4" s="1"/>
  <c r="H191" i="4"/>
  <c r="N245" i="5"/>
  <c r="N65" i="7"/>
  <c r="K86" i="7"/>
  <c r="F264" i="4"/>
  <c r="N204" i="4"/>
  <c r="F177" i="4"/>
  <c r="N162" i="4"/>
  <c r="I160" i="4"/>
  <c r="I149" i="4"/>
  <c r="I145" i="4"/>
  <c r="I141" i="4"/>
  <c r="N138" i="4"/>
  <c r="N115" i="4"/>
  <c r="F60" i="4"/>
  <c r="I51" i="4"/>
  <c r="I60" i="4" s="1"/>
  <c r="F22" i="4"/>
  <c r="D26" i="4"/>
  <c r="F19" i="4"/>
  <c r="I16" i="4"/>
  <c r="I19" i="4" s="1"/>
  <c r="N257" i="5"/>
  <c r="N255" i="5"/>
  <c r="D262" i="5"/>
  <c r="L141" i="5"/>
  <c r="N141" i="5" s="1"/>
  <c r="F225" i="4"/>
  <c r="H181" i="4"/>
  <c r="M181" i="4" s="1"/>
  <c r="H173" i="4"/>
  <c r="M173" i="4" s="1"/>
  <c r="N173" i="4" s="1"/>
  <c r="H169" i="4"/>
  <c r="H165" i="4"/>
  <c r="H161" i="4"/>
  <c r="M161" i="4" s="1"/>
  <c r="N161" i="4" s="1"/>
  <c r="H157" i="4"/>
  <c r="D60" i="4"/>
  <c r="D19" i="4"/>
  <c r="G234" i="5"/>
  <c r="L234" i="5" s="1"/>
  <c r="N234" i="5" s="1"/>
  <c r="G240" i="5"/>
  <c r="L240" i="5" s="1"/>
  <c r="N240" i="5" s="1"/>
  <c r="N212" i="5"/>
  <c r="N205" i="5"/>
  <c r="I203" i="5"/>
  <c r="I188" i="5"/>
  <c r="N165" i="5"/>
  <c r="F162" i="5"/>
  <c r="I162" i="5" s="1"/>
  <c r="N155" i="5"/>
  <c r="I127" i="5"/>
  <c r="E119" i="5"/>
  <c r="F119" i="5"/>
  <c r="I119" i="5" s="1"/>
  <c r="I100" i="5"/>
  <c r="N95" i="5"/>
  <c r="I89" i="5"/>
  <c r="F115" i="5"/>
  <c r="N75" i="5"/>
  <c r="I69" i="5"/>
  <c r="N64" i="5"/>
  <c r="N86" i="5" s="1"/>
  <c r="N56" i="5"/>
  <c r="I50" i="5"/>
  <c r="I43" i="5"/>
  <c r="F231" i="6"/>
  <c r="D262" i="6"/>
  <c r="N173" i="6"/>
  <c r="N169" i="6"/>
  <c r="N165" i="6"/>
  <c r="N162" i="6"/>
  <c r="M189" i="4"/>
  <c r="N189" i="4" s="1"/>
  <c r="D268" i="5"/>
  <c r="K262" i="5"/>
  <c r="F234" i="5"/>
  <c r="I234" i="5" s="1"/>
  <c r="I208" i="5"/>
  <c r="N189" i="5"/>
  <c r="N171" i="5"/>
  <c r="I169" i="5"/>
  <c r="I140" i="5"/>
  <c r="I101" i="5"/>
  <c r="I81" i="5"/>
  <c r="N76" i="5"/>
  <c r="I70" i="5"/>
  <c r="N57" i="5"/>
  <c r="I51" i="5"/>
  <c r="N258" i="6"/>
  <c r="I255" i="6"/>
  <c r="N234" i="6"/>
  <c r="H255" i="6"/>
  <c r="M255" i="6" s="1"/>
  <c r="N255" i="6" s="1"/>
  <c r="H256" i="6"/>
  <c r="M256" i="6" s="1"/>
  <c r="N256" i="6" s="1"/>
  <c r="H257" i="6"/>
  <c r="M257" i="6" s="1"/>
  <c r="H258" i="6"/>
  <c r="M258" i="6" s="1"/>
  <c r="M232" i="6"/>
  <c r="E181" i="5"/>
  <c r="F181" i="5" s="1"/>
  <c r="I181" i="5" s="1"/>
  <c r="K86" i="5"/>
  <c r="I258" i="6"/>
  <c r="I250" i="6"/>
  <c r="N50" i="4"/>
  <c r="N60" i="4" s="1"/>
  <c r="N17" i="4"/>
  <c r="N19" i="4" s="1"/>
  <c r="N117" i="4" s="1"/>
  <c r="N198" i="5"/>
  <c r="N197" i="5"/>
  <c r="I189" i="5"/>
  <c r="I165" i="5"/>
  <c r="I108" i="5"/>
  <c r="I105" i="5"/>
  <c r="N99" i="5"/>
  <c r="I93" i="5"/>
  <c r="F86" i="5"/>
  <c r="N79" i="5"/>
  <c r="I73" i="5"/>
  <c r="N68" i="5"/>
  <c r="N67" i="5"/>
  <c r="I86" i="5"/>
  <c r="I54" i="5"/>
  <c r="D226" i="6"/>
  <c r="F186" i="6"/>
  <c r="F119" i="4"/>
  <c r="I119" i="4" s="1"/>
  <c r="N242" i="5"/>
  <c r="N237" i="5"/>
  <c r="N232" i="5"/>
  <c r="I214" i="5"/>
  <c r="I201" i="5"/>
  <c r="N173" i="5"/>
  <c r="I170" i="5"/>
  <c r="N157" i="5"/>
  <c r="I155" i="5"/>
  <c r="F177" i="5"/>
  <c r="F179" i="5" s="1"/>
  <c r="I112" i="5"/>
  <c r="I109" i="5"/>
  <c r="N80" i="5"/>
  <c r="I74" i="5"/>
  <c r="I55" i="5"/>
  <c r="F33" i="5"/>
  <c r="I33" i="5" s="1"/>
  <c r="D47" i="5"/>
  <c r="I24" i="5"/>
  <c r="I26" i="5" s="1"/>
  <c r="N26" i="5"/>
  <c r="I19" i="5"/>
  <c r="I256" i="6"/>
  <c r="N245" i="6"/>
  <c r="K262" i="6"/>
  <c r="N207" i="6"/>
  <c r="I162" i="6"/>
  <c r="N235" i="5"/>
  <c r="F227" i="5"/>
  <c r="N209" i="5"/>
  <c r="N208" i="5"/>
  <c r="I206" i="5"/>
  <c r="N194" i="5"/>
  <c r="K225" i="5"/>
  <c r="I161" i="5"/>
  <c r="M125" i="5"/>
  <c r="N125" i="5" s="1"/>
  <c r="N127" i="5" s="1"/>
  <c r="N102" i="5"/>
  <c r="K115" i="5"/>
  <c r="N71" i="5"/>
  <c r="N52" i="5"/>
  <c r="K60" i="5"/>
  <c r="N50" i="5"/>
  <c r="N47" i="5"/>
  <c r="I254" i="6"/>
  <c r="H190" i="5"/>
  <c r="N169" i="5"/>
  <c r="N136" i="5"/>
  <c r="N213" i="6"/>
  <c r="M204" i="6"/>
  <c r="N204" i="6" s="1"/>
  <c r="I204" i="6"/>
  <c r="G218" i="5"/>
  <c r="L218" i="5" s="1"/>
  <c r="N218" i="5" s="1"/>
  <c r="G211" i="5"/>
  <c r="L211" i="5" s="1"/>
  <c r="N211" i="5" s="1"/>
  <c r="G207" i="5"/>
  <c r="L207" i="5" s="1"/>
  <c r="N207" i="5" s="1"/>
  <c r="G201" i="5"/>
  <c r="L201" i="5" s="1"/>
  <c r="G196" i="5"/>
  <c r="L196" i="5" s="1"/>
  <c r="L186" i="5"/>
  <c r="N186" i="5" s="1"/>
  <c r="H150" i="5"/>
  <c r="M150" i="5" s="1"/>
  <c r="N150" i="5" s="1"/>
  <c r="H149" i="5"/>
  <c r="M149" i="5" s="1"/>
  <c r="H148" i="5"/>
  <c r="M148" i="5" s="1"/>
  <c r="N148" i="5" s="1"/>
  <c r="H147" i="5"/>
  <c r="H146" i="5"/>
  <c r="H145" i="5"/>
  <c r="H144" i="5"/>
  <c r="M144" i="5" s="1"/>
  <c r="N144" i="5" s="1"/>
  <c r="H143" i="5"/>
  <c r="M143" i="5" s="1"/>
  <c r="N143" i="5" s="1"/>
  <c r="H142" i="5"/>
  <c r="M142" i="5" s="1"/>
  <c r="N142" i="5" s="1"/>
  <c r="H141" i="5"/>
  <c r="M141" i="5" s="1"/>
  <c r="H140" i="5"/>
  <c r="M140" i="5" s="1"/>
  <c r="N140" i="5" s="1"/>
  <c r="H139" i="5"/>
  <c r="H138" i="5"/>
  <c r="H137" i="5"/>
  <c r="H136" i="5"/>
  <c r="M136" i="5" s="1"/>
  <c r="H135" i="5"/>
  <c r="M135" i="5" s="1"/>
  <c r="N135" i="5" s="1"/>
  <c r="H134" i="5"/>
  <c r="M134" i="5" s="1"/>
  <c r="N134" i="5" s="1"/>
  <c r="H133" i="5"/>
  <c r="M133" i="5" s="1"/>
  <c r="H132" i="5"/>
  <c r="M132" i="5" s="1"/>
  <c r="N132" i="5" s="1"/>
  <c r="H131" i="5"/>
  <c r="H130" i="5"/>
  <c r="N34" i="5"/>
  <c r="F26" i="5"/>
  <c r="I242" i="6"/>
  <c r="I232" i="6"/>
  <c r="I223" i="6"/>
  <c r="I211" i="6"/>
  <c r="N200" i="6"/>
  <c r="I195" i="6"/>
  <c r="N189" i="6"/>
  <c r="N177" i="6"/>
  <c r="I173" i="6"/>
  <c r="N167" i="6"/>
  <c r="I157" i="6"/>
  <c r="N89" i="5"/>
  <c r="N16" i="5"/>
  <c r="N19" i="5" s="1"/>
  <c r="L250" i="6"/>
  <c r="N216" i="6"/>
  <c r="I213" i="6"/>
  <c r="N202" i="6"/>
  <c r="I177" i="6"/>
  <c r="I165" i="6"/>
  <c r="G193" i="5"/>
  <c r="L193" i="5" s="1"/>
  <c r="N193" i="5" s="1"/>
  <c r="H172" i="5"/>
  <c r="H168" i="5"/>
  <c r="H164" i="5"/>
  <c r="H160" i="5"/>
  <c r="H156" i="5"/>
  <c r="D86" i="5"/>
  <c r="F19" i="5"/>
  <c r="N257" i="6"/>
  <c r="I245" i="6"/>
  <c r="G239" i="6"/>
  <c r="N235" i="6"/>
  <c r="I224" i="6"/>
  <c r="N209" i="6"/>
  <c r="I206" i="6"/>
  <c r="N171" i="6"/>
  <c r="N260" i="6"/>
  <c r="I234" i="6"/>
  <c r="I207" i="6"/>
  <c r="D179" i="6"/>
  <c r="N138" i="6"/>
  <c r="N30" i="6"/>
  <c r="N47" i="6" s="1"/>
  <c r="K47" i="6"/>
  <c r="M249" i="7"/>
  <c r="N249" i="7" s="1"/>
  <c r="I249" i="7"/>
  <c r="N220" i="7"/>
  <c r="N211" i="6"/>
  <c r="K226" i="6"/>
  <c r="I156" i="6"/>
  <c r="F179" i="6"/>
  <c r="F126" i="6"/>
  <c r="I126" i="6" s="1"/>
  <c r="D128" i="6"/>
  <c r="K228" i="7"/>
  <c r="G203" i="5"/>
  <c r="L203" i="5" s="1"/>
  <c r="N203" i="5" s="1"/>
  <c r="N242" i="6"/>
  <c r="I240" i="6"/>
  <c r="N232" i="6"/>
  <c r="G246" i="6"/>
  <c r="L246" i="6" s="1"/>
  <c r="N246" i="6" s="1"/>
  <c r="G233" i="6"/>
  <c r="L233" i="6" s="1"/>
  <c r="N233" i="6" s="1"/>
  <c r="L231" i="6"/>
  <c r="N231" i="6" s="1"/>
  <c r="G238" i="6"/>
  <c r="G244" i="6"/>
  <c r="G249" i="6"/>
  <c r="L249" i="6" s="1"/>
  <c r="N249" i="6" s="1"/>
  <c r="G253" i="6"/>
  <c r="L253" i="6" s="1"/>
  <c r="N253" i="6" s="1"/>
  <c r="G259" i="6"/>
  <c r="L259" i="6" s="1"/>
  <c r="N259" i="6" s="1"/>
  <c r="I221" i="6"/>
  <c r="I209" i="6"/>
  <c r="N205" i="6"/>
  <c r="N198" i="6"/>
  <c r="N195" i="6"/>
  <c r="I193" i="6"/>
  <c r="H205" i="6"/>
  <c r="M205" i="6" s="1"/>
  <c r="H224" i="6"/>
  <c r="M224" i="6" s="1"/>
  <c r="N224" i="6" s="1"/>
  <c r="M186" i="6"/>
  <c r="N186" i="6" s="1"/>
  <c r="H203" i="6"/>
  <c r="H208" i="6"/>
  <c r="H212" i="6"/>
  <c r="I153" i="6"/>
  <c r="I107" i="6"/>
  <c r="I99" i="6"/>
  <c r="N53" i="6"/>
  <c r="K60" i="6"/>
  <c r="I22" i="6"/>
  <c r="I26" i="6" s="1"/>
  <c r="F26" i="6"/>
  <c r="I19" i="6"/>
  <c r="N254" i="7"/>
  <c r="N253" i="7"/>
  <c r="M233" i="7"/>
  <c r="N233" i="7" s="1"/>
  <c r="H262" i="7"/>
  <c r="M262" i="7" s="1"/>
  <c r="N210" i="7"/>
  <c r="F206" i="7"/>
  <c r="I206" i="7" s="1"/>
  <c r="F203" i="7"/>
  <c r="I203" i="7" s="1"/>
  <c r="F200" i="7"/>
  <c r="F194" i="7"/>
  <c r="I194" i="7" s="1"/>
  <c r="F164" i="7"/>
  <c r="I164" i="7" s="1"/>
  <c r="D181" i="7"/>
  <c r="N155" i="7"/>
  <c r="H233" i="6"/>
  <c r="M233" i="6" s="1"/>
  <c r="N136" i="6"/>
  <c r="N125" i="6"/>
  <c r="N128" i="6" s="1"/>
  <c r="K128" i="6"/>
  <c r="K181" i="6" s="1"/>
  <c r="I58" i="6"/>
  <c r="I50" i="6"/>
  <c r="F60" i="6"/>
  <c r="I253" i="7"/>
  <c r="M243" i="7"/>
  <c r="N243" i="7" s="1"/>
  <c r="I243" i="7"/>
  <c r="N221" i="7"/>
  <c r="N216" i="7"/>
  <c r="F197" i="7"/>
  <c r="I197" i="7" s="1"/>
  <c r="H237" i="6"/>
  <c r="M237" i="6" s="1"/>
  <c r="N237" i="6" s="1"/>
  <c r="N156" i="6"/>
  <c r="N139" i="6"/>
  <c r="N131" i="6"/>
  <c r="N153" i="6" s="1"/>
  <c r="I116" i="6"/>
  <c r="F264" i="7"/>
  <c r="N247" i="7"/>
  <c r="N241" i="7"/>
  <c r="I208" i="7"/>
  <c r="N181" i="7"/>
  <c r="F155" i="7"/>
  <c r="I26" i="7"/>
  <c r="N26" i="6"/>
  <c r="M258" i="7"/>
  <c r="N258" i="7" s="1"/>
  <c r="I258" i="7"/>
  <c r="N252" i="7"/>
  <c r="N248" i="7"/>
  <c r="N190" i="7"/>
  <c r="N158" i="6"/>
  <c r="N137" i="6"/>
  <c r="I125" i="6"/>
  <c r="I111" i="6"/>
  <c r="I103" i="6"/>
  <c r="I95" i="6"/>
  <c r="N256" i="7"/>
  <c r="N222" i="7"/>
  <c r="E228" i="7"/>
  <c r="E266" i="7" s="1"/>
  <c r="I143" i="7"/>
  <c r="N91" i="6"/>
  <c r="N118" i="6" s="1"/>
  <c r="K118" i="6"/>
  <c r="I89" i="6"/>
  <c r="F118" i="6"/>
  <c r="N64" i="6"/>
  <c r="N86" i="6" s="1"/>
  <c r="K86" i="6"/>
  <c r="N60" i="6"/>
  <c r="N245" i="7"/>
  <c r="N242" i="7"/>
  <c r="N226" i="7"/>
  <c r="N197" i="7"/>
  <c r="H260" i="6"/>
  <c r="M260" i="6" s="1"/>
  <c r="H254" i="6"/>
  <c r="M254" i="6" s="1"/>
  <c r="N254" i="6" s="1"/>
  <c r="H250" i="6"/>
  <c r="M250" i="6" s="1"/>
  <c r="N250" i="6" s="1"/>
  <c r="N143" i="6"/>
  <c r="N135" i="6"/>
  <c r="I112" i="6"/>
  <c r="I104" i="6"/>
  <c r="I96" i="6"/>
  <c r="I69" i="6"/>
  <c r="N23" i="6"/>
  <c r="K26" i="6"/>
  <c r="N16" i="6"/>
  <c r="N19" i="6" s="1"/>
  <c r="K19" i="6"/>
  <c r="N239" i="7"/>
  <c r="N238" i="7"/>
  <c r="I225" i="7"/>
  <c r="N215" i="7"/>
  <c r="N207" i="7"/>
  <c r="I196" i="7"/>
  <c r="F181" i="7"/>
  <c r="I151" i="7"/>
  <c r="F63" i="6"/>
  <c r="F29" i="6"/>
  <c r="F19" i="6"/>
  <c r="D228" i="7"/>
  <c r="H214" i="7"/>
  <c r="M214" i="7" s="1"/>
  <c r="N214" i="7" s="1"/>
  <c r="H210" i="7"/>
  <c r="M210" i="7" s="1"/>
  <c r="H190" i="7"/>
  <c r="M190" i="7" s="1"/>
  <c r="I158" i="7"/>
  <c r="I181" i="7" s="1"/>
  <c r="I114" i="7"/>
  <c r="I113" i="7"/>
  <c r="I100" i="7"/>
  <c r="N95" i="7"/>
  <c r="I89" i="7"/>
  <c r="I118" i="7" s="1"/>
  <c r="F118" i="7"/>
  <c r="I69" i="7"/>
  <c r="I86" i="7" s="1"/>
  <c r="N64" i="7"/>
  <c r="N86" i="7" s="1"/>
  <c r="I50" i="7"/>
  <c r="I47" i="7"/>
  <c r="L262" i="7"/>
  <c r="N262" i="7" s="1"/>
  <c r="L256" i="7"/>
  <c r="L252" i="7"/>
  <c r="L241" i="7"/>
  <c r="L216" i="7"/>
  <c r="L212" i="7"/>
  <c r="N212" i="7" s="1"/>
  <c r="L208" i="7"/>
  <c r="N208" i="7" s="1"/>
  <c r="L195" i="7"/>
  <c r="N195" i="7" s="1"/>
  <c r="I146" i="7"/>
  <c r="I138" i="7"/>
  <c r="D118" i="7"/>
  <c r="F19" i="7"/>
  <c r="I16" i="7"/>
  <c r="I19" i="7" s="1"/>
  <c r="I152" i="7"/>
  <c r="I144" i="7"/>
  <c r="I136" i="7"/>
  <c r="I155" i="7" s="1"/>
  <c r="F127" i="7"/>
  <c r="D130" i="7"/>
  <c r="D183" i="7" s="1"/>
  <c r="F86" i="7"/>
  <c r="F47" i="7"/>
  <c r="D264" i="7"/>
  <c r="H216" i="7"/>
  <c r="M216" i="7" s="1"/>
  <c r="H212" i="7"/>
  <c r="M212" i="7" s="1"/>
  <c r="H208" i="7"/>
  <c r="M208" i="7" s="1"/>
  <c r="H195" i="7"/>
  <c r="M195" i="7" s="1"/>
  <c r="I147" i="7"/>
  <c r="I139" i="7"/>
  <c r="N114" i="7"/>
  <c r="N112" i="7"/>
  <c r="N118" i="7" s="1"/>
  <c r="N120" i="7" s="1"/>
  <c r="I105" i="7"/>
  <c r="N80" i="7"/>
  <c r="I74" i="7"/>
  <c r="I55" i="7"/>
  <c r="N91" i="7"/>
  <c r="K118" i="7"/>
  <c r="K60" i="7"/>
  <c r="N50" i="7"/>
  <c r="N60" i="7" s="1"/>
  <c r="F153" i="6"/>
  <c r="N128" i="7"/>
  <c r="N130" i="7" s="1"/>
  <c r="N183" i="7" s="1"/>
  <c r="F60" i="7"/>
  <c r="N47" i="7"/>
  <c r="H220" i="7"/>
  <c r="M220" i="7" s="1"/>
  <c r="H203" i="7"/>
  <c r="M203" i="7" s="1"/>
  <c r="N203" i="7" s="1"/>
  <c r="H200" i="7"/>
  <c r="M200" i="7" s="1"/>
  <c r="N200" i="7" s="1"/>
  <c r="H194" i="7"/>
  <c r="M194" i="7" s="1"/>
  <c r="N194" i="7" s="1"/>
  <c r="K130" i="7"/>
  <c r="K183" i="7" s="1"/>
  <c r="I112" i="7"/>
  <c r="N84" i="7"/>
  <c r="I78" i="7"/>
  <c r="N23" i="7"/>
  <c r="N26" i="7" s="1"/>
  <c r="K26" i="7"/>
  <c r="H259" i="8"/>
  <c r="H232" i="8"/>
  <c r="H176" i="8"/>
  <c r="H112" i="8"/>
  <c r="D116" i="8"/>
  <c r="H213" i="8"/>
  <c r="H173" i="8"/>
  <c r="H140" i="8"/>
  <c r="H97" i="8"/>
  <c r="D34" i="11"/>
  <c r="F34" i="11" s="1"/>
  <c r="D27" i="11"/>
  <c r="I20" i="11"/>
  <c r="F20" i="11"/>
  <c r="E23" i="22"/>
  <c r="H144" i="8"/>
  <c r="H24" i="8"/>
  <c r="D26" i="8"/>
  <c r="I20" i="12"/>
  <c r="D27" i="12"/>
  <c r="F27" i="12" s="1"/>
  <c r="D34" i="12"/>
  <c r="J32" i="13"/>
  <c r="D26" i="7"/>
  <c r="H246" i="8"/>
  <c r="H205" i="8"/>
  <c r="G160" i="8"/>
  <c r="H160" i="8" s="1"/>
  <c r="G163" i="8"/>
  <c r="G159" i="8"/>
  <c r="H159" i="8" s="1"/>
  <c r="G162" i="8"/>
  <c r="H162" i="8" s="1"/>
  <c r="G137" i="8"/>
  <c r="H137" i="8" s="1"/>
  <c r="G144" i="8"/>
  <c r="G166" i="8"/>
  <c r="G174" i="8"/>
  <c r="H174" i="8" s="1"/>
  <c r="G135" i="8"/>
  <c r="H135" i="8" s="1"/>
  <c r="G142" i="8"/>
  <c r="H142" i="8" s="1"/>
  <c r="G151" i="8"/>
  <c r="H151" i="8" s="1"/>
  <c r="G171" i="8"/>
  <c r="H171" i="8" s="1"/>
  <c r="G126" i="8"/>
  <c r="H126" i="8" s="1"/>
  <c r="G131" i="8"/>
  <c r="H131" i="8" s="1"/>
  <c r="G138" i="8"/>
  <c r="G147" i="8"/>
  <c r="H147" i="8" s="1"/>
  <c r="G158" i="8"/>
  <c r="H158" i="8" s="1"/>
  <c r="G165" i="8"/>
  <c r="H165" i="8" s="1"/>
  <c r="G173" i="8"/>
  <c r="G136" i="8"/>
  <c r="H136" i="8" s="1"/>
  <c r="G145" i="8"/>
  <c r="H145" i="8" s="1"/>
  <c r="G170" i="8"/>
  <c r="H170" i="8" s="1"/>
  <c r="G134" i="8"/>
  <c r="H134" i="8" s="1"/>
  <c r="G143" i="8"/>
  <c r="H143" i="8" s="1"/>
  <c r="G150" i="8"/>
  <c r="H150" i="8" s="1"/>
  <c r="G167" i="8"/>
  <c r="H167" i="8" s="1"/>
  <c r="G175" i="8"/>
  <c r="H175" i="8" s="1"/>
  <c r="G132" i="8"/>
  <c r="H132" i="8" s="1"/>
  <c r="G141" i="8"/>
  <c r="H141" i="8" s="1"/>
  <c r="G148" i="8"/>
  <c r="H148" i="8" s="1"/>
  <c r="G164" i="8"/>
  <c r="H164" i="8" s="1"/>
  <c r="G172" i="8"/>
  <c r="H172" i="8" s="1"/>
  <c r="H52" i="8"/>
  <c r="H60" i="8" s="1"/>
  <c r="D60" i="8"/>
  <c r="F33" i="11"/>
  <c r="J19" i="11"/>
  <c r="E26" i="11"/>
  <c r="F26" i="11" s="1"/>
  <c r="F20" i="12"/>
  <c r="K43" i="15"/>
  <c r="P43" i="15"/>
  <c r="F17" i="11"/>
  <c r="C21" i="11"/>
  <c r="L15" i="19"/>
  <c r="D15" i="19"/>
  <c r="J11" i="25"/>
  <c r="J11" i="21"/>
  <c r="D262" i="8"/>
  <c r="H207" i="8"/>
  <c r="H166" i="8"/>
  <c r="H138" i="8"/>
  <c r="H32" i="8"/>
  <c r="D47" i="8"/>
  <c r="K31" i="11"/>
  <c r="D19" i="7"/>
  <c r="F34" i="12"/>
  <c r="D49" i="15"/>
  <c r="F26" i="7"/>
  <c r="H251" i="8"/>
  <c r="H237" i="8"/>
  <c r="H209" i="8"/>
  <c r="H168" i="8"/>
  <c r="H69" i="8"/>
  <c r="F32" i="11"/>
  <c r="F35" i="11" s="1"/>
  <c r="C21" i="12"/>
  <c r="C37" i="12" s="1"/>
  <c r="H163" i="8"/>
  <c r="F21" i="12"/>
  <c r="P22" i="15"/>
  <c r="J22" i="15"/>
  <c r="E26" i="15"/>
  <c r="E24" i="15"/>
  <c r="G22" i="15"/>
  <c r="O11" i="25"/>
  <c r="O11" i="21"/>
  <c r="G11" i="25"/>
  <c r="G11" i="21"/>
  <c r="D23" i="22"/>
  <c r="F192" i="8"/>
  <c r="H192" i="8" s="1"/>
  <c r="H114" i="8"/>
  <c r="H105" i="8"/>
  <c r="H30" i="8"/>
  <c r="H47" i="8" s="1"/>
  <c r="H23" i="8"/>
  <c r="H26" i="8" s="1"/>
  <c r="H20" i="13"/>
  <c r="G24" i="15"/>
  <c r="D28" i="15"/>
  <c r="Q30" i="16"/>
  <c r="Q24" i="16"/>
  <c r="C37" i="11"/>
  <c r="Q43" i="21"/>
  <c r="I45" i="15" s="1"/>
  <c r="L45" i="15" s="1"/>
  <c r="D47" i="21"/>
  <c r="H125" i="8"/>
  <c r="H66" i="8"/>
  <c r="H86" i="8" s="1"/>
  <c r="I19" i="12"/>
  <c r="K19" i="12" s="1"/>
  <c r="D26" i="12"/>
  <c r="F26" i="12" s="1"/>
  <c r="F28" i="12" s="1"/>
  <c r="G43" i="15"/>
  <c r="L38" i="16"/>
  <c r="P34" i="16"/>
  <c r="G34" i="16"/>
  <c r="J34" i="16"/>
  <c r="Q34" i="16" s="1"/>
  <c r="L19" i="16"/>
  <c r="H231" i="8"/>
  <c r="H262" i="8" s="1"/>
  <c r="F207" i="8"/>
  <c r="F188" i="8"/>
  <c r="H188" i="8" s="1"/>
  <c r="H100" i="8"/>
  <c r="H95" i="8"/>
  <c r="H116" i="8" s="1"/>
  <c r="H118" i="8" s="1"/>
  <c r="K45" i="15"/>
  <c r="Q45" i="15" s="1"/>
  <c r="P45" i="15"/>
  <c r="E32" i="15"/>
  <c r="J30" i="15"/>
  <c r="Q30" i="15" s="1"/>
  <c r="P30" i="15"/>
  <c r="E34" i="15"/>
  <c r="L13" i="15"/>
  <c r="L19" i="15" s="1"/>
  <c r="I36" i="16"/>
  <c r="P15" i="20"/>
  <c r="H17" i="12" s="1"/>
  <c r="L47" i="21"/>
  <c r="L49" i="21" s="1"/>
  <c r="F27" i="11"/>
  <c r="J20" i="11"/>
  <c r="E27" i="11"/>
  <c r="J18" i="11"/>
  <c r="E25" i="11"/>
  <c r="F25" i="11" s="1"/>
  <c r="F28" i="11" s="1"/>
  <c r="D36" i="15"/>
  <c r="G30" i="15"/>
  <c r="L40" i="16"/>
  <c r="P46" i="20"/>
  <c r="H32" i="12" s="1"/>
  <c r="K32" i="12" s="1"/>
  <c r="P20" i="20"/>
  <c r="H18" i="12" s="1"/>
  <c r="K18" i="12" s="1"/>
  <c r="H82" i="8"/>
  <c r="H17" i="8"/>
  <c r="H19" i="8" s="1"/>
  <c r="P41" i="15"/>
  <c r="J41" i="15"/>
  <c r="Q41" i="15" s="1"/>
  <c r="P30" i="20"/>
  <c r="F218" i="8"/>
  <c r="H218" i="8" s="1"/>
  <c r="F211" i="8"/>
  <c r="H211" i="8" s="1"/>
  <c r="F201" i="8"/>
  <c r="H201" i="8" s="1"/>
  <c r="H99" i="8"/>
  <c r="H96" i="8"/>
  <c r="H76" i="8"/>
  <c r="H54" i="8"/>
  <c r="H38" i="8"/>
  <c r="D33" i="12"/>
  <c r="F33" i="12" s="1"/>
  <c r="F35" i="12" s="1"/>
  <c r="F37" i="12" s="1"/>
  <c r="D22" i="3" s="1"/>
  <c r="G19" i="15"/>
  <c r="Q32" i="16"/>
  <c r="I28" i="16"/>
  <c r="P15" i="19"/>
  <c r="H17" i="11" s="1"/>
  <c r="K11" i="26"/>
  <c r="K11" i="23"/>
  <c r="Q34" i="21"/>
  <c r="I34" i="15" s="1"/>
  <c r="N11" i="21"/>
  <c r="Q26" i="23"/>
  <c r="I26" i="16" s="1"/>
  <c r="D26" i="16"/>
  <c r="J31" i="12"/>
  <c r="K31" i="12" s="1"/>
  <c r="Q43" i="15"/>
  <c r="P40" i="16"/>
  <c r="L34" i="16"/>
  <c r="L36" i="16" s="1"/>
  <c r="P22" i="16"/>
  <c r="J22" i="16"/>
  <c r="E26" i="16"/>
  <c r="P46" i="19"/>
  <c r="H32" i="11" s="1"/>
  <c r="P50" i="20"/>
  <c r="H34" i="12" s="1"/>
  <c r="P34" i="20"/>
  <c r="H24" i="12" s="1"/>
  <c r="Q41" i="21"/>
  <c r="I43" i="15" s="1"/>
  <c r="L43" i="15" s="1"/>
  <c r="Q24" i="21"/>
  <c r="I24" i="15" s="1"/>
  <c r="I19" i="23"/>
  <c r="D128" i="8"/>
  <c r="D181" i="8" s="1"/>
  <c r="P32" i="16"/>
  <c r="G24" i="16"/>
  <c r="P25" i="19"/>
  <c r="H19" i="11" s="1"/>
  <c r="K19" i="11" s="1"/>
  <c r="Q30" i="21"/>
  <c r="I30" i="15" s="1"/>
  <c r="F19" i="21"/>
  <c r="Q19" i="21" s="1"/>
  <c r="D44" i="16"/>
  <c r="G44" i="16" s="1"/>
  <c r="D36" i="16"/>
  <c r="G30" i="16"/>
  <c r="G36" i="16" s="1"/>
  <c r="F26" i="16"/>
  <c r="K26" i="16" s="1"/>
  <c r="P30" i="19"/>
  <c r="H20" i="11" s="1"/>
  <c r="P11" i="26"/>
  <c r="P11" i="23"/>
  <c r="C8" i="20"/>
  <c r="H11" i="26"/>
  <c r="H11" i="23"/>
  <c r="O47" i="21"/>
  <c r="O49" i="21" s="1"/>
  <c r="G47" i="21"/>
  <c r="G49" i="21" s="1"/>
  <c r="Q36" i="21"/>
  <c r="P28" i="21"/>
  <c r="Q28" i="21" s="1"/>
  <c r="F11" i="21"/>
  <c r="O36" i="23"/>
  <c r="G36" i="23"/>
  <c r="H28" i="23"/>
  <c r="G41" i="15"/>
  <c r="G47" i="15" s="1"/>
  <c r="P30" i="16"/>
  <c r="K22" i="16"/>
  <c r="D24" i="17"/>
  <c r="D24" i="18"/>
  <c r="P48" i="19"/>
  <c r="H33" i="11" s="1"/>
  <c r="L20" i="19"/>
  <c r="D20" i="19"/>
  <c r="P20" i="19" s="1"/>
  <c r="H18" i="11" s="1"/>
  <c r="K18" i="11" s="1"/>
  <c r="Q32" i="21"/>
  <c r="I32" i="15" s="1"/>
  <c r="I46" i="16"/>
  <c r="L24" i="17"/>
  <c r="F23" i="2" s="1"/>
  <c r="I24" i="17"/>
  <c r="L19" i="17"/>
  <c r="I24" i="18"/>
  <c r="L19" i="18"/>
  <c r="L24" i="18" s="1"/>
  <c r="F23" i="3" s="1"/>
  <c r="P50" i="19"/>
  <c r="H34" i="11" s="1"/>
  <c r="Q39" i="21"/>
  <c r="I39" i="15" s="1"/>
  <c r="I28" i="15"/>
  <c r="L44" i="16"/>
  <c r="O11" i="26"/>
  <c r="O11" i="23"/>
  <c r="G11" i="26"/>
  <c r="G11" i="23"/>
  <c r="I11" i="21"/>
  <c r="F45" i="23"/>
  <c r="P28" i="23"/>
  <c r="Q28" i="23" s="1"/>
  <c r="C8" i="19"/>
  <c r="P11" i="21"/>
  <c r="H11" i="21"/>
  <c r="E49" i="23"/>
  <c r="F11" i="23"/>
  <c r="L11" i="26"/>
  <c r="L11" i="23"/>
  <c r="J11" i="26"/>
  <c r="J11" i="23"/>
  <c r="I11" i="26"/>
  <c r="I11" i="23"/>
  <c r="L11" i="21"/>
  <c r="N11" i="23"/>
  <c r="J82" i="24"/>
  <c r="J50" i="24"/>
  <c r="J74" i="24"/>
  <c r="E13" i="24" s="1"/>
  <c r="J42" i="24"/>
  <c r="J34" i="24"/>
  <c r="E20" i="24"/>
  <c r="C21" i="24"/>
  <c r="E19" i="24"/>
  <c r="J20" i="24"/>
  <c r="N228" i="7" l="1"/>
  <c r="H179" i="8"/>
  <c r="N264" i="7"/>
  <c r="N266" i="7" s="1"/>
  <c r="F17" i="3" s="1"/>
  <c r="D266" i="4"/>
  <c r="H226" i="8"/>
  <c r="G28" i="16"/>
  <c r="I115" i="5"/>
  <c r="D28" i="16"/>
  <c r="G26" i="16"/>
  <c r="H21" i="12"/>
  <c r="K17" i="12"/>
  <c r="K120" i="7"/>
  <c r="K266" i="7" s="1"/>
  <c r="F128" i="6"/>
  <c r="F181" i="6" s="1"/>
  <c r="I216" i="7"/>
  <c r="I195" i="7"/>
  <c r="I179" i="6"/>
  <c r="I168" i="5"/>
  <c r="M168" i="5"/>
  <c r="N168" i="5" s="1"/>
  <c r="I117" i="5"/>
  <c r="I260" i="6"/>
  <c r="I132" i="5"/>
  <c r="I143" i="5"/>
  <c r="M165" i="4"/>
  <c r="N165" i="4" s="1"/>
  <c r="I165" i="4"/>
  <c r="I193" i="5"/>
  <c r="I29" i="4"/>
  <c r="I47" i="4" s="1"/>
  <c r="F47" i="4"/>
  <c r="F117" i="4" s="1"/>
  <c r="F266" i="4" s="1"/>
  <c r="I250" i="5"/>
  <c r="I207" i="5"/>
  <c r="I235" i="5"/>
  <c r="I262" i="5" s="1"/>
  <c r="F115" i="4"/>
  <c r="I240" i="5"/>
  <c r="I259" i="4"/>
  <c r="I246" i="6"/>
  <c r="M191" i="4"/>
  <c r="N191" i="4" s="1"/>
  <c r="H192" i="4"/>
  <c r="P26" i="16"/>
  <c r="J26" i="16"/>
  <c r="Q26" i="16" s="1"/>
  <c r="H153" i="8"/>
  <c r="F120" i="7"/>
  <c r="I190" i="7"/>
  <c r="I128" i="6"/>
  <c r="I181" i="6" s="1"/>
  <c r="N179" i="6"/>
  <c r="N181" i="6" s="1"/>
  <c r="I200" i="7"/>
  <c r="I172" i="5"/>
  <c r="M172" i="5"/>
  <c r="N172" i="5" s="1"/>
  <c r="M137" i="5"/>
  <c r="N137" i="5" s="1"/>
  <c r="I137" i="5"/>
  <c r="M145" i="5"/>
  <c r="N145" i="5" s="1"/>
  <c r="I145" i="5"/>
  <c r="N60" i="5"/>
  <c r="I136" i="5"/>
  <c r="F47" i="5"/>
  <c r="I60" i="5"/>
  <c r="M169" i="4"/>
  <c r="N169" i="4" s="1"/>
  <c r="I169" i="4"/>
  <c r="F26" i="4"/>
  <c r="I22" i="4"/>
  <c r="I26" i="4" s="1"/>
  <c r="N152" i="4"/>
  <c r="N179" i="4" s="1"/>
  <c r="F227" i="4"/>
  <c r="I264" i="5"/>
  <c r="M258" i="5"/>
  <c r="N258" i="5" s="1"/>
  <c r="I258" i="5"/>
  <c r="I115" i="4"/>
  <c r="I245" i="5"/>
  <c r="I246" i="4"/>
  <c r="I181" i="4"/>
  <c r="P32" i="15"/>
  <c r="J32" i="15"/>
  <c r="Q32" i="15" s="1"/>
  <c r="G32" i="15"/>
  <c r="G36" i="15" s="1"/>
  <c r="G49" i="15" s="1"/>
  <c r="D25" i="2" s="1"/>
  <c r="I118" i="6"/>
  <c r="I120" i="6" s="1"/>
  <c r="M130" i="5"/>
  <c r="N130" i="5" s="1"/>
  <c r="I130" i="5"/>
  <c r="M138" i="5"/>
  <c r="N138" i="5" s="1"/>
  <c r="I138" i="5"/>
  <c r="M146" i="5"/>
  <c r="N146" i="5" s="1"/>
  <c r="I146" i="5"/>
  <c r="I186" i="6"/>
  <c r="F226" i="6"/>
  <c r="I134" i="5"/>
  <c r="D266" i="5"/>
  <c r="I264" i="4"/>
  <c r="F266" i="5"/>
  <c r="M236" i="5"/>
  <c r="N236" i="5" s="1"/>
  <c r="I236" i="5"/>
  <c r="I34" i="12"/>
  <c r="K20" i="12"/>
  <c r="I27" i="12"/>
  <c r="K27" i="12" s="1"/>
  <c r="I164" i="5"/>
  <c r="M164" i="5"/>
  <c r="N164" i="5" s="1"/>
  <c r="D11" i="26"/>
  <c r="D11" i="23"/>
  <c r="Q22" i="16"/>
  <c r="L22" i="16"/>
  <c r="I27" i="11"/>
  <c r="K27" i="11" s="1"/>
  <c r="I34" i="11"/>
  <c r="P49" i="21"/>
  <c r="J32" i="11"/>
  <c r="K32" i="11" s="1"/>
  <c r="J25" i="11"/>
  <c r="K25" i="11" s="1"/>
  <c r="H128" i="8"/>
  <c r="J24" i="15"/>
  <c r="Q24" i="15" s="1"/>
  <c r="P24" i="15"/>
  <c r="J33" i="11"/>
  <c r="K33" i="11" s="1"/>
  <c r="J26" i="11"/>
  <c r="K26" i="11" s="1"/>
  <c r="K120" i="6"/>
  <c r="K264" i="6" s="1"/>
  <c r="I244" i="6"/>
  <c r="L244" i="6"/>
  <c r="N244" i="6" s="1"/>
  <c r="F117" i="5"/>
  <c r="I214" i="7"/>
  <c r="N115" i="5"/>
  <c r="N117" i="5" s="1"/>
  <c r="M131" i="5"/>
  <c r="N131" i="5" s="1"/>
  <c r="I131" i="5"/>
  <c r="M139" i="5"/>
  <c r="N139" i="5" s="1"/>
  <c r="I139" i="5"/>
  <c r="M147" i="5"/>
  <c r="N147" i="5" s="1"/>
  <c r="I147" i="5"/>
  <c r="I144" i="5"/>
  <c r="D117" i="5"/>
  <c r="I196" i="5"/>
  <c r="I252" i="5"/>
  <c r="N149" i="5"/>
  <c r="I63" i="4"/>
  <c r="I86" i="4" s="1"/>
  <c r="F86" i="4"/>
  <c r="I191" i="4"/>
  <c r="I247" i="5"/>
  <c r="I256" i="4"/>
  <c r="M256" i="4"/>
  <c r="N256" i="4" s="1"/>
  <c r="I190" i="5"/>
  <c r="F225" i="5"/>
  <c r="G196" i="4"/>
  <c r="L193" i="4"/>
  <c r="K117" i="5"/>
  <c r="I124" i="4"/>
  <c r="I127" i="4" s="1"/>
  <c r="F127" i="4"/>
  <c r="F179" i="4" s="1"/>
  <c r="I205" i="6"/>
  <c r="D11" i="25"/>
  <c r="D11" i="21"/>
  <c r="D120" i="7"/>
  <c r="D266" i="7" s="1"/>
  <c r="I47" i="15"/>
  <c r="L39" i="15"/>
  <c r="L30" i="15"/>
  <c r="I36" i="15"/>
  <c r="P34" i="15"/>
  <c r="G34" i="15"/>
  <c r="J34" i="15"/>
  <c r="Q34" i="15" s="1"/>
  <c r="L46" i="16"/>
  <c r="P26" i="15"/>
  <c r="J26" i="15"/>
  <c r="G26" i="15"/>
  <c r="G28" i="15" s="1"/>
  <c r="H35" i="11"/>
  <c r="H37" i="11" s="1"/>
  <c r="F130" i="7"/>
  <c r="F183" i="7" s="1"/>
  <c r="I127" i="7"/>
  <c r="I130" i="7" s="1"/>
  <c r="I183" i="7" s="1"/>
  <c r="I212" i="7"/>
  <c r="N120" i="6"/>
  <c r="I212" i="6"/>
  <c r="M212" i="6"/>
  <c r="N212" i="6" s="1"/>
  <c r="L238" i="6"/>
  <c r="N238" i="6" s="1"/>
  <c r="N262" i="6" s="1"/>
  <c r="I238" i="6"/>
  <c r="I142" i="5"/>
  <c r="I148" i="5"/>
  <c r="D117" i="4"/>
  <c r="I259" i="6"/>
  <c r="I254" i="5"/>
  <c r="E268" i="5"/>
  <c r="I161" i="4"/>
  <c r="I33" i="12"/>
  <c r="K33" i="12" s="1"/>
  <c r="K35" i="12" s="1"/>
  <c r="E20" i="10" s="1"/>
  <c r="I26" i="12"/>
  <c r="K26" i="12" s="1"/>
  <c r="I177" i="5"/>
  <c r="G45" i="23"/>
  <c r="F47" i="23"/>
  <c r="F49" i="23" s="1"/>
  <c r="I49" i="16"/>
  <c r="L41" i="15"/>
  <c r="K20" i="11"/>
  <c r="H28" i="12"/>
  <c r="K24" i="12"/>
  <c r="K28" i="12" s="1"/>
  <c r="E18" i="10" s="1"/>
  <c r="J34" i="11"/>
  <c r="K34" i="11" s="1"/>
  <c r="J27" i="11"/>
  <c r="F49" i="21"/>
  <c r="H35" i="12"/>
  <c r="H37" i="12" s="1"/>
  <c r="L22" i="15"/>
  <c r="Q22" i="15"/>
  <c r="D118" i="8"/>
  <c r="D264" i="8" s="1"/>
  <c r="I29" i="6"/>
  <c r="I47" i="6" s="1"/>
  <c r="F47" i="6"/>
  <c r="I262" i="7"/>
  <c r="I264" i="7" s="1"/>
  <c r="I210" i="7"/>
  <c r="I60" i="6"/>
  <c r="I220" i="7"/>
  <c r="I208" i="6"/>
  <c r="M208" i="6"/>
  <c r="N208" i="6" s="1"/>
  <c r="D181" i="6"/>
  <c r="D264" i="6" s="1"/>
  <c r="I156" i="5"/>
  <c r="M156" i="5"/>
  <c r="N156" i="5" s="1"/>
  <c r="N177" i="5" s="1"/>
  <c r="M190" i="5"/>
  <c r="N190" i="5" s="1"/>
  <c r="H195" i="5"/>
  <c r="I253" i="6"/>
  <c r="K266" i="5"/>
  <c r="I141" i="5"/>
  <c r="M242" i="4"/>
  <c r="N242" i="4" s="1"/>
  <c r="N262" i="4" s="1"/>
  <c r="I242" i="4"/>
  <c r="I262" i="4" s="1"/>
  <c r="I257" i="6"/>
  <c r="I133" i="5"/>
  <c r="I218" i="5"/>
  <c r="E21" i="24"/>
  <c r="C22" i="24"/>
  <c r="L32" i="15"/>
  <c r="K34" i="12"/>
  <c r="K17" i="11"/>
  <c r="K21" i="11" s="1"/>
  <c r="E16" i="9" s="1"/>
  <c r="H21" i="11"/>
  <c r="Q47" i="21"/>
  <c r="D49" i="21"/>
  <c r="Q49" i="21" s="1"/>
  <c r="F21" i="11"/>
  <c r="F37" i="11" s="1"/>
  <c r="D22" i="2" s="1"/>
  <c r="I60" i="7"/>
  <c r="I120" i="7" s="1"/>
  <c r="I63" i="6"/>
  <c r="I86" i="6" s="1"/>
  <c r="F86" i="6"/>
  <c r="F120" i="6" s="1"/>
  <c r="F228" i="7"/>
  <c r="F266" i="7" s="1"/>
  <c r="I203" i="6"/>
  <c r="M203" i="6"/>
  <c r="N203" i="6" s="1"/>
  <c r="N226" i="6" s="1"/>
  <c r="I239" i="6"/>
  <c r="L239" i="6"/>
  <c r="N239" i="6" s="1"/>
  <c r="M160" i="5"/>
  <c r="N160" i="5" s="1"/>
  <c r="I160" i="5"/>
  <c r="I237" i="6"/>
  <c r="I233" i="6"/>
  <c r="I227" i="5"/>
  <c r="F268" i="5"/>
  <c r="N262" i="5"/>
  <c r="I150" i="5"/>
  <c r="I249" i="6"/>
  <c r="F262" i="6"/>
  <c r="I231" i="6"/>
  <c r="I135" i="5"/>
  <c r="M157" i="4"/>
  <c r="N157" i="4" s="1"/>
  <c r="N177" i="4" s="1"/>
  <c r="I157" i="4"/>
  <c r="I117" i="4"/>
  <c r="I152" i="4"/>
  <c r="N264" i="6" l="1"/>
  <c r="F17" i="2" s="1"/>
  <c r="K35" i="11"/>
  <c r="Q26" i="15"/>
  <c r="L26" i="15"/>
  <c r="I177" i="4"/>
  <c r="E22" i="24"/>
  <c r="C23" i="24"/>
  <c r="H45" i="23"/>
  <c r="G47" i="23"/>
  <c r="G49" i="23" s="1"/>
  <c r="I49" i="15"/>
  <c r="I268" i="5"/>
  <c r="D16" i="3" s="1"/>
  <c r="L26" i="16"/>
  <c r="H181" i="8"/>
  <c r="H264" i="8" s="1"/>
  <c r="L28" i="16"/>
  <c r="L49" i="16" s="1"/>
  <c r="I152" i="5"/>
  <c r="I179" i="5" s="1"/>
  <c r="K21" i="12"/>
  <c r="G197" i="4"/>
  <c r="L196" i="4"/>
  <c r="K28" i="11"/>
  <c r="E18" i="9" s="1"/>
  <c r="N152" i="5"/>
  <c r="N179" i="5" s="1"/>
  <c r="I262" i="6"/>
  <c r="I264" i="6" s="1"/>
  <c r="D17" i="2" s="1"/>
  <c r="M195" i="5"/>
  <c r="N195" i="5" s="1"/>
  <c r="H199" i="5"/>
  <c r="I195" i="5"/>
  <c r="F264" i="6"/>
  <c r="I226" i="6"/>
  <c r="I228" i="7"/>
  <c r="I266" i="7" s="1"/>
  <c r="D17" i="3" s="1"/>
  <c r="H193" i="4"/>
  <c r="M192" i="4"/>
  <c r="N192" i="4" s="1"/>
  <c r="I192" i="4"/>
  <c r="L36" i="15"/>
  <c r="L34" i="15"/>
  <c r="L47" i="15"/>
  <c r="I179" i="4"/>
  <c r="L24" i="15"/>
  <c r="L28" i="15" s="1"/>
  <c r="F268" i="4"/>
  <c r="L53" i="16" l="1"/>
  <c r="F25" i="3" s="1"/>
  <c r="I81" i="16"/>
  <c r="I83" i="16" s="1"/>
  <c r="C24" i="24"/>
  <c r="E23" i="24"/>
  <c r="K37" i="11"/>
  <c r="F22" i="2" s="1"/>
  <c r="E20" i="9"/>
  <c r="E22" i="9" s="1"/>
  <c r="L197" i="4"/>
  <c r="G198" i="4"/>
  <c r="M193" i="4"/>
  <c r="N193" i="4" s="1"/>
  <c r="H196" i="4"/>
  <c r="I193" i="4"/>
  <c r="H202" i="5"/>
  <c r="I199" i="5"/>
  <c r="M199" i="5"/>
  <c r="N199" i="5" s="1"/>
  <c r="E16" i="10"/>
  <c r="E22" i="10" s="1"/>
  <c r="K37" i="12"/>
  <c r="F22" i="3" s="1"/>
  <c r="L49" i="15"/>
  <c r="I45" i="23"/>
  <c r="H47" i="23"/>
  <c r="H49" i="23" s="1"/>
  <c r="J45" i="23" l="1"/>
  <c r="I47" i="23"/>
  <c r="I49" i="23" s="1"/>
  <c r="H197" i="4"/>
  <c r="M196" i="4"/>
  <c r="N196" i="4" s="1"/>
  <c r="I196" i="4"/>
  <c r="I79" i="16"/>
  <c r="F25" i="2"/>
  <c r="C25" i="24"/>
  <c r="E24" i="24"/>
  <c r="G200" i="4"/>
  <c r="L198" i="4"/>
  <c r="I85" i="16"/>
  <c r="I72" i="16"/>
  <c r="I75" i="16" s="1"/>
  <c r="H204" i="5"/>
  <c r="M202" i="5"/>
  <c r="N202" i="5" s="1"/>
  <c r="I202" i="5"/>
  <c r="J47" i="23" l="1"/>
  <c r="J49" i="23" s="1"/>
  <c r="K45" i="23"/>
  <c r="H219" i="5"/>
  <c r="H220" i="5"/>
  <c r="H215" i="5"/>
  <c r="H216" i="5"/>
  <c r="H217" i="5"/>
  <c r="M204" i="5"/>
  <c r="N204" i="5" s="1"/>
  <c r="I204" i="5"/>
  <c r="C26" i="24"/>
  <c r="E25" i="24"/>
  <c r="M197" i="4"/>
  <c r="N197" i="4" s="1"/>
  <c r="H198" i="4"/>
  <c r="I197" i="4"/>
  <c r="G201" i="4"/>
  <c r="L200" i="4"/>
  <c r="G203" i="4" l="1"/>
  <c r="L201" i="4"/>
  <c r="M217" i="5"/>
  <c r="N217" i="5" s="1"/>
  <c r="I217" i="5"/>
  <c r="H200" i="4"/>
  <c r="M198" i="4"/>
  <c r="N198" i="4" s="1"/>
  <c r="I198" i="4"/>
  <c r="M216" i="5"/>
  <c r="N216" i="5" s="1"/>
  <c r="I216" i="5"/>
  <c r="M215" i="5"/>
  <c r="N215" i="5" s="1"/>
  <c r="I215" i="5"/>
  <c r="M220" i="5"/>
  <c r="N220" i="5" s="1"/>
  <c r="I220" i="5"/>
  <c r="I225" i="5" s="1"/>
  <c r="I266" i="5" s="1"/>
  <c r="D15" i="3" s="1"/>
  <c r="D19" i="3" s="1"/>
  <c r="M219" i="5"/>
  <c r="N219" i="5" s="1"/>
  <c r="I219" i="5"/>
  <c r="E26" i="24"/>
  <c r="C27" i="24"/>
  <c r="L45" i="23"/>
  <c r="K47" i="23"/>
  <c r="K49" i="23" s="1"/>
  <c r="L203" i="4" l="1"/>
  <c r="G205" i="4"/>
  <c r="N225" i="5"/>
  <c r="N266" i="5" s="1"/>
  <c r="F15" i="3" s="1"/>
  <c r="F19" i="3" s="1"/>
  <c r="M200" i="4"/>
  <c r="N200" i="4" s="1"/>
  <c r="H201" i="4"/>
  <c r="I200" i="4"/>
  <c r="M45" i="23"/>
  <c r="L47" i="23"/>
  <c r="L49" i="23" s="1"/>
  <c r="C28" i="24"/>
  <c r="E27" i="24"/>
  <c r="M47" i="23" l="1"/>
  <c r="M49" i="23" s="1"/>
  <c r="N45" i="23"/>
  <c r="H203" i="4"/>
  <c r="M201" i="4"/>
  <c r="N201" i="4" s="1"/>
  <c r="I201" i="4"/>
  <c r="E28" i="24"/>
  <c r="C29" i="24"/>
  <c r="G206" i="4"/>
  <c r="L205" i="4"/>
  <c r="M203" i="4" l="1"/>
  <c r="N203" i="4" s="1"/>
  <c r="H205" i="4"/>
  <c r="I203" i="4"/>
  <c r="O45" i="23"/>
  <c r="N47" i="23"/>
  <c r="N49" i="23" s="1"/>
  <c r="G207" i="4"/>
  <c r="L206" i="4"/>
  <c r="C30" i="24"/>
  <c r="E29" i="24"/>
  <c r="G208" i="4" l="1"/>
  <c r="L207" i="4"/>
  <c r="E30" i="24"/>
  <c r="C31" i="24"/>
  <c r="M205" i="4"/>
  <c r="N205" i="4" s="1"/>
  <c r="H206" i="4"/>
  <c r="I205" i="4"/>
  <c r="P45" i="23"/>
  <c r="O47" i="23"/>
  <c r="O49" i="23" s="1"/>
  <c r="M206" i="4" l="1"/>
  <c r="N206" i="4" s="1"/>
  <c r="H207" i="4"/>
  <c r="I206" i="4"/>
  <c r="C32" i="24"/>
  <c r="E31" i="24"/>
  <c r="D40" i="16"/>
  <c r="P47" i="23"/>
  <c r="L208" i="4"/>
  <c r="G209" i="4"/>
  <c r="Q47" i="23" l="1"/>
  <c r="P49" i="23"/>
  <c r="Q49" i="23" s="1"/>
  <c r="H208" i="4"/>
  <c r="M207" i="4"/>
  <c r="N207" i="4" s="1"/>
  <c r="I207" i="4"/>
  <c r="G40" i="16"/>
  <c r="G46" i="16" s="1"/>
  <c r="G49" i="16" s="1"/>
  <c r="D25" i="3" s="1"/>
  <c r="D46" i="16"/>
  <c r="D49" i="16" s="1"/>
  <c r="C33" i="24"/>
  <c r="E32" i="24"/>
  <c r="G210" i="4"/>
  <c r="L209" i="4"/>
  <c r="C34" i="24" l="1"/>
  <c r="E33" i="24"/>
  <c r="M208" i="4"/>
  <c r="N208" i="4" s="1"/>
  <c r="H209" i="4"/>
  <c r="I208" i="4"/>
  <c r="G211" i="4"/>
  <c r="L210" i="4"/>
  <c r="G212" i="4" l="1"/>
  <c r="L211" i="4"/>
  <c r="M209" i="4"/>
  <c r="N209" i="4" s="1"/>
  <c r="H210" i="4"/>
  <c r="I209" i="4"/>
  <c r="E34" i="24"/>
  <c r="C35" i="24"/>
  <c r="M210" i="4" l="1"/>
  <c r="N210" i="4" s="1"/>
  <c r="H211" i="4"/>
  <c r="I210" i="4"/>
  <c r="C36" i="24"/>
  <c r="E35" i="24"/>
  <c r="L212" i="4"/>
  <c r="G214" i="4"/>
  <c r="G213" i="4"/>
  <c r="L214" i="4" l="1"/>
  <c r="H212" i="4"/>
  <c r="M211" i="4"/>
  <c r="N211" i="4" s="1"/>
  <c r="I211" i="4"/>
  <c r="E36" i="24"/>
  <c r="C37" i="24"/>
  <c r="L213" i="4"/>
  <c r="G218" i="4"/>
  <c r="E37" i="24" l="1"/>
  <c r="C38" i="24"/>
  <c r="M212" i="4"/>
  <c r="N212" i="4" s="1"/>
  <c r="H214" i="4"/>
  <c r="H213" i="4"/>
  <c r="I212" i="4"/>
  <c r="G227" i="4"/>
  <c r="L218" i="4"/>
  <c r="M214" i="4" l="1"/>
  <c r="N214" i="4" s="1"/>
  <c r="I214" i="4"/>
  <c r="L227" i="4"/>
  <c r="M213" i="4"/>
  <c r="N213" i="4" s="1"/>
  <c r="H218" i="4"/>
  <c r="I213" i="4"/>
  <c r="E38" i="24"/>
  <c r="C39" i="24"/>
  <c r="H227" i="4" l="1"/>
  <c r="M218" i="4"/>
  <c r="N218" i="4" s="1"/>
  <c r="N225" i="4" s="1"/>
  <c r="N266" i="4" s="1"/>
  <c r="F15" i="2" s="1"/>
  <c r="I218" i="4"/>
  <c r="I225" i="4" s="1"/>
  <c r="I266" i="4" s="1"/>
  <c r="D15" i="2" s="1"/>
  <c r="C40" i="24"/>
  <c r="E39" i="24"/>
  <c r="C41" i="24" l="1"/>
  <c r="E40" i="24"/>
  <c r="M227" i="4"/>
  <c r="N227" i="4" s="1"/>
  <c r="N268" i="4" s="1"/>
  <c r="F16" i="2" s="1"/>
  <c r="F19" i="2" s="1"/>
  <c r="F27" i="2" s="1"/>
  <c r="I227" i="4"/>
  <c r="I268" i="4" s="1"/>
  <c r="D16" i="2" s="1"/>
  <c r="D19" i="2" s="1"/>
  <c r="D27" i="2" s="1"/>
  <c r="C42" i="24" l="1"/>
  <c r="E41" i="24"/>
  <c r="E42" i="24" l="1"/>
  <c r="C43" i="24"/>
  <c r="C44" i="24" l="1"/>
  <c r="E43" i="24"/>
  <c r="E44" i="24" l="1"/>
  <c r="C45" i="24"/>
  <c r="C46" i="24" l="1"/>
  <c r="E45" i="24"/>
  <c r="E46" i="24" l="1"/>
  <c r="C47" i="24"/>
  <c r="C48" i="24" l="1"/>
  <c r="E47" i="24"/>
  <c r="C49" i="24" l="1"/>
  <c r="E48" i="24"/>
  <c r="C50" i="24" l="1"/>
  <c r="E49" i="24"/>
  <c r="E50" i="24" l="1"/>
  <c r="C51" i="24"/>
  <c r="C52" i="24" l="1"/>
  <c r="E51" i="24"/>
  <c r="E52" i="24" l="1"/>
  <c r="C53" i="24"/>
  <c r="E53" i="24" l="1"/>
  <c r="C54" i="24"/>
  <c r="E54" i="24" l="1"/>
  <c r="C55" i="24"/>
  <c r="C56" i="24" l="1"/>
  <c r="E55" i="24"/>
  <c r="C57" i="24" l="1"/>
  <c r="E56" i="24"/>
  <c r="C58" i="24" l="1"/>
  <c r="E57" i="24"/>
  <c r="E58" i="24" l="1"/>
  <c r="C59" i="24"/>
  <c r="C60" i="24" l="1"/>
  <c r="E59" i="24"/>
  <c r="E60" i="24" l="1"/>
  <c r="C61" i="24"/>
  <c r="E61" i="24" l="1"/>
  <c r="C62" i="24"/>
  <c r="E62" i="24" l="1"/>
  <c r="C63" i="24"/>
  <c r="C64" i="24" l="1"/>
  <c r="E63" i="24"/>
  <c r="C65" i="24" l="1"/>
  <c r="E64" i="24"/>
  <c r="C66" i="24" l="1"/>
  <c r="E65" i="24"/>
  <c r="E66" i="24" l="1"/>
  <c r="C67" i="24"/>
  <c r="C68" i="24" l="1"/>
  <c r="E67" i="24"/>
  <c r="E68" i="24" l="1"/>
  <c r="C69" i="24"/>
  <c r="E69" i="24" l="1"/>
  <c r="C70" i="24"/>
  <c r="E70" i="24" l="1"/>
  <c r="C71" i="24"/>
  <c r="C72" i="24" l="1"/>
  <c r="E71" i="24"/>
  <c r="C73" i="24" l="1"/>
  <c r="E72" i="24"/>
  <c r="C74" i="24" l="1"/>
  <c r="E73" i="24"/>
  <c r="E74" i="24" l="1"/>
  <c r="C75" i="24"/>
  <c r="C76" i="24" l="1"/>
  <c r="E75" i="24"/>
  <c r="C13" i="24" l="1"/>
  <c r="D27" i="3" s="1"/>
  <c r="D13" i="24"/>
  <c r="F27" i="3" s="1"/>
  <c r="I60" i="16" s="1"/>
  <c r="E76" i="24"/>
  <c r="C77" i="24"/>
  <c r="C78" i="24" l="1"/>
  <c r="E77" i="24"/>
  <c r="E78" i="24" l="1"/>
  <c r="C79" i="24"/>
  <c r="C80" i="24" l="1"/>
  <c r="E79" i="24"/>
  <c r="C81" i="24" l="1"/>
  <c r="E80" i="24"/>
  <c r="C82" i="24" l="1"/>
  <c r="E81" i="24"/>
  <c r="E82" i="24" l="1"/>
  <c r="C83" i="24"/>
  <c r="C84" i="24" l="1"/>
  <c r="E83" i="24"/>
  <c r="E84" i="24" l="1"/>
  <c r="C85" i="24"/>
  <c r="E85" i="24" l="1"/>
  <c r="C86" i="24"/>
  <c r="E86" i="24" l="1"/>
  <c r="C87" i="24"/>
  <c r="C88" i="24" l="1"/>
  <c r="E87" i="24"/>
  <c r="C89" i="24" l="1"/>
  <c r="E88" i="24"/>
  <c r="C90" i="24" l="1"/>
  <c r="E89" i="24"/>
  <c r="E90" i="24" l="1"/>
  <c r="C91" i="24"/>
  <c r="C92" i="24" l="1"/>
  <c r="E91" i="24"/>
  <c r="E92" i="24" l="1"/>
  <c r="C93" i="24"/>
  <c r="E93" i="24" l="1"/>
  <c r="C94" i="24"/>
  <c r="E94" i="24" l="1"/>
  <c r="C95" i="24"/>
  <c r="C96" i="24" l="1"/>
  <c r="E95" i="24"/>
  <c r="C97" i="24" l="1"/>
  <c r="E96" i="24"/>
  <c r="C98" i="24" l="1"/>
  <c r="E97" i="24"/>
  <c r="E98" i="24" l="1"/>
  <c r="C99" i="24"/>
  <c r="C100" i="24" l="1"/>
  <c r="E99" i="24"/>
  <c r="E100" i="24" l="1"/>
  <c r="C101" i="24"/>
  <c r="E101" i="24" l="1"/>
  <c r="C102" i="24"/>
  <c r="E102" i="24" l="1"/>
  <c r="C103" i="24"/>
  <c r="C104" i="24" l="1"/>
  <c r="E103" i="24"/>
  <c r="C105" i="24" l="1"/>
  <c r="E104" i="24"/>
  <c r="C106" i="24" l="1"/>
  <c r="E105" i="24"/>
  <c r="E106" i="24" l="1"/>
  <c r="C107" i="24"/>
  <c r="C108" i="24" l="1"/>
  <c r="E107" i="24"/>
  <c r="E108" i="24" l="1"/>
  <c r="C109" i="24"/>
  <c r="C110" i="24" l="1"/>
  <c r="E109" i="24"/>
  <c r="E110" i="24" l="1"/>
  <c r="C111" i="24"/>
  <c r="C112" i="24" l="1"/>
  <c r="E111" i="24"/>
  <c r="C113" i="24" l="1"/>
  <c r="E112" i="24"/>
  <c r="C114" i="24" l="1"/>
  <c r="E113" i="24"/>
  <c r="E114" i="24" l="1"/>
  <c r="C115" i="24"/>
  <c r="C116" i="24" l="1"/>
  <c r="E115" i="24"/>
  <c r="E116" i="24" l="1"/>
  <c r="C117" i="24"/>
  <c r="C118" i="24" l="1"/>
  <c r="E117" i="24"/>
  <c r="E118" i="24" l="1"/>
  <c r="C119" i="24"/>
  <c r="C120" i="24" l="1"/>
  <c r="E119" i="24"/>
  <c r="C121" i="24" l="1"/>
  <c r="E120" i="24"/>
  <c r="C122" i="24" l="1"/>
  <c r="E121" i="24"/>
  <c r="E122" i="24" l="1"/>
  <c r="C123" i="24"/>
  <c r="C124" i="24" l="1"/>
  <c r="E123" i="24"/>
  <c r="C125" i="24" l="1"/>
  <c r="E124" i="24"/>
  <c r="E125" i="24" l="1"/>
  <c r="C126" i="24"/>
  <c r="C127" i="24" l="1"/>
  <c r="E126" i="24"/>
  <c r="C128" i="24" l="1"/>
  <c r="E127" i="24"/>
  <c r="C129" i="24" l="1"/>
  <c r="E128" i="24"/>
  <c r="E129" i="24" l="1"/>
  <c r="C130" i="24"/>
  <c r="E130" i="24" l="1"/>
  <c r="C131" i="24"/>
  <c r="C132" i="24" l="1"/>
  <c r="E131" i="24"/>
  <c r="E132" i="24" l="1"/>
  <c r="C133" i="24"/>
  <c r="E133" i="24" l="1"/>
  <c r="C134" i="24"/>
  <c r="E134" i="24" l="1"/>
  <c r="C135" i="24"/>
  <c r="C136" i="24" l="1"/>
  <c r="E135" i="24"/>
  <c r="E136" i="24" l="1"/>
  <c r="C137" i="24"/>
  <c r="E137" i="24" l="1"/>
  <c r="C138" i="24"/>
  <c r="C139" i="24" l="1"/>
  <c r="E138" i="24"/>
  <c r="C140" i="24" l="1"/>
  <c r="E139" i="24"/>
  <c r="C141" i="24" l="1"/>
  <c r="E140" i="24"/>
  <c r="E141" i="24" l="1"/>
  <c r="C142" i="24"/>
  <c r="C143" i="24" l="1"/>
  <c r="E142" i="24"/>
  <c r="C144" i="24" l="1"/>
  <c r="E143" i="24"/>
  <c r="E144" i="24" l="1"/>
  <c r="C145" i="24"/>
  <c r="E145" i="24" l="1"/>
  <c r="C146" i="24"/>
  <c r="E146" i="24" l="1"/>
  <c r="C147" i="24"/>
  <c r="E147" i="24" l="1"/>
  <c r="C148" i="24"/>
  <c r="E148" i="24" l="1"/>
  <c r="C149" i="24"/>
  <c r="E149" i="24" l="1"/>
  <c r="C150" i="24"/>
  <c r="C151" i="24" l="1"/>
  <c r="E150" i="24"/>
  <c r="C152" i="24" l="1"/>
  <c r="E151" i="24"/>
  <c r="E152" i="24" l="1"/>
  <c r="C153" i="24"/>
  <c r="E153" i="24" l="1"/>
  <c r="C154" i="24"/>
  <c r="C155" i="24" l="1"/>
  <c r="E154" i="24"/>
  <c r="C156" i="24" l="1"/>
  <c r="E155" i="24"/>
  <c r="E156" i="24" l="1"/>
  <c r="C157" i="24"/>
  <c r="E157" i="24" l="1"/>
  <c r="C158" i="24"/>
  <c r="C159" i="24" l="1"/>
  <c r="E158" i="24"/>
  <c r="C160" i="24" l="1"/>
  <c r="E159" i="24"/>
  <c r="E160" i="24" l="1"/>
  <c r="C161" i="24"/>
  <c r="E161" i="24" l="1"/>
  <c r="C162" i="24"/>
  <c r="C163" i="24" l="1"/>
  <c r="E162" i="24"/>
  <c r="C164" i="24" l="1"/>
  <c r="E163" i="24"/>
  <c r="E164" i="24" l="1"/>
  <c r="C165" i="24"/>
  <c r="E165" i="24" l="1"/>
  <c r="C166" i="24"/>
  <c r="C167" i="24" l="1"/>
  <c r="E166" i="24"/>
  <c r="C168" i="24" l="1"/>
  <c r="E167" i="24"/>
  <c r="E168" i="24" l="1"/>
  <c r="C169" i="24"/>
  <c r="E169" i="24" l="1"/>
  <c r="C170" i="24"/>
  <c r="C171" i="24" l="1"/>
  <c r="E170" i="24"/>
  <c r="C172" i="24" l="1"/>
  <c r="E171" i="24"/>
  <c r="E172" i="24" l="1"/>
  <c r="C173" i="24"/>
  <c r="E173" i="24" l="1"/>
  <c r="C174" i="24"/>
  <c r="C175" i="24" l="1"/>
  <c r="E174" i="24"/>
  <c r="C176" i="24" l="1"/>
  <c r="E175" i="24"/>
  <c r="E176" i="24" l="1"/>
  <c r="C177" i="24"/>
  <c r="E177" i="24" l="1"/>
  <c r="C178" i="24"/>
  <c r="C179" i="24" l="1"/>
  <c r="E178" i="24"/>
  <c r="C180" i="24" l="1"/>
  <c r="E179" i="24"/>
  <c r="E180" i="24" l="1"/>
  <c r="C181" i="24"/>
  <c r="E181" i="24" l="1"/>
  <c r="C182" i="24"/>
  <c r="C183" i="24" l="1"/>
  <c r="E182" i="24"/>
  <c r="C184" i="24" l="1"/>
  <c r="E183" i="24"/>
  <c r="E184" i="24" l="1"/>
  <c r="C185" i="24"/>
  <c r="E185" i="24" l="1"/>
  <c r="C186" i="24"/>
  <c r="C187" i="24" l="1"/>
  <c r="E186" i="24"/>
  <c r="C188" i="24" l="1"/>
  <c r="E187" i="24"/>
  <c r="E188" i="24" l="1"/>
  <c r="C189" i="24"/>
  <c r="E189" i="24" l="1"/>
  <c r="C190" i="24"/>
  <c r="E190" i="24" l="1"/>
  <c r="C191" i="24"/>
  <c r="C192" i="24" l="1"/>
  <c r="E191" i="24"/>
  <c r="E192" i="24" l="1"/>
  <c r="C193" i="24"/>
  <c r="E193" i="24" l="1"/>
  <c r="C194" i="24"/>
  <c r="E194" i="24" l="1"/>
  <c r="C195" i="24"/>
  <c r="C196" i="24" l="1"/>
  <c r="E195" i="24"/>
  <c r="E196" i="24" l="1"/>
  <c r="C197" i="24"/>
  <c r="E197" i="24" l="1"/>
  <c r="C198" i="24"/>
  <c r="C199" i="24" l="1"/>
  <c r="E198" i="24"/>
  <c r="C200" i="24" l="1"/>
  <c r="E199" i="24"/>
  <c r="C201" i="24" l="1"/>
  <c r="E200" i="24"/>
  <c r="E201" i="24" l="1"/>
  <c r="C202" i="24"/>
  <c r="C203" i="24" l="1"/>
  <c r="E202" i="24"/>
  <c r="C204" i="24" l="1"/>
  <c r="E203" i="24"/>
  <c r="E204" i="24" l="1"/>
  <c r="C205" i="24"/>
  <c r="E205" i="24" l="1"/>
  <c r="C206" i="24"/>
  <c r="E206" i="24" l="1"/>
  <c r="C207" i="24"/>
  <c r="E207" i="24" l="1"/>
  <c r="C208" i="24"/>
  <c r="E208" i="24" l="1"/>
  <c r="C209" i="24"/>
  <c r="C210" i="24" l="1"/>
  <c r="E209" i="24"/>
  <c r="E210" i="24" l="1"/>
  <c r="C211" i="24"/>
  <c r="E211" i="24" l="1"/>
  <c r="C212" i="24"/>
  <c r="E212" i="24" l="1"/>
  <c r="C213" i="24"/>
  <c r="C214" i="24" l="1"/>
  <c r="E213" i="24"/>
  <c r="C215" i="24" l="1"/>
  <c r="E214" i="24"/>
  <c r="E215" i="24" l="1"/>
  <c r="C216" i="24"/>
  <c r="C217" i="24" l="1"/>
  <c r="E216" i="24"/>
  <c r="C218" i="24" l="1"/>
  <c r="E217" i="24"/>
  <c r="C219" i="24" l="1"/>
  <c r="E218" i="24"/>
  <c r="E219" i="24" l="1"/>
  <c r="C220" i="24"/>
  <c r="C221" i="24" l="1"/>
  <c r="E220" i="24"/>
  <c r="C222" i="24" l="1"/>
  <c r="E221" i="24"/>
  <c r="C223" i="24" l="1"/>
  <c r="E222" i="24"/>
  <c r="E223" i="24" l="1"/>
  <c r="C224" i="24"/>
  <c r="E224" i="24" l="1"/>
  <c r="C225" i="24"/>
  <c r="C226" i="24" l="1"/>
  <c r="E225" i="24"/>
  <c r="E226" i="24" l="1"/>
  <c r="C227" i="24"/>
  <c r="E227" i="24" l="1"/>
  <c r="C228" i="24"/>
  <c r="E228" i="24" l="1"/>
  <c r="C229" i="24"/>
  <c r="C230" i="24" l="1"/>
  <c r="E229" i="24"/>
  <c r="C231" i="24" l="1"/>
  <c r="E230" i="24"/>
  <c r="E231" i="24" l="1"/>
  <c r="C232" i="24"/>
  <c r="E232" i="24" l="1"/>
  <c r="C233" i="24"/>
  <c r="C234" i="24" l="1"/>
  <c r="E233" i="24"/>
  <c r="E234" i="24" l="1"/>
  <c r="C235" i="24"/>
  <c r="E235" i="24" l="1"/>
  <c r="C236" i="24"/>
  <c r="C237" i="24" l="1"/>
  <c r="E236" i="24"/>
  <c r="C238" i="24" l="1"/>
  <c r="E237" i="24"/>
  <c r="E238" i="24" l="1"/>
  <c r="C239" i="24"/>
  <c r="E239" i="24" l="1"/>
  <c r="C240" i="24"/>
  <c r="E240" i="24" l="1"/>
  <c r="C241" i="24"/>
  <c r="E241" i="24" l="1"/>
  <c r="C242" i="24"/>
  <c r="C243" i="24" l="1"/>
  <c r="E242" i="24"/>
  <c r="C244" i="24" l="1"/>
  <c r="E243" i="24"/>
  <c r="E244" i="24" l="1"/>
  <c r="C245" i="24"/>
  <c r="E245" i="24" l="1"/>
  <c r="C246" i="24"/>
  <c r="C247" i="24" l="1"/>
  <c r="E246" i="24"/>
  <c r="C248" i="24" l="1"/>
  <c r="E247" i="24"/>
  <c r="E248" i="24" l="1"/>
  <c r="C249" i="24"/>
  <c r="E249" i="24" l="1"/>
  <c r="C250" i="24"/>
  <c r="C251" i="24" l="1"/>
  <c r="E250" i="24"/>
  <c r="C252" i="24" l="1"/>
  <c r="E251" i="24"/>
  <c r="E252" i="24" l="1"/>
  <c r="C253" i="24"/>
  <c r="E253" i="24" l="1"/>
  <c r="C254" i="24"/>
  <c r="C255" i="24" l="1"/>
  <c r="E254" i="24"/>
  <c r="C256" i="24" l="1"/>
  <c r="E255" i="24"/>
  <c r="E256" i="24" l="1"/>
  <c r="C257" i="24"/>
  <c r="E257" i="24" l="1"/>
  <c r="C258" i="24"/>
  <c r="C259" i="24" l="1"/>
  <c r="E258" i="24"/>
  <c r="C260" i="24" l="1"/>
  <c r="E259" i="24"/>
  <c r="E260" i="24" l="1"/>
  <c r="C261" i="24"/>
  <c r="E261" i="24" l="1"/>
  <c r="C262" i="24"/>
  <c r="C263" i="24" l="1"/>
  <c r="E262" i="24"/>
  <c r="C264" i="24" l="1"/>
  <c r="E263" i="24"/>
  <c r="E264" i="24" l="1"/>
  <c r="C265" i="24"/>
  <c r="E265" i="24" l="1"/>
  <c r="C266" i="24"/>
  <c r="C267" i="24" l="1"/>
  <c r="E266" i="24"/>
  <c r="C268" i="24" l="1"/>
  <c r="E267" i="24"/>
  <c r="E268" i="24" l="1"/>
  <c r="C269" i="24"/>
  <c r="E269" i="24" l="1"/>
  <c r="C270" i="24"/>
  <c r="C271" i="24" l="1"/>
  <c r="E270" i="24"/>
  <c r="C272" i="24" l="1"/>
  <c r="E271" i="24"/>
  <c r="E272" i="24" l="1"/>
  <c r="C273" i="24"/>
  <c r="E273" i="24" l="1"/>
  <c r="C274" i="24"/>
  <c r="C275" i="24" l="1"/>
  <c r="E274" i="24"/>
  <c r="C276" i="24" l="1"/>
  <c r="E275" i="24"/>
  <c r="E276" i="24" l="1"/>
  <c r="C277" i="24"/>
  <c r="E277" i="24" l="1"/>
  <c r="C278" i="24"/>
  <c r="C279" i="24" l="1"/>
  <c r="E278" i="24"/>
  <c r="C280" i="24" l="1"/>
  <c r="E279" i="24"/>
  <c r="E280" i="24" l="1"/>
  <c r="C281" i="24"/>
  <c r="E281" i="24" l="1"/>
  <c r="C282" i="24"/>
  <c r="C283" i="24" l="1"/>
  <c r="E283" i="24" s="1"/>
  <c r="E282" i="24"/>
  <c r="I66" i="16" l="1"/>
  <c r="I68" i="16" s="1"/>
  <c r="I70" i="16" s="1"/>
  <c r="K73" i="16" s="1"/>
</calcChain>
</file>

<file path=xl/sharedStrings.xml><?xml version="1.0" encoding="utf-8"?>
<sst xmlns="http://schemas.openxmlformats.org/spreadsheetml/2006/main" count="2180" uniqueCount="489">
  <si>
    <t>Customer Advances For Construction</t>
  </si>
  <si>
    <t>B-6</t>
  </si>
  <si>
    <t>Deferred Credits &amp; Accumulated Deferred Income Taxes</t>
  </si>
  <si>
    <t>B-5</t>
  </si>
  <si>
    <t>Cash Working Capital - 1/8 O&amp;M Expenses</t>
  </si>
  <si>
    <t>B-4.2</t>
  </si>
  <si>
    <t>Working Capital Components - 13 Month Averages</t>
  </si>
  <si>
    <t>B-4.1</t>
  </si>
  <si>
    <t>Allowance for Working Capital</t>
  </si>
  <si>
    <t>B-4</t>
  </si>
  <si>
    <t>Depreciation Expense</t>
  </si>
  <si>
    <t>B-3.1</t>
  </si>
  <si>
    <t>Accumulated Depreciation &amp; Amortization</t>
  </si>
  <si>
    <t>B-3</t>
  </si>
  <si>
    <t>Plant in Service by Account and Sub Account</t>
  </si>
  <si>
    <t>B-2</t>
  </si>
  <si>
    <t>Rate Base Summary</t>
  </si>
  <si>
    <t>B-1</t>
  </si>
  <si>
    <t>Description</t>
  </si>
  <si>
    <t>Pages</t>
  </si>
  <si>
    <t>Schedule</t>
  </si>
  <si>
    <t>Rate Base</t>
  </si>
  <si>
    <t>FR 16(8)(b)                 SCHEDULE B</t>
  </si>
  <si>
    <t>Rate Base (Sum line 4 Thru 8)</t>
  </si>
  <si>
    <t>B-5 B</t>
  </si>
  <si>
    <t>Deferred Income Taxes and Investment Tax Credits</t>
  </si>
  <si>
    <t>WP B-5 B1; F-6</t>
  </si>
  <si>
    <t>Regulatory Assets / Liabilities*</t>
  </si>
  <si>
    <t>B-6 B</t>
  </si>
  <si>
    <t>B-4.1 B</t>
  </si>
  <si>
    <t>Other Working Capital Allowances (Inventory &amp; Prepaids)</t>
  </si>
  <si>
    <t>B-4.2 B</t>
  </si>
  <si>
    <t>Cash Working Capital Allowance</t>
  </si>
  <si>
    <t>Property Plant and Equipment, Net (Sum line 1 Thru 3)</t>
  </si>
  <si>
    <t>B-3 B</t>
  </si>
  <si>
    <t>Accumulated Depreciation and Amortization</t>
  </si>
  <si>
    <t>B-2 B</t>
  </si>
  <si>
    <t>Construction Work in Progress</t>
  </si>
  <si>
    <t>Plant in Service</t>
  </si>
  <si>
    <t>13 Month Average</t>
  </si>
  <si>
    <t>Ending Balance</t>
  </si>
  <si>
    <t>Reference</t>
  </si>
  <si>
    <t>Rate Base Component</t>
  </si>
  <si>
    <t>No.</t>
  </si>
  <si>
    <t>Period</t>
  </si>
  <si>
    <t>Line</t>
  </si>
  <si>
    <t>Base</t>
  </si>
  <si>
    <t>Supporting</t>
  </si>
  <si>
    <t>Witness: Christian</t>
  </si>
  <si>
    <t>Workpaper Reference No(s).</t>
  </si>
  <si>
    <t>Schedule B-1</t>
  </si>
  <si>
    <t>FR 16(8)(b)1</t>
  </si>
  <si>
    <t>Data:__X___Base Period______Forecasted Period</t>
  </si>
  <si>
    <t>Jurisdictional Rate Base Summary</t>
  </si>
  <si>
    <t xml:space="preserve">*Test Period ending ADIT balance does not include forecasted change in NOLC.  Forecasted change in NOLC is calculated on B.5F on a 13 month average basis only and included in rate base and revenue requirement.  </t>
  </si>
  <si>
    <t>Rate Base (Sum Line 4 Thru 8)</t>
  </si>
  <si>
    <t>*</t>
  </si>
  <si>
    <t>B-5 F</t>
  </si>
  <si>
    <t>WP B-5 F1; F-6</t>
  </si>
  <si>
    <t>Regulatory Assets / Liabilities</t>
  </si>
  <si>
    <t>B-6 F</t>
  </si>
  <si>
    <t>B-4.1 F</t>
  </si>
  <si>
    <t>B-4.2 F</t>
  </si>
  <si>
    <t>Property Plant and Equipment, Net (Sum Line 1 Thru 3)</t>
  </si>
  <si>
    <t>B-3 F</t>
  </si>
  <si>
    <t>B-2 F</t>
  </si>
  <si>
    <t>Test Period</t>
  </si>
  <si>
    <t>Forecasted</t>
  </si>
  <si>
    <t>Data:______Base Period__X___Forecasted Period</t>
  </si>
  <si>
    <t>NOTE: CWIP is excluded</t>
  </si>
  <si>
    <t>KY Plant Data-2021.xlsx</t>
  </si>
  <si>
    <t>Data Source:</t>
  </si>
  <si>
    <t>Total CWIP Without AFUDC (Div 009, 091, 002, 012)</t>
  </si>
  <si>
    <t>Total Plant (Div 009, 091, 002, 012)</t>
  </si>
  <si>
    <t>CWIP Without AFUDC</t>
  </si>
  <si>
    <t>Total General Plant  (Div 12)</t>
  </si>
  <si>
    <t>Oth Tang Prop - Gen.</t>
  </si>
  <si>
    <t>CKV-Oth Tang Prop-App</t>
  </si>
  <si>
    <t>CKV-Oth Tang Prop-PC Software</t>
  </si>
  <si>
    <t>CKV-Oth Tang Prop-PC Hardware</t>
  </si>
  <si>
    <t>CKV-Other Tangible Property</t>
  </si>
  <si>
    <t>Other Tang. Property - Mainframe S/W</t>
  </si>
  <si>
    <t>Other Tang. Property - PC Software</t>
  </si>
  <si>
    <t>Other Tang. Property - PC Hardware</t>
  </si>
  <si>
    <t>Other Tangible Property - Network - H/W</t>
  </si>
  <si>
    <t>Other Tangible Property - Servers - S/W</t>
  </si>
  <si>
    <t>Other Tangible Property - Servers - H/W</t>
  </si>
  <si>
    <t>Other Tangible Property</t>
  </si>
  <si>
    <t>CKV-Misc Equipment</t>
  </si>
  <si>
    <t>Miscellaneous Equipment</t>
  </si>
  <si>
    <t>CKV-Communication Equipment</t>
  </si>
  <si>
    <t>Communication Equipment</t>
  </si>
  <si>
    <t>CKV-Laboratory Equip</t>
  </si>
  <si>
    <t>CKV-Tools Shop Garage</t>
  </si>
  <si>
    <t>CKV-Transportation Eq</t>
  </si>
  <si>
    <t>CKV-Office Furn &amp; Eq</t>
  </si>
  <si>
    <t>39103-Office Furn. - Copiers &amp; Type</t>
  </si>
  <si>
    <t>Remittance Processing</t>
  </si>
  <si>
    <t>Office Furniture And</t>
  </si>
  <si>
    <t>Office Furniture &amp; Equipment</t>
  </si>
  <si>
    <t>CKV-Structures &amp; Improvements</t>
  </si>
  <si>
    <t>Improvement to leased Premises</t>
  </si>
  <si>
    <t>Structures &amp; Improvements</t>
  </si>
  <si>
    <t>CKV-Land &amp; Land Rights</t>
  </si>
  <si>
    <t>Land</t>
  </si>
  <si>
    <t>General Plant</t>
  </si>
  <si>
    <t>Shared Services Customer Support (Division 012)</t>
  </si>
  <si>
    <t>Total General Plant  (Div 2)</t>
  </si>
  <si>
    <t>ALGN-Application SW</t>
  </si>
  <si>
    <t>ALGN-Servers-Software</t>
  </si>
  <si>
    <t>ALGN-Servers-Hardware</t>
  </si>
  <si>
    <t>Application SW-AEAM</t>
  </si>
  <si>
    <t>Pc Hardware-AEAM</t>
  </si>
  <si>
    <t>39924-Oth Tang Prop - Gen.</t>
  </si>
  <si>
    <t>Network Hardware-AEAM</t>
  </si>
  <si>
    <t>Servers-Software-AEAM</t>
  </si>
  <si>
    <t>Servers-Hardware-AEAM</t>
  </si>
  <si>
    <t>Other Tang. Property - Application Software</t>
  </si>
  <si>
    <t>Other Tangible Property - MF - Hardware</t>
  </si>
  <si>
    <t>Other Tang. Property - CPU</t>
  </si>
  <si>
    <t>Misc Equip - AEAM</t>
  </si>
  <si>
    <t>Commun Equip AEAM</t>
  </si>
  <si>
    <t>Laboratory Equipment</t>
  </si>
  <si>
    <t>Tools And Garage-AEAM</t>
  </si>
  <si>
    <t>Tools, Shop &amp; Garage Equipment</t>
  </si>
  <si>
    <t>Stores Equipment</t>
  </si>
  <si>
    <t>Transportation Equipment</t>
  </si>
  <si>
    <t>Off Furn &amp; Equip-AEAM</t>
  </si>
  <si>
    <t>G-Office Furniture &amp; Equip.</t>
  </si>
  <si>
    <t>Office Machines</t>
  </si>
  <si>
    <t>Remittance Processing Equip</t>
  </si>
  <si>
    <t>Improv-Leased AEAM</t>
  </si>
  <si>
    <t>Struct &amp; Improv AEAM</t>
  </si>
  <si>
    <t>G-Structures &amp; Improvements</t>
  </si>
  <si>
    <t>Shared Services General Office (Division 002)</t>
  </si>
  <si>
    <t>Total Plant  (Div 91)</t>
  </si>
  <si>
    <t>Total General Plant</t>
  </si>
  <si>
    <t>Communication Equip.</t>
  </si>
  <si>
    <t>Power Operated Equipment</t>
  </si>
  <si>
    <t>Air Conditioning Equipment</t>
  </si>
  <si>
    <t>Structures Frame</t>
  </si>
  <si>
    <t>Total Distribution Plant</t>
  </si>
  <si>
    <t>Other Prop. On Cust. Prem</t>
  </si>
  <si>
    <t>Ind. Meas. &amp; Reg. Sta. Equipment</t>
  </si>
  <si>
    <t>House Reg. Installations</t>
  </si>
  <si>
    <t>House Regulators</t>
  </si>
  <si>
    <t>Meter Installaitons</t>
  </si>
  <si>
    <t>Meters</t>
  </si>
  <si>
    <t>Services</t>
  </si>
  <si>
    <t>Meas &amp; Reg. Sta. Equipment T.b.</t>
  </si>
  <si>
    <t>Meas &amp; Reg. Sta. Equip - City Gate</t>
  </si>
  <si>
    <t>Meas &amp; Reg. Sta. Equip - General</t>
  </si>
  <si>
    <t>Mains - Plastic</t>
  </si>
  <si>
    <t>Mains - Steel</t>
  </si>
  <si>
    <t>Mains Cathodic Protection</t>
  </si>
  <si>
    <t>Improvements</t>
  </si>
  <si>
    <t>Structures &amp; Improvements T.B.</t>
  </si>
  <si>
    <t>Land Rights</t>
  </si>
  <si>
    <t>Land Other</t>
  </si>
  <si>
    <t>Land &amp; Land Rights</t>
  </si>
  <si>
    <t>Distribution Plant</t>
  </si>
  <si>
    <t>Total Intangible Plant</t>
  </si>
  <si>
    <t>Misc Intangible Plant</t>
  </si>
  <si>
    <t>Organization</t>
  </si>
  <si>
    <t>Intangible Plant</t>
  </si>
  <si>
    <t>Kentucky-Mid-States General Office (Division 091)</t>
  </si>
  <si>
    <t>Total Plant  (Div 9)</t>
  </si>
  <si>
    <t>Servers Software</t>
  </si>
  <si>
    <t>Servers Hardware</t>
  </si>
  <si>
    <t>Communication Equip. - Telemetering</t>
  </si>
  <si>
    <t>Welders</t>
  </si>
  <si>
    <t>Backhoes</t>
  </si>
  <si>
    <t>Ditchers</t>
  </si>
  <si>
    <t>Trailers</t>
  </si>
  <si>
    <t>Structures-Brick</t>
  </si>
  <si>
    <t>General Plant **</t>
  </si>
  <si>
    <t>Mains - Leak Clamps</t>
  </si>
  <si>
    <t>Mains - Anodes</t>
  </si>
  <si>
    <t>Total Transmission Plant</t>
  </si>
  <si>
    <t>Meas. &amp; Reg. Equipment</t>
  </si>
  <si>
    <t>Other Structues</t>
  </si>
  <si>
    <t>Rights of Way</t>
  </si>
  <si>
    <t>Transmission Plant</t>
  </si>
  <si>
    <t>Total Storage Plant</t>
  </si>
  <si>
    <t>Purification Equipment</t>
  </si>
  <si>
    <t>Meas &amp; Reg. Equipment</t>
  </si>
  <si>
    <t>Compressor Station Equipment</t>
  </si>
  <si>
    <t>Tributary Lines</t>
  </si>
  <si>
    <t>Field Lines</t>
  </si>
  <si>
    <t>Storage Rights</t>
  </si>
  <si>
    <t>Leaseholds</t>
  </si>
  <si>
    <t>Cushion Gas</t>
  </si>
  <si>
    <t>Well Equipment</t>
  </si>
  <si>
    <t>Well Construction</t>
  </si>
  <si>
    <t>Wells \ Rights of Way</t>
  </si>
  <si>
    <t>Other Structures</t>
  </si>
  <si>
    <t>Meas. &amp; Reg. Sta. Structues</t>
  </si>
  <si>
    <t xml:space="preserve">Compression Station Equipment </t>
  </si>
  <si>
    <t>Structures and Improvements</t>
  </si>
  <si>
    <t>Storage Plant</t>
  </si>
  <si>
    <t>Total Natural Gas Production Plant</t>
  </si>
  <si>
    <t>Field Meas. &amp; Reg. Sta. Equip</t>
  </si>
  <si>
    <t>Rights of Ways</t>
  </si>
  <si>
    <t>Natural Gas Production Plant</t>
  </si>
  <si>
    <t>Franchises &amp; Consents</t>
  </si>
  <si>
    <t>Kentucky Direct (Division 009)</t>
  </si>
  <si>
    <t>(j) = (g) * (h) * (i)</t>
  </si>
  <si>
    <t>(i)</t>
  </si>
  <si>
    <t>(h)</t>
  </si>
  <si>
    <t>(g)</t>
  </si>
  <si>
    <t>(f) = (c) * (d) * (e)</t>
  </si>
  <si>
    <t>(e)</t>
  </si>
  <si>
    <t>(d)</t>
  </si>
  <si>
    <t>(c) = (a) + (b)</t>
  </si>
  <si>
    <t>(b)</t>
  </si>
  <si>
    <t>(a)</t>
  </si>
  <si>
    <t>Amount</t>
  </si>
  <si>
    <t>Allocation</t>
  </si>
  <si>
    <t>Average</t>
  </si>
  <si>
    <t>Balance</t>
  </si>
  <si>
    <t>Adjustments</t>
  </si>
  <si>
    <t>SubAccount Titles</t>
  </si>
  <si>
    <t>Allocated</t>
  </si>
  <si>
    <t>Jurisdiction</t>
  </si>
  <si>
    <t>States Division</t>
  </si>
  <si>
    <t>13 Month</t>
  </si>
  <si>
    <t xml:space="preserve">Adjusted </t>
  </si>
  <si>
    <t>Ending</t>
  </si>
  <si>
    <t>Account /</t>
  </si>
  <si>
    <t>Acct.</t>
  </si>
  <si>
    <t xml:space="preserve">Kentucky </t>
  </si>
  <si>
    <t>Kentucky- Mid</t>
  </si>
  <si>
    <t>Schedule B-2 B</t>
  </si>
  <si>
    <t>FR 16(8)(b)2</t>
  </si>
  <si>
    <t xml:space="preserve">Plant in Service by Accounts and SubAccounts </t>
  </si>
  <si>
    <t>Schedule B-2 F</t>
  </si>
  <si>
    <t>KY Plant Data-2021_6-2-21.xlsx</t>
  </si>
  <si>
    <t>DATA SOURCE:</t>
  </si>
  <si>
    <t>Total Accumulated Depreciation &amp; Amortization (Div 009, 091, 002, 012)</t>
  </si>
  <si>
    <t>Total Depr Reserves  (Div 12)</t>
  </si>
  <si>
    <t>RWIP</t>
  </si>
  <si>
    <t>39917-CKV-Oth Tang Prop-PC Software</t>
  </si>
  <si>
    <t>39916-CKV-Oth Tang Prop-PC Hardware</t>
  </si>
  <si>
    <t>39910-CKV-Other Tangible Property</t>
  </si>
  <si>
    <t>39908-Oth Tang Prop - Appl Software</t>
  </si>
  <si>
    <t>39907-Oth Tang Prop - PC Software</t>
  </si>
  <si>
    <t>39906-Oth Tang Prop - PC Hardware</t>
  </si>
  <si>
    <t>39903-Oth Tang Prop - Network - H/W</t>
  </si>
  <si>
    <t>39902-Oth Tang Prop - Servers - S/W</t>
  </si>
  <si>
    <t>39901-Oth Tang Prop - Servers - H/W</t>
  </si>
  <si>
    <t>39900-Other Tangible Property</t>
  </si>
  <si>
    <t>39800-Miscellaneous Equipment</t>
  </si>
  <si>
    <t>39710-CKV-Communication Equipment</t>
  </si>
  <si>
    <t>39700-Communication Equipment</t>
  </si>
  <si>
    <t>39100-Office Furniture &amp; Equipment</t>
  </si>
  <si>
    <t>39010-CKV-Structures &amp; Improvements</t>
  </si>
  <si>
    <t>39009-Improv. to Leased Premises</t>
  </si>
  <si>
    <t>39000-Structures &amp; Improvements</t>
  </si>
  <si>
    <t>38910-CKV-Land &amp; Land Rights</t>
  </si>
  <si>
    <t>38900-Land</t>
  </si>
  <si>
    <t>Total Depr Reserves  (Div 2)</t>
  </si>
  <si>
    <t>Retirement Work in Progress</t>
  </si>
  <si>
    <t>39909-Oth Tang Prop - Mainframe S/W</t>
  </si>
  <si>
    <t>39905-Oth Tang Prop - MF Hardware</t>
  </si>
  <si>
    <t>39904-Oth Tang Prop - CPU</t>
  </si>
  <si>
    <t>39900-Other Tangible Equipm</t>
  </si>
  <si>
    <t>39500-Laboratory Equipment</t>
  </si>
  <si>
    <t>39400-Tools, Shop, &amp; Garage Equip.</t>
  </si>
  <si>
    <t>39300-Stores Equipment</t>
  </si>
  <si>
    <t>39200-Transportation Equipment</t>
  </si>
  <si>
    <t>39104-G-Office Furniture &amp; Equip.</t>
  </si>
  <si>
    <t>39102-Remittance Processing Equipment</t>
  </si>
  <si>
    <t>39005-G-Structures &amp; Improvements</t>
  </si>
  <si>
    <t>Total Depr Reserves  (Div 91)</t>
  </si>
  <si>
    <t>39600-Power Operated Equipment</t>
  </si>
  <si>
    <t>39200-Trans Equip- Group</t>
  </si>
  <si>
    <t>39004-Air Conditioning Equipment</t>
  </si>
  <si>
    <t>39001-Structures - Frame</t>
  </si>
  <si>
    <t>Total Depr Reserves  (Div 9)</t>
  </si>
  <si>
    <t>Total General Plant Reserves</t>
  </si>
  <si>
    <t>AR 15 general plant amortization</t>
  </si>
  <si>
    <t>Retirement Work in Progress Recon</t>
  </si>
  <si>
    <t>39705-Comm. Equip. - Telemetering</t>
  </si>
  <si>
    <t>39605-Welders</t>
  </si>
  <si>
    <t>39604-Backhoes</t>
  </si>
  <si>
    <t>39603-Ditchers</t>
  </si>
  <si>
    <t>39202-WKG Trailers</t>
  </si>
  <si>
    <t>39003-Improvements</t>
  </si>
  <si>
    <t>39002-Structures - Brick</t>
  </si>
  <si>
    <t>38900-Land &amp; Land Rights</t>
  </si>
  <si>
    <t>Total Distribution Plant Reserves</t>
  </si>
  <si>
    <t>Total Production Plant - LPG Reserves</t>
  </si>
  <si>
    <t>Total Storage Plant Reserves</t>
  </si>
  <si>
    <t>Total Natural Gas Production Plant Reserves</t>
  </si>
  <si>
    <t>Total Intangible Plant Reserves</t>
  </si>
  <si>
    <t>Schedule B-3 B</t>
  </si>
  <si>
    <t>FR 16(8)(b)3</t>
  </si>
  <si>
    <t>Jurisdictional Accumulated Depreciation &amp; Amortization</t>
  </si>
  <si>
    <t>Schedule B-3 F</t>
  </si>
  <si>
    <t>Data Source</t>
  </si>
  <si>
    <t>Total Depreciation Expense  (Div 12)</t>
  </si>
  <si>
    <t>Total Depreciation Expense  (Div 2)</t>
  </si>
  <si>
    <t>Total Depreciation Expense  (Div 91)</t>
  </si>
  <si>
    <t>Total General Plant Depr</t>
  </si>
  <si>
    <t>Total Distribution Plant Depr</t>
  </si>
  <si>
    <t>Total Intangible Plant Depr</t>
  </si>
  <si>
    <t>Total Depreciation Expense  (Div 9)</t>
  </si>
  <si>
    <t>Total Production Plant - (LPG)  Depr</t>
  </si>
  <si>
    <t>Total Storage Plant Depr</t>
  </si>
  <si>
    <t>Total Natural Gas Production Plant Depr</t>
  </si>
  <si>
    <t>Total Intangible Plant Amort.</t>
  </si>
  <si>
    <t>Factor</t>
  </si>
  <si>
    <t>Expense</t>
  </si>
  <si>
    <t>O&amp;M</t>
  </si>
  <si>
    <t>12 Months</t>
  </si>
  <si>
    <t>Schedule B-3.1</t>
  </si>
  <si>
    <t>FR 16(8)(b)3.1</t>
  </si>
  <si>
    <t>Total Working Capital Requirements</t>
  </si>
  <si>
    <t>13 Month Average Balance</t>
  </si>
  <si>
    <t>Prepayments</t>
  </si>
  <si>
    <t xml:space="preserve">Gas Stored Underground </t>
  </si>
  <si>
    <t>Material &amp; Supplies</t>
  </si>
  <si>
    <t>Lead/Lag Study</t>
  </si>
  <si>
    <t>Cash Working Capital</t>
  </si>
  <si>
    <t xml:space="preserve"> 1</t>
  </si>
  <si>
    <t>Company</t>
  </si>
  <si>
    <t>Reference No.</t>
  </si>
  <si>
    <t>Jurisdictional Requirement</t>
  </si>
  <si>
    <t>Component</t>
  </si>
  <si>
    <t>Total</t>
  </si>
  <si>
    <t>Workpaper</t>
  </si>
  <si>
    <t>used to determine</t>
  </si>
  <si>
    <t>Working Capital</t>
  </si>
  <si>
    <t>Description of methodology</t>
  </si>
  <si>
    <t>Schedule B-4 B</t>
  </si>
  <si>
    <t>FR 16(8)(b)4</t>
  </si>
  <si>
    <t>Allowance For Working Capital</t>
  </si>
  <si>
    <t>Schedule B-4 F</t>
  </si>
  <si>
    <t>Total Other Working Capital Allowances</t>
  </si>
  <si>
    <t>Shared Services Customer Support (Div 012)</t>
  </si>
  <si>
    <t>Shared Services General Office (Div 002)</t>
  </si>
  <si>
    <t>KY/Mid-States General Office (Div 091)</t>
  </si>
  <si>
    <t>Kentucky Direct (Div 009)</t>
  </si>
  <si>
    <t>Prepayments (Account 1650)</t>
  </si>
  <si>
    <t>Gas Stored Underground (Account 1641)</t>
  </si>
  <si>
    <t>Material &amp; Supplies (Account 1540 &amp; 1630)</t>
  </si>
  <si>
    <t>13 Month Avg</t>
  </si>
  <si>
    <t>Base Period Ending Balance</t>
  </si>
  <si>
    <t>Schedule B-4.1 B</t>
  </si>
  <si>
    <t>FR 16(8)(b)4.1</t>
  </si>
  <si>
    <t xml:space="preserve">Working Capital Components </t>
  </si>
  <si>
    <t>Forecasted Period Ending Balance</t>
  </si>
  <si>
    <t>Schedule B-4.1 F</t>
  </si>
  <si>
    <t>Total O &amp; M Expenses</t>
  </si>
  <si>
    <t>12.50%</t>
  </si>
  <si>
    <t>(3)</t>
  </si>
  <si>
    <t>(2)</t>
  </si>
  <si>
    <t>(1)</t>
  </si>
  <si>
    <t>Percent</t>
  </si>
  <si>
    <t>Jurisdictional</t>
  </si>
  <si>
    <t>1 /8 Method</t>
  </si>
  <si>
    <t xml:space="preserve">Total </t>
  </si>
  <si>
    <t>Schedule B-4.2 B</t>
  </si>
  <si>
    <t>FR 16(8)(b)4.2</t>
  </si>
  <si>
    <t>Cash Working Capital Components - 1 / 8 O&amp;M Expenses</t>
  </si>
  <si>
    <t>Schedule B-4.2 F</t>
  </si>
  <si>
    <t>Total Deferred Inc. Taxes and Investment Tax  Credits</t>
  </si>
  <si>
    <t>Div 91 Accumulated Deferred Income Taxes</t>
  </si>
  <si>
    <t>Account 283 - Accumulated Deferred Income Taxes - Other</t>
  </si>
  <si>
    <t>Account 282 - Accumulated Deferred Income Taxes</t>
  </si>
  <si>
    <t>Account 255 - Accumulated Deferred Investment Tax Credits</t>
  </si>
  <si>
    <t>Account 190 - Accumulated Deferred Income Taxes</t>
  </si>
  <si>
    <t>DIVISION 91</t>
  </si>
  <si>
    <t>Div 012 Accumulated Deferred Income Taxes</t>
  </si>
  <si>
    <t>DIVISION 12</t>
  </si>
  <si>
    <t>Div 02 Accumulated Deferred Income Taxes</t>
  </si>
  <si>
    <t>DIVISION 02</t>
  </si>
  <si>
    <t>Div 09 Accumulated Deferred Income Taxes</t>
  </si>
  <si>
    <t>Account 190 - Accumulated Deferred Income Taxes (1)</t>
  </si>
  <si>
    <t>DIVISION 09</t>
  </si>
  <si>
    <t>Period End</t>
  </si>
  <si>
    <t>Account</t>
  </si>
  <si>
    <t>13-Month</t>
  </si>
  <si>
    <t>Period ending</t>
  </si>
  <si>
    <t>Sch. B-5 B</t>
  </si>
  <si>
    <t>Type of Filing:___X____Original________Updated</t>
  </si>
  <si>
    <t>FR 16(8)(b)5</t>
  </si>
  <si>
    <t>Data:__X___Base Period_____Forecasted Period</t>
  </si>
  <si>
    <t>Deferred  Credits and Accumulated Deferred Income Taxes</t>
  </si>
  <si>
    <t>Cell I73: use Excel solver function such that I70 + I75 = 0</t>
  </si>
  <si>
    <r>
      <rPr>
        <i/>
        <vertAlign val="superscript"/>
        <sz val="8.4"/>
        <rFont val="Helvetica-Narrow"/>
      </rPr>
      <t>1</t>
    </r>
    <r>
      <rPr>
        <i/>
        <sz val="12"/>
        <rFont val="Helvetica-Narrow"/>
      </rPr>
      <t>Because the Company is in a NOLC position, the total change in ADIT must equal the tax expenses included in revenue requirement</t>
    </r>
  </si>
  <si>
    <t>Line 71 - Line 67</t>
  </si>
  <si>
    <t>Total Required Change in Accumulated Deferred Income Taxes</t>
  </si>
  <si>
    <t>Forecasted 13-month Average ADIT in Rate Base</t>
  </si>
  <si>
    <t>Line 39</t>
  </si>
  <si>
    <t>Change in NOLC</t>
  </si>
  <si>
    <t>Line 37</t>
  </si>
  <si>
    <t>13-Month Average ADIT, Forecasted Period, excl, Change in NOLC</t>
  </si>
  <si>
    <t>B.5 B</t>
  </si>
  <si>
    <t>Avg ADIT, Base Period</t>
  </si>
  <si>
    <t>ADIT Reconciliation</t>
  </si>
  <si>
    <t>B.1 F; B.1 B</t>
  </si>
  <si>
    <r>
      <t>Total Required Change in Accumulated Deferred Income Taxes</t>
    </r>
    <r>
      <rPr>
        <b/>
        <vertAlign val="superscript"/>
        <sz val="8.4"/>
        <rFont val="Helvetica-Narrow"/>
      </rPr>
      <t>1</t>
    </r>
  </si>
  <si>
    <t>Required Change in NOLC</t>
  </si>
  <si>
    <t>Line 37; B.5 B</t>
  </si>
  <si>
    <t>Change In ADIT, excluding forecasted change in NOLC</t>
  </si>
  <si>
    <t>Line 56 x tax rate</t>
  </si>
  <si>
    <t>Tax Expense on Return</t>
  </si>
  <si>
    <t>Line 54 / (1-tax rate)</t>
  </si>
  <si>
    <t>Return, grossed up for Income Tax</t>
  </si>
  <si>
    <t>line 50 - line 52</t>
  </si>
  <si>
    <t>Return on Equity Portion of Rate Base</t>
  </si>
  <si>
    <t>E.1</t>
  </si>
  <si>
    <t>Interest Deduction</t>
  </si>
  <si>
    <t>A.1</t>
  </si>
  <si>
    <t>Required Operating Income</t>
  </si>
  <si>
    <t>B.1 F</t>
  </si>
  <si>
    <t>13-month average Rate Base</t>
  </si>
  <si>
    <t>Forecasted Test Period</t>
  </si>
  <si>
    <t>(from 13-month average Base Period to 13-month average Forecasted Period</t>
  </si>
  <si>
    <t xml:space="preserve">Calculation of Change in NOLC </t>
  </si>
  <si>
    <t>Forecasted Change in NOLC</t>
  </si>
  <si>
    <t xml:space="preserve">      (excluding forecasted change in NOLC)</t>
  </si>
  <si>
    <t>Prorated</t>
  </si>
  <si>
    <t>Sch. B-5 F</t>
  </si>
  <si>
    <t>Data:_____Base Period___X__Forecasted Period</t>
  </si>
  <si>
    <t>Total Account 252 - Customer Advances For Construction</t>
  </si>
  <si>
    <t>Account 252 - Customer Advances For Construction</t>
  </si>
  <si>
    <t>Sch. B-6 B</t>
  </si>
  <si>
    <t>FR 16(8)(b)6</t>
  </si>
  <si>
    <t>Sch. B-6 F</t>
  </si>
  <si>
    <t>KY Revenue  Billing Unit Forecast TYE 12.31.2022.xlsx</t>
  </si>
  <si>
    <t>Gas Storage-Mar-21.xlsx</t>
  </si>
  <si>
    <t>Balance Sheet_Report-Misc BS Accts_with projections.xlsx</t>
  </si>
  <si>
    <t>Prepayments- Account 1650</t>
  </si>
  <si>
    <t>Gas Stored Underground- Account 1641</t>
  </si>
  <si>
    <t>Total Materials &amp; Supplies</t>
  </si>
  <si>
    <t xml:space="preserve">Account 1630- Stores Expense Undistributed </t>
  </si>
  <si>
    <t>Account 1540- Plant Materials and Operating Supplies</t>
  </si>
  <si>
    <t>Materials &amp; Supplies</t>
  </si>
  <si>
    <t>projected</t>
  </si>
  <si>
    <t>actual</t>
  </si>
  <si>
    <t>Working Capital Components</t>
  </si>
  <si>
    <t xml:space="preserve"> </t>
  </si>
  <si>
    <t>ADIT for KY 04-30-21.xlsx</t>
  </si>
  <si>
    <t>Acct</t>
  </si>
  <si>
    <t>13 month</t>
  </si>
  <si>
    <t>forecast</t>
  </si>
  <si>
    <t>Sub</t>
  </si>
  <si>
    <t>WP B-5 B</t>
  </si>
  <si>
    <t>(13 Month Average)</t>
  </si>
  <si>
    <t>Account 2530 - 27909</t>
  </si>
  <si>
    <t>ADIT Excess Deferred Liabilities</t>
  </si>
  <si>
    <t>Amortization Expense</t>
  </si>
  <si>
    <t>Regulatory Liability Balance</t>
  </si>
  <si>
    <t>Base Period</t>
  </si>
  <si>
    <t>Deferred Liablity Amortization</t>
  </si>
  <si>
    <t>Forecast</t>
  </si>
  <si>
    <t>Budgeted</t>
  </si>
  <si>
    <t>Sched. B-5</t>
  </si>
  <si>
    <t>End of 5 Year Acceleration</t>
  </si>
  <si>
    <t>New Rate Set</t>
  </si>
  <si>
    <t>First Change in Rates</t>
  </si>
  <si>
    <t>Beginning Regulatory Liability</t>
  </si>
  <si>
    <t>Accelerated Unprotected</t>
  </si>
  <si>
    <t>Unprotected</t>
  </si>
  <si>
    <t>Protected</t>
  </si>
  <si>
    <t>Total Reg Liability</t>
  </si>
  <si>
    <t>Amortization</t>
  </si>
  <si>
    <t>Full Amortization Schedule</t>
  </si>
  <si>
    <t>Test Period Amort. Expense</t>
  </si>
  <si>
    <t>Test Period 13-Month Balance</t>
  </si>
  <si>
    <t>Test Period Ending Balance</t>
  </si>
  <si>
    <t>Balance Sheet_Report-AIC Accts_with projections.xlsx</t>
  </si>
  <si>
    <t>Sched. B-6</t>
  </si>
  <si>
    <t>Deferred  Credits</t>
  </si>
  <si>
    <t>Atmos Energy Corporation, Kentucky/Mid-States Division</t>
  </si>
  <si>
    <t>Kentucky Jurisdiction Case No. 2021-00214</t>
  </si>
  <si>
    <t>Base Period: Twelve Months Ended September 30, 2021</t>
  </si>
  <si>
    <t>Forecasted Test Period: Twelve Months Ended December 31, 2022</t>
  </si>
  <si>
    <t>Type of Filing:___X____Original________Updated ________Revised</t>
  </si>
  <si>
    <t>Production O&amp;M Expense</t>
  </si>
  <si>
    <t>Storage O&amp;M Expense</t>
  </si>
  <si>
    <t>Transmission O&amp;M Expense</t>
  </si>
  <si>
    <t>Distribution O&amp;M Expense</t>
  </si>
  <si>
    <t>Customer Accting. &amp; Collection</t>
  </si>
  <si>
    <t>Customer Service &amp; Information</t>
  </si>
  <si>
    <t>Sales Expense</t>
  </si>
  <si>
    <t>Admin. &amp; General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</si>
</sst>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_);_(* \(#,##0.0\);_(* &quot;-&quot;??_);_(@_)"/>
    <numFmt numFmtId="167" formatCode="0.000000000000000%"/>
    <numFmt numFmtId="168" formatCode="0.0000000%"/>
    <numFmt numFmtId="169" formatCode="0.000000%"/>
    <numFmt numFmtId="170" formatCode="_(* #,##0.0000_);_(* \(#,##0.0000\);_(* &quot;-&quot;??_);_(@_)"/>
    <numFmt numFmtId="171" formatCode="0_);\(0\)"/>
    <numFmt numFmtId="172" formatCode="#,##0.0000_);\(#,##0.0000\)"/>
    <numFmt numFmtId="173" formatCode="[$-409]mmm\-yy;@"/>
  </numFmts>
  <fonts count="24">
    <font>
      <sz val="12"/>
      <name val="Helvetica-Narrow"/>
      <family val="2"/>
    </font>
    <font>
      <sz val="12"/>
      <name val="Helvetica-Narrow"/>
      <family val="2"/>
    </font>
    <font>
      <b/>
      <sz val="12"/>
      <name val="Helvetica-Narrow"/>
    </font>
    <font>
      <b/>
      <sz val="12"/>
      <name val="Helvetica-Narrow"/>
      <family val="2"/>
    </font>
    <font>
      <sz val="12"/>
      <color theme="0" tint="-0.34998626667073579"/>
      <name val="Helvetica-Narrow"/>
      <family val="2"/>
    </font>
    <font>
      <sz val="12"/>
      <name val="Times New Roman"/>
      <family val="1"/>
    </font>
    <font>
      <sz val="12"/>
      <color rgb="FF0000FF"/>
      <name val="Helvetica-Narrow"/>
      <family val="2"/>
    </font>
    <font>
      <sz val="10"/>
      <color rgb="FFFF0000"/>
      <name val="Helvetica-Narrow"/>
      <family val="2"/>
    </font>
    <font>
      <i/>
      <sz val="8"/>
      <name val="Helvetica-Narrow"/>
    </font>
    <font>
      <i/>
      <sz val="10"/>
      <name val="Helvetica-Narrow"/>
    </font>
    <font>
      <u/>
      <sz val="12"/>
      <name val="Helvetica-Narrow"/>
      <family val="2"/>
    </font>
    <font>
      <b/>
      <sz val="12"/>
      <color rgb="FF0000FF"/>
      <name val="Helvetica-Narrow"/>
    </font>
    <font>
      <sz val="12"/>
      <color rgb="FF0000FF"/>
      <name val="Helvetica-Narrow"/>
    </font>
    <font>
      <sz val="10"/>
      <name val="Arial"/>
      <family val="2"/>
    </font>
    <font>
      <sz val="12"/>
      <color rgb="FFFF0000"/>
      <name val="Helvetica-Narrow"/>
      <family val="2"/>
    </font>
    <font>
      <sz val="12"/>
      <name val="Helvetica-Narrow"/>
    </font>
    <font>
      <sz val="12"/>
      <color theme="0"/>
      <name val="Helvetica-Narrow"/>
      <family val="2"/>
    </font>
    <font>
      <i/>
      <sz val="12"/>
      <name val="Helvetica-Narrow"/>
    </font>
    <font>
      <i/>
      <vertAlign val="superscript"/>
      <sz val="8.4"/>
      <name val="Helvetica-Narrow"/>
    </font>
    <font>
      <b/>
      <vertAlign val="superscript"/>
      <sz val="8.4"/>
      <name val="Helvetica-Narrow"/>
    </font>
    <font>
      <b/>
      <u/>
      <sz val="12"/>
      <name val="Helvetica-Narrow"/>
    </font>
    <font>
      <b/>
      <sz val="10"/>
      <name val="Helvetica-Narrow"/>
    </font>
    <font>
      <b/>
      <sz val="11"/>
      <name val="Helvetica-Narrow"/>
    </font>
    <font>
      <sz val="12"/>
      <color rgb="FF008000"/>
      <name val="Helvetica-Narrow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5">
    <xf numFmtId="37" fontId="0" fillId="0" borderId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</cellStyleXfs>
  <cellXfs count="287">
    <xf numFmtId="37" fontId="0" fillId="0" borderId="0" xfId="0"/>
    <xf numFmtId="37" fontId="1" fillId="0" borderId="0" xfId="0" applyFont="1" applyAlignment="1" applyProtection="1">
      <alignment horizontal="left"/>
    </xf>
    <xf numFmtId="37" fontId="1" fillId="0" borderId="0" xfId="0" applyFont="1" applyAlignment="1">
      <alignment horizontal="center"/>
    </xf>
    <xf numFmtId="37" fontId="1" fillId="0" borderId="0" xfId="0" applyFont="1" applyAlignment="1">
      <alignment horizontal="left" indent="1"/>
    </xf>
    <xf numFmtId="37" fontId="1" fillId="0" borderId="0" xfId="0" applyFont="1"/>
    <xf numFmtId="37" fontId="2" fillId="0" borderId="1" xfId="0" applyFont="1" applyBorder="1" applyAlignment="1">
      <alignment horizontal="center"/>
    </xf>
    <xf numFmtId="37" fontId="1" fillId="0" borderId="0" xfId="0" applyFont="1" applyProtection="1"/>
    <xf numFmtId="37" fontId="0" fillId="0" borderId="0" xfId="0" applyAlignment="1" applyProtection="1">
      <alignment horizontal="left"/>
    </xf>
    <xf numFmtId="37" fontId="1" fillId="0" borderId="0" xfId="0" applyFont="1" applyAlignment="1" applyProtection="1">
      <alignment horizontal="center"/>
    </xf>
    <xf numFmtId="37" fontId="4" fillId="0" borderId="0" xfId="0" applyFont="1"/>
    <xf numFmtId="37" fontId="4" fillId="0" borderId="0" xfId="0" applyFont="1" applyAlignment="1" applyProtection="1">
      <alignment horizontal="center"/>
    </xf>
    <xf numFmtId="164" fontId="1" fillId="0" borderId="2" xfId="2" applyNumberFormat="1" applyFont="1" applyBorder="1" applyProtection="1"/>
    <xf numFmtId="37" fontId="0" fillId="0" borderId="0" xfId="0" applyAlignment="1" applyProtection="1">
      <alignment horizontal="center"/>
    </xf>
    <xf numFmtId="37" fontId="0" fillId="0" borderId="1" xfId="0" applyBorder="1" applyProtection="1"/>
    <xf numFmtId="165" fontId="1" fillId="0" borderId="0" xfId="1" applyNumberFormat="1" applyFont="1" applyFill="1" applyProtection="1"/>
    <xf numFmtId="43" fontId="1" fillId="0" borderId="0" xfId="1" applyFont="1" applyFill="1"/>
    <xf numFmtId="37" fontId="0" fillId="0" borderId="0" xfId="0" applyProtection="1"/>
    <xf numFmtId="37" fontId="6" fillId="0" borderId="0" xfId="0" applyFont="1"/>
    <xf numFmtId="164" fontId="1" fillId="0" borderId="0" xfId="2" applyNumberFormat="1" applyFont="1" applyFill="1" applyProtection="1"/>
    <xf numFmtId="37" fontId="0" fillId="0" borderId="3" xfId="0" applyBorder="1" applyProtection="1"/>
    <xf numFmtId="37" fontId="7" fillId="0" borderId="0" xfId="0" applyFont="1" applyAlignment="1" applyProtection="1">
      <alignment horizontal="center"/>
    </xf>
    <xf numFmtId="37" fontId="1" fillId="0" borderId="3" xfId="0" applyFont="1" applyBorder="1" applyAlignment="1" applyProtection="1">
      <alignment horizontal="center"/>
    </xf>
    <xf numFmtId="37" fontId="1" fillId="0" borderId="3" xfId="0" applyFont="1" applyBorder="1"/>
    <xf numFmtId="37" fontId="1" fillId="0" borderId="3" xfId="0" applyFont="1" applyBorder="1" applyAlignment="1" applyProtection="1">
      <alignment horizontal="left"/>
    </xf>
    <xf numFmtId="37" fontId="4" fillId="0" borderId="0" xfId="0" applyFont="1" applyAlignment="1" applyProtection="1">
      <alignment horizontal="left"/>
    </xf>
    <xf numFmtId="37" fontId="1" fillId="0" borderId="3" xfId="0" applyFont="1" applyBorder="1" applyAlignment="1" applyProtection="1">
      <alignment horizontal="right"/>
    </xf>
    <xf numFmtId="37" fontId="1" fillId="0" borderId="1" xfId="0" applyFont="1" applyBorder="1"/>
    <xf numFmtId="37" fontId="1" fillId="0" borderId="0" xfId="0" applyFont="1" applyAlignment="1" applyProtection="1">
      <alignment horizontal="right"/>
    </xf>
    <xf numFmtId="37" fontId="1" fillId="0" borderId="0" xfId="0" applyFont="1" applyAlignment="1">
      <alignment horizontal="right"/>
    </xf>
    <xf numFmtId="37" fontId="8" fillId="0" borderId="0" xfId="0" applyFont="1" applyAlignment="1" applyProtection="1">
      <alignment horizontal="left" wrapText="1"/>
    </xf>
    <xf numFmtId="37" fontId="4" fillId="0" borderId="0" xfId="0" applyFont="1" applyProtection="1"/>
    <xf numFmtId="164" fontId="4" fillId="0" borderId="0" xfId="2" applyNumberFormat="1" applyFont="1" applyBorder="1" applyProtection="1"/>
    <xf numFmtId="164" fontId="1" fillId="0" borderId="0" xfId="2" applyNumberFormat="1" applyFont="1" applyBorder="1" applyProtection="1"/>
    <xf numFmtId="165" fontId="1" fillId="0" borderId="1" xfId="1" applyNumberFormat="1" applyFont="1" applyFill="1" applyBorder="1" applyProtection="1"/>
    <xf numFmtId="37" fontId="7" fillId="0" borderId="0" xfId="0" applyFont="1"/>
    <xf numFmtId="37" fontId="0" fillId="0" borderId="3" xfId="0" applyBorder="1" applyAlignment="1" applyProtection="1">
      <alignment horizontal="right"/>
    </xf>
    <xf numFmtId="37" fontId="0" fillId="0" borderId="0" xfId="0" applyAlignment="1">
      <alignment horizontal="center"/>
    </xf>
    <xf numFmtId="37" fontId="9" fillId="0" borderId="0" xfId="0" applyFont="1"/>
    <xf numFmtId="164" fontId="1" fillId="0" borderId="2" xfId="2" applyNumberFormat="1" applyFont="1" applyFill="1" applyBorder="1"/>
    <xf numFmtId="37" fontId="1" fillId="0" borderId="0" xfId="0" applyFont="1" applyAlignment="1" applyProtection="1">
      <alignment horizontal="left" wrapText="1"/>
    </xf>
    <xf numFmtId="164" fontId="1" fillId="0" borderId="0" xfId="2" applyNumberFormat="1" applyFont="1" applyFill="1" applyBorder="1"/>
    <xf numFmtId="10" fontId="1" fillId="0" borderId="0" xfId="3" applyNumberFormat="1" applyFont="1" applyFill="1" applyAlignment="1">
      <alignment horizontal="center"/>
    </xf>
    <xf numFmtId="164" fontId="0" fillId="0" borderId="0" xfId="2" applyNumberFormat="1" applyFont="1" applyFill="1" applyBorder="1"/>
    <xf numFmtId="165" fontId="0" fillId="0" borderId="0" xfId="1" applyNumberFormat="1" applyFont="1" applyFill="1"/>
    <xf numFmtId="37" fontId="0" fillId="0" borderId="4" xfId="0" applyBorder="1"/>
    <xf numFmtId="10" fontId="0" fillId="0" borderId="0" xfId="3" applyNumberFormat="1" applyFont="1" applyFill="1"/>
    <xf numFmtId="0" fontId="1" fillId="0" borderId="0" xfId="1" applyNumberFormat="1" applyFont="1" applyFill="1" applyAlignment="1" applyProtection="1">
      <alignment horizontal="right"/>
    </xf>
    <xf numFmtId="165" fontId="1" fillId="0" borderId="0" xfId="1" applyNumberFormat="1" applyFont="1" applyFill="1"/>
    <xf numFmtId="0" fontId="1" fillId="0" borderId="0" xfId="1" applyNumberFormat="1" applyFont="1" applyFill="1" applyAlignment="1" applyProtection="1">
      <alignment horizontal="center"/>
    </xf>
    <xf numFmtId="10" fontId="0" fillId="0" borderId="0" xfId="3" applyNumberFormat="1" applyFont="1" applyFill="1" applyAlignment="1">
      <alignment horizontal="center"/>
    </xf>
    <xf numFmtId="164" fontId="1" fillId="0" borderId="0" xfId="2" applyNumberFormat="1" applyFont="1" applyFill="1"/>
    <xf numFmtId="164" fontId="0" fillId="0" borderId="0" xfId="2" applyNumberFormat="1" applyFont="1" applyFill="1"/>
    <xf numFmtId="37" fontId="10" fillId="0" borderId="0" xfId="0" applyFont="1" applyAlignment="1" applyProtection="1">
      <alignment horizontal="left"/>
    </xf>
    <xf numFmtId="43" fontId="1" fillId="0" borderId="0" xfId="1" applyFont="1" applyFill="1" applyAlignment="1" applyProtection="1">
      <alignment horizontal="left"/>
    </xf>
    <xf numFmtId="43" fontId="2" fillId="0" borderId="0" xfId="1" applyFont="1" applyFill="1" applyAlignment="1" applyProtection="1">
      <alignment horizontal="left"/>
    </xf>
    <xf numFmtId="166" fontId="0" fillId="0" borderId="0" xfId="1" applyNumberFormat="1" applyFont="1" applyFill="1"/>
    <xf numFmtId="9" fontId="1" fillId="0" borderId="0" xfId="3" applyFont="1" applyFill="1" applyAlignment="1">
      <alignment horizontal="center"/>
    </xf>
    <xf numFmtId="164" fontId="1" fillId="0" borderId="5" xfId="2" applyNumberFormat="1" applyFont="1" applyFill="1" applyBorder="1"/>
    <xf numFmtId="165" fontId="1" fillId="0" borderId="1" xfId="1" applyNumberFormat="1" applyFont="1" applyFill="1" applyBorder="1"/>
    <xf numFmtId="165" fontId="0" fillId="0" borderId="1" xfId="1" applyNumberFormat="1" applyFont="1" applyFill="1" applyBorder="1"/>
    <xf numFmtId="43" fontId="1" fillId="0" borderId="0" xfId="1" applyFont="1" applyFill="1" applyAlignment="1" applyProtection="1">
      <alignment horizontal="center"/>
    </xf>
    <xf numFmtId="9" fontId="0" fillId="0" borderId="0" xfId="3" applyFont="1" applyFill="1" applyAlignment="1">
      <alignment horizontal="center"/>
    </xf>
    <xf numFmtId="164" fontId="0" fillId="0" borderId="4" xfId="2" applyNumberFormat="1" applyFont="1" applyFill="1" applyBorder="1"/>
    <xf numFmtId="165" fontId="1" fillId="0" borderId="0" xfId="1" applyNumberFormat="1" applyFont="1" applyFill="1" applyBorder="1"/>
    <xf numFmtId="165" fontId="0" fillId="0" borderId="0" xfId="1" applyNumberFormat="1" applyFont="1" applyFill="1" applyBorder="1"/>
    <xf numFmtId="9" fontId="1" fillId="0" borderId="0" xfId="3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44" fontId="0" fillId="0" borderId="0" xfId="2" applyFont="1" applyFill="1"/>
    <xf numFmtId="164" fontId="0" fillId="0" borderId="0" xfId="3" applyNumberFormat="1" applyFont="1" applyFill="1" applyAlignment="1">
      <alignment horizontal="center"/>
    </xf>
    <xf numFmtId="9" fontId="0" fillId="0" borderId="0" xfId="3" applyFont="1" applyFill="1"/>
    <xf numFmtId="37" fontId="2" fillId="0" borderId="0" xfId="0" applyFont="1"/>
    <xf numFmtId="37" fontId="1" fillId="0" borderId="6" xfId="0" applyFont="1" applyBorder="1" applyAlignment="1" applyProtection="1">
      <alignment horizontal="center"/>
    </xf>
    <xf numFmtId="37" fontId="1" fillId="0" borderId="1" xfId="0" applyFont="1" applyBorder="1" applyAlignment="1" applyProtection="1">
      <alignment horizontal="center"/>
    </xf>
    <xf numFmtId="37" fontId="1" fillId="0" borderId="7" xfId="0" applyFont="1" applyBorder="1" applyAlignment="1" applyProtection="1">
      <alignment horizontal="center"/>
    </xf>
    <xf numFmtId="37" fontId="1" fillId="0" borderId="8" xfId="0" applyFont="1" applyBorder="1" applyAlignment="1" applyProtection="1">
      <alignment horizontal="center"/>
    </xf>
    <xf numFmtId="37" fontId="2" fillId="0" borderId="9" xfId="0" applyFont="1" applyBorder="1" applyAlignment="1" applyProtection="1">
      <alignment horizontal="center"/>
    </xf>
    <xf numFmtId="37" fontId="1" fillId="0" borderId="9" xfId="0" applyFont="1" applyBorder="1" applyAlignment="1" applyProtection="1">
      <alignment horizontal="left"/>
    </xf>
    <xf numFmtId="37" fontId="1" fillId="0" borderId="8" xfId="0" applyFont="1" applyBorder="1" applyAlignment="1" applyProtection="1">
      <alignment horizontal="left"/>
    </xf>
    <xf numFmtId="37" fontId="1" fillId="0" borderId="9" xfId="0" applyFont="1" applyBorder="1"/>
    <xf numFmtId="14" fontId="2" fillId="0" borderId="9" xfId="0" applyNumberFormat="1" applyFont="1" applyBorder="1" applyAlignment="1">
      <alignment horizontal="center"/>
    </xf>
    <xf numFmtId="37" fontId="1" fillId="0" borderId="8" xfId="0" applyFont="1" applyBorder="1"/>
    <xf numFmtId="37" fontId="0" fillId="0" borderId="10" xfId="0" applyBorder="1"/>
    <xf numFmtId="37" fontId="0" fillId="0" borderId="4" xfId="0" applyBorder="1" applyAlignment="1">
      <alignment horizontal="center"/>
    </xf>
    <xf numFmtId="37" fontId="1" fillId="0" borderId="11" xfId="0" applyFont="1" applyBorder="1"/>
    <xf numFmtId="37" fontId="1" fillId="0" borderId="10" xfId="0" applyFont="1" applyBorder="1" applyAlignment="1" applyProtection="1">
      <alignment horizontal="left"/>
    </xf>
    <xf numFmtId="37" fontId="1" fillId="0" borderId="4" xfId="0" applyFont="1" applyBorder="1" applyAlignment="1" applyProtection="1">
      <alignment horizontal="center"/>
    </xf>
    <xf numFmtId="37" fontId="1" fillId="0" borderId="4" xfId="0" applyFont="1" applyBorder="1" applyAlignment="1">
      <alignment horizontal="center"/>
    </xf>
    <xf numFmtId="37" fontId="1" fillId="0" borderId="4" xfId="0" applyFont="1" applyBorder="1"/>
    <xf numFmtId="37" fontId="1" fillId="0" borderId="10" xfId="0" applyFont="1" applyBorder="1"/>
    <xf numFmtId="37" fontId="1" fillId="0" borderId="11" xfId="0" applyFont="1" applyBorder="1" applyAlignment="1" applyProtection="1">
      <alignment horizontal="left"/>
    </xf>
    <xf numFmtId="37" fontId="0" fillId="0" borderId="0" xfId="0" applyAlignment="1">
      <alignment horizontal="right"/>
    </xf>
    <xf numFmtId="37" fontId="11" fillId="0" borderId="0" xfId="0" applyFont="1"/>
    <xf numFmtId="37" fontId="1" fillId="0" borderId="0" xfId="0" applyFont="1" applyAlignment="1">
      <alignment horizontal="centerContinuous"/>
    </xf>
    <xf numFmtId="37" fontId="12" fillId="0" borderId="0" xfId="0" applyFont="1"/>
    <xf numFmtId="37" fontId="6" fillId="0" borderId="0" xfId="0" applyFont="1" applyAlignment="1" applyProtection="1">
      <alignment horizontal="center"/>
    </xf>
    <xf numFmtId="10" fontId="6" fillId="0" borderId="0" xfId="3" applyNumberFormat="1" applyFont="1" applyFill="1" applyAlignment="1">
      <alignment horizontal="center"/>
    </xf>
    <xf numFmtId="37" fontId="13" fillId="0" borderId="0" xfId="0" applyFont="1" applyAlignment="1">
      <alignment horizontal="left"/>
    </xf>
    <xf numFmtId="0" fontId="13" fillId="0" borderId="0" xfId="0" applyNumberFormat="1" applyFont="1"/>
    <xf numFmtId="166" fontId="1" fillId="0" borderId="0" xfId="1" applyNumberFormat="1" applyFont="1" applyFill="1"/>
    <xf numFmtId="44" fontId="1" fillId="0" borderId="0" xfId="2" applyFont="1" applyFill="1"/>
    <xf numFmtId="164" fontId="1" fillId="0" borderId="0" xfId="3" applyNumberFormat="1" applyFont="1" applyFill="1" applyAlignment="1">
      <alignment horizontal="center"/>
    </xf>
    <xf numFmtId="9" fontId="1" fillId="0" borderId="0" xfId="3" applyFont="1" applyFill="1"/>
    <xf numFmtId="37" fontId="0" fillId="0" borderId="0" xfId="0" applyAlignment="1" applyProtection="1">
      <alignment horizontal="right"/>
    </xf>
    <xf numFmtId="37" fontId="0" fillId="0" borderId="1" xfId="0" applyBorder="1" applyAlignment="1" applyProtection="1">
      <alignment horizontal="left"/>
    </xf>
    <xf numFmtId="165" fontId="1" fillId="0" borderId="4" xfId="1" applyNumberFormat="1" applyFont="1" applyFill="1" applyBorder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 applyProtection="1">
      <alignment horizontal="center"/>
    </xf>
    <xf numFmtId="0" fontId="1" fillId="0" borderId="0" xfId="0" applyNumberFormat="1" applyFont="1"/>
    <xf numFmtId="0" fontId="0" fillId="0" borderId="0" xfId="0" applyNumberFormat="1"/>
    <xf numFmtId="10" fontId="1" fillId="0" borderId="0" xfId="3" applyNumberFormat="1" applyFont="1" applyFill="1" applyBorder="1" applyAlignment="1">
      <alignment horizontal="center"/>
    </xf>
    <xf numFmtId="166" fontId="1" fillId="0" borderId="0" xfId="1" applyNumberFormat="1" applyFont="1" applyFill="1" applyBorder="1"/>
    <xf numFmtId="37" fontId="14" fillId="0" borderId="0" xfId="0" applyFont="1"/>
    <xf numFmtId="0" fontId="1" fillId="0" borderId="0" xfId="0" applyNumberFormat="1" applyFont="1" applyAlignment="1" applyProtection="1">
      <alignment horizontal="left"/>
    </xf>
    <xf numFmtId="37" fontId="2" fillId="0" borderId="7" xfId="0" applyFont="1" applyBorder="1" applyAlignment="1" applyProtection="1">
      <alignment horizontal="center"/>
    </xf>
    <xf numFmtId="37" fontId="2" fillId="0" borderId="9" xfId="0" applyFont="1" applyBorder="1" applyAlignment="1">
      <alignment horizontal="center"/>
    </xf>
    <xf numFmtId="165" fontId="0" fillId="0" borderId="4" xfId="1" applyNumberFormat="1" applyFont="1" applyFill="1" applyBorder="1"/>
    <xf numFmtId="167" fontId="6" fillId="0" borderId="0" xfId="3" applyNumberFormat="1" applyFont="1" applyFill="1" applyAlignment="1">
      <alignment horizontal="center"/>
    </xf>
    <xf numFmtId="37" fontId="0" fillId="0" borderId="12" xfId="0" applyBorder="1"/>
    <xf numFmtId="168" fontId="6" fillId="0" borderId="0" xfId="3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169" fontId="6" fillId="0" borderId="0" xfId="3" applyNumberFormat="1" applyFont="1" applyFill="1" applyAlignment="1">
      <alignment horizontal="center"/>
    </xf>
    <xf numFmtId="164" fontId="1" fillId="0" borderId="0" xfId="2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center"/>
    </xf>
    <xf numFmtId="9" fontId="1" fillId="0" borderId="0" xfId="1" applyNumberFormat="1" applyFont="1" applyFill="1" applyAlignment="1">
      <alignment horizontal="center"/>
    </xf>
    <xf numFmtId="165" fontId="1" fillId="0" borderId="0" xfId="1" applyNumberFormat="1" applyFont="1" applyFill="1" applyBorder="1" applyAlignment="1">
      <alignment horizontal="center"/>
    </xf>
    <xf numFmtId="37" fontId="0" fillId="0" borderId="1" xfId="0" applyBorder="1"/>
    <xf numFmtId="10" fontId="1" fillId="0" borderId="0" xfId="3" quotePrefix="1" applyNumberFormat="1" applyFont="1" applyFill="1" applyAlignment="1">
      <alignment horizontal="center"/>
    </xf>
    <xf numFmtId="164" fontId="1" fillId="0" borderId="0" xfId="2" applyNumberFormat="1" applyFont="1" applyFill="1" applyAlignment="1">
      <alignment horizontal="center"/>
    </xf>
    <xf numFmtId="3" fontId="0" fillId="0" borderId="0" xfId="0" quotePrefix="1" applyNumberFormat="1" applyAlignment="1">
      <alignment horizontal="right"/>
    </xf>
    <xf numFmtId="3" fontId="0" fillId="0" borderId="0" xfId="0" quotePrefix="1" applyNumberFormat="1" applyAlignment="1">
      <alignment horizontal="left"/>
    </xf>
    <xf numFmtId="10" fontId="0" fillId="0" borderId="0" xfId="3" quotePrefix="1" applyNumberFormat="1" applyFont="1" applyFill="1" applyAlignment="1">
      <alignment horizontal="right"/>
    </xf>
    <xf numFmtId="3" fontId="0" fillId="0" borderId="0" xfId="0" quotePrefix="1" applyNumberFormat="1"/>
    <xf numFmtId="165" fontId="1" fillId="0" borderId="0" xfId="1" applyNumberFormat="1" applyFont="1" applyFill="1" applyAlignment="1">
      <alignment horizontal="center"/>
    </xf>
    <xf numFmtId="14" fontId="0" fillId="0" borderId="1" xfId="0" applyNumberFormat="1" applyBorder="1" applyAlignment="1" applyProtection="1">
      <alignment horizontal="center"/>
    </xf>
    <xf numFmtId="37" fontId="6" fillId="0" borderId="0" xfId="0" applyFont="1" applyAlignment="1">
      <alignment horizontal="center"/>
    </xf>
    <xf numFmtId="37" fontId="1" fillId="0" borderId="1" xfId="0" applyFont="1" applyBorder="1" applyAlignment="1" applyProtection="1">
      <alignment horizontal="left"/>
    </xf>
    <xf numFmtId="37" fontId="0" fillId="0" borderId="1" xfId="0" applyBorder="1" applyAlignment="1">
      <alignment horizontal="center"/>
    </xf>
    <xf numFmtId="37" fontId="1" fillId="0" borderId="3" xfId="0" applyFont="1" applyBorder="1" applyAlignment="1">
      <alignment horizontal="center"/>
    </xf>
    <xf numFmtId="10" fontId="1" fillId="0" borderId="0" xfId="0" applyNumberFormat="1" applyFont="1" applyProtection="1"/>
    <xf numFmtId="165" fontId="1" fillId="0" borderId="3" xfId="1" applyNumberFormat="1" applyFont="1" applyFill="1" applyBorder="1" applyProtection="1"/>
    <xf numFmtId="37" fontId="15" fillId="0" borderId="0" xfId="0" applyFont="1"/>
    <xf numFmtId="37" fontId="15" fillId="0" borderId="0" xfId="0" applyFont="1" applyProtection="1"/>
    <xf numFmtId="10" fontId="15" fillId="0" borderId="0" xfId="0" applyNumberFormat="1" applyFont="1" applyProtection="1"/>
    <xf numFmtId="37" fontId="15" fillId="0" borderId="0" xfId="0" applyFont="1" applyAlignment="1" applyProtection="1">
      <alignment horizontal="center"/>
    </xf>
    <xf numFmtId="164" fontId="15" fillId="0" borderId="2" xfId="2" applyNumberFormat="1" applyFont="1" applyBorder="1" applyProtection="1"/>
    <xf numFmtId="37" fontId="15" fillId="0" borderId="0" xfId="0" applyFont="1" applyAlignment="1" applyProtection="1">
      <alignment horizontal="left"/>
    </xf>
    <xf numFmtId="37" fontId="15" fillId="0" borderId="0" xfId="0" applyFont="1" applyAlignment="1" applyProtection="1">
      <alignment horizontal="left" indent="2"/>
    </xf>
    <xf numFmtId="164" fontId="15" fillId="0" borderId="0" xfId="2" applyNumberFormat="1" applyFont="1" applyFill="1" applyProtection="1"/>
    <xf numFmtId="165" fontId="15" fillId="0" borderId="1" xfId="1" applyNumberFormat="1" applyFont="1" applyBorder="1" applyProtection="1"/>
    <xf numFmtId="10" fontId="15" fillId="0" borderId="0" xfId="3" applyNumberFormat="1" applyFont="1" applyAlignment="1" applyProtection="1">
      <alignment horizontal="center"/>
    </xf>
    <xf numFmtId="165" fontId="15" fillId="0" borderId="1" xfId="1" applyNumberFormat="1" applyFont="1" applyFill="1" applyBorder="1" applyProtection="1"/>
    <xf numFmtId="37" fontId="15" fillId="0" borderId="0" xfId="0" applyFont="1" applyAlignment="1" applyProtection="1">
      <alignment horizontal="left" indent="1"/>
    </xf>
    <xf numFmtId="165" fontId="15" fillId="0" borderId="0" xfId="1" applyNumberFormat="1" applyFont="1" applyProtection="1"/>
    <xf numFmtId="165" fontId="15" fillId="0" borderId="0" xfId="1" applyNumberFormat="1" applyFont="1" applyFill="1" applyProtection="1"/>
    <xf numFmtId="9" fontId="15" fillId="0" borderId="0" xfId="3" applyFont="1" applyAlignment="1" applyProtection="1">
      <alignment horizontal="center"/>
    </xf>
    <xf numFmtId="164" fontId="15" fillId="0" borderId="0" xfId="2" applyNumberFormat="1" applyFont="1" applyProtection="1"/>
    <xf numFmtId="165" fontId="15" fillId="0" borderId="0" xfId="1" applyNumberFormat="1" applyFont="1" applyBorder="1" applyProtection="1"/>
    <xf numFmtId="43" fontId="15" fillId="0" borderId="1" xfId="1" applyFont="1" applyFill="1" applyBorder="1" applyProtection="1"/>
    <xf numFmtId="43" fontId="15" fillId="0" borderId="0" xfId="1" applyFont="1" applyFill="1" applyProtection="1"/>
    <xf numFmtId="10" fontId="15" fillId="0" borderId="0" xfId="0" applyNumberFormat="1" applyFont="1" applyAlignment="1" applyProtection="1">
      <alignment horizontal="center"/>
    </xf>
    <xf numFmtId="10" fontId="15" fillId="0" borderId="0" xfId="3" applyNumberFormat="1" applyFont="1" applyFill="1" applyAlignment="1" applyProtection="1">
      <alignment horizontal="center"/>
    </xf>
    <xf numFmtId="9" fontId="15" fillId="0" borderId="0" xfId="3" applyFont="1" applyFill="1" applyAlignment="1" applyProtection="1">
      <alignment horizontal="center"/>
    </xf>
    <xf numFmtId="37" fontId="15" fillId="0" borderId="6" xfId="0" applyFont="1" applyBorder="1" applyAlignment="1" applyProtection="1">
      <alignment horizontal="center"/>
    </xf>
    <xf numFmtId="37" fontId="15" fillId="0" borderId="6" xfId="0" applyFont="1" applyBorder="1" applyAlignment="1" applyProtection="1">
      <alignment horizontal="left"/>
    </xf>
    <xf numFmtId="37" fontId="15" fillId="0" borderId="7" xfId="0" applyFont="1" applyBorder="1" applyAlignment="1" applyProtection="1">
      <alignment horizontal="center"/>
    </xf>
    <xf numFmtId="37" fontId="15" fillId="0" borderId="8" xfId="0" applyFont="1" applyBorder="1" applyAlignment="1" applyProtection="1">
      <alignment horizontal="center"/>
    </xf>
    <xf numFmtId="14" fontId="0" fillId="0" borderId="9" xfId="0" applyNumberFormat="1" applyBorder="1" applyAlignment="1">
      <alignment horizontal="center"/>
    </xf>
    <xf numFmtId="37" fontId="15" fillId="0" borderId="8" xfId="0" applyFont="1" applyBorder="1"/>
    <xf numFmtId="37" fontId="15" fillId="0" borderId="9" xfId="0" applyFont="1" applyBorder="1" applyAlignment="1" applyProtection="1">
      <alignment horizontal="center"/>
    </xf>
    <xf numFmtId="37" fontId="15" fillId="0" borderId="10" xfId="0" applyFont="1" applyBorder="1"/>
    <xf numFmtId="37" fontId="15" fillId="0" borderId="11" xfId="0" applyFont="1" applyBorder="1"/>
    <xf numFmtId="37" fontId="15" fillId="0" borderId="9" xfId="0" applyFont="1" applyBorder="1"/>
    <xf numFmtId="37" fontId="15" fillId="0" borderId="0" xfId="0" applyFont="1" applyAlignment="1" applyProtection="1">
      <alignment horizontal="right"/>
    </xf>
    <xf numFmtId="37" fontId="15" fillId="0" borderId="0" xfId="0" applyFont="1" applyAlignment="1">
      <alignment horizontal="right"/>
    </xf>
    <xf numFmtId="37" fontId="0" fillId="0" borderId="0" xfId="0" applyAlignment="1" applyProtection="1">
      <alignment horizontal="left" indent="2"/>
    </xf>
    <xf numFmtId="37" fontId="1" fillId="0" borderId="0" xfId="0" applyFont="1" applyAlignment="1">
      <alignment horizontal="left" indent="2"/>
    </xf>
    <xf numFmtId="37" fontId="0" fillId="0" borderId="0" xfId="0" applyAlignment="1">
      <alignment horizontal="left" indent="2"/>
    </xf>
    <xf numFmtId="164" fontId="1" fillId="0" borderId="0" xfId="2" applyNumberFormat="1" applyFont="1" applyProtection="1"/>
    <xf numFmtId="170" fontId="1" fillId="0" borderId="0" xfId="1" applyNumberFormat="1" applyFont="1"/>
    <xf numFmtId="164" fontId="1" fillId="0" borderId="2" xfId="2" applyNumberFormat="1" applyFont="1" applyBorder="1"/>
    <xf numFmtId="37" fontId="2" fillId="0" borderId="0" xfId="0" applyFont="1" applyAlignment="1" applyProtection="1">
      <alignment horizontal="left"/>
    </xf>
    <xf numFmtId="164" fontId="1" fillId="0" borderId="12" xfId="2" applyNumberFormat="1" applyFont="1" applyFill="1" applyBorder="1" applyProtection="1"/>
    <xf numFmtId="37" fontId="10" fillId="0" borderId="0" xfId="0" applyFont="1" applyAlignment="1" applyProtection="1">
      <alignment horizontal="center"/>
    </xf>
    <xf numFmtId="10" fontId="1" fillId="0" borderId="0" xfId="3" applyNumberFormat="1" applyFont="1" applyFill="1" applyAlignment="1" applyProtection="1">
      <alignment horizontal="center"/>
    </xf>
    <xf numFmtId="10" fontId="1" fillId="0" borderId="0" xfId="3" applyNumberFormat="1" applyFont="1" applyAlignment="1" applyProtection="1">
      <alignment horizontal="center"/>
    </xf>
    <xf numFmtId="9" fontId="1" fillId="0" borderId="0" xfId="3" applyFont="1" applyAlignment="1" applyProtection="1">
      <alignment horizontal="center"/>
    </xf>
    <xf numFmtId="37" fontId="16" fillId="0" borderId="0" xfId="0" applyFont="1"/>
    <xf numFmtId="10" fontId="16" fillId="0" borderId="0" xfId="3" applyNumberFormat="1" applyFont="1" applyFill="1" applyAlignment="1" applyProtection="1">
      <alignment horizontal="center"/>
    </xf>
    <xf numFmtId="37" fontId="3" fillId="0" borderId="0" xfId="0" applyFont="1"/>
    <xf numFmtId="171" fontId="1" fillId="0" borderId="0" xfId="0" quotePrefix="1" applyNumberFormat="1" applyFont="1" applyAlignment="1" applyProtection="1">
      <alignment horizontal="center"/>
    </xf>
    <xf numFmtId="9" fontId="0" fillId="0" borderId="0" xfId="0" applyNumberFormat="1" applyAlignment="1" applyProtection="1">
      <alignment horizontal="center"/>
    </xf>
    <xf numFmtId="9" fontId="1" fillId="0" borderId="0" xfId="0" applyNumberFormat="1" applyFont="1" applyAlignment="1">
      <alignment horizontal="center"/>
    </xf>
    <xf numFmtId="9" fontId="1" fillId="0" borderId="0" xfId="0" applyNumberFormat="1" applyFont="1" applyAlignment="1" applyProtection="1">
      <alignment horizontal="center"/>
    </xf>
    <xf numFmtId="37" fontId="1" fillId="0" borderId="6" xfId="0" applyFont="1" applyBorder="1" applyAlignment="1">
      <alignment horizontal="center"/>
    </xf>
    <xf numFmtId="37" fontId="1" fillId="0" borderId="7" xfId="0" applyFont="1" applyBorder="1" applyAlignment="1">
      <alignment horizontal="center"/>
    </xf>
    <xf numFmtId="37" fontId="1" fillId="0" borderId="1" xfId="0" applyFont="1" applyBorder="1" applyAlignment="1">
      <alignment horizontal="center"/>
    </xf>
    <xf numFmtId="37" fontId="1" fillId="0" borderId="9" xfId="0" applyFont="1" applyBorder="1" applyAlignment="1" applyProtection="1">
      <alignment horizontal="center"/>
    </xf>
    <xf numFmtId="37" fontId="1" fillId="0" borderId="9" xfId="0" applyFont="1" applyBorder="1" applyAlignment="1">
      <alignment horizontal="center"/>
    </xf>
    <xf numFmtId="37" fontId="1" fillId="0" borderId="11" xfId="0" applyFont="1" applyBorder="1" applyAlignment="1" applyProtection="1">
      <alignment horizontal="center"/>
    </xf>
    <xf numFmtId="37" fontId="1" fillId="0" borderId="10" xfId="0" applyFont="1" applyBorder="1" applyAlignment="1" applyProtection="1">
      <alignment horizontal="center"/>
    </xf>
    <xf numFmtId="37" fontId="1" fillId="0" borderId="11" xfId="0" applyFont="1" applyBorder="1" applyAlignment="1">
      <alignment horizontal="center"/>
    </xf>
    <xf numFmtId="37" fontId="1" fillId="0" borderId="0" xfId="0" applyFont="1" applyAlignment="1" applyProtection="1">
      <alignment horizontal="centerContinuous"/>
    </xf>
    <xf numFmtId="10" fontId="1" fillId="0" borderId="0" xfId="0" applyNumberFormat="1" applyFont="1"/>
    <xf numFmtId="172" fontId="1" fillId="0" borderId="0" xfId="0" applyNumberFormat="1" applyFont="1"/>
    <xf numFmtId="37" fontId="17" fillId="0" borderId="0" xfId="0" applyFont="1"/>
    <xf numFmtId="37" fontId="2" fillId="0" borderId="5" xfId="0" applyFont="1" applyBorder="1"/>
    <xf numFmtId="37" fontId="2" fillId="0" borderId="12" xfId="0" applyFont="1" applyBorder="1"/>
    <xf numFmtId="37" fontId="0" fillId="0" borderId="13" xfId="0" applyBorder="1"/>
    <xf numFmtId="37" fontId="2" fillId="0" borderId="0" xfId="0" applyFont="1" applyAlignment="1">
      <alignment horizontal="center"/>
    </xf>
    <xf numFmtId="37" fontId="1" fillId="0" borderId="13" xfId="0" applyFont="1" applyBorder="1"/>
    <xf numFmtId="37" fontId="2" fillId="0" borderId="13" xfId="0" applyFont="1" applyBorder="1"/>
    <xf numFmtId="10" fontId="1" fillId="0" borderId="0" xfId="3" applyNumberFormat="1" applyFont="1" applyAlignment="1">
      <alignment horizontal="center"/>
    </xf>
    <xf numFmtId="37" fontId="1" fillId="0" borderId="13" xfId="0" applyFont="1" applyBorder="1" applyAlignment="1" applyProtection="1">
      <alignment horizontal="center"/>
    </xf>
    <xf numFmtId="37" fontId="2" fillId="0" borderId="0" xfId="0" applyFont="1" applyAlignment="1">
      <alignment horizontal="left"/>
    </xf>
    <xf numFmtId="37" fontId="2" fillId="0" borderId="4" xfId="0" applyFont="1" applyBorder="1"/>
    <xf numFmtId="37" fontId="2" fillId="0" borderId="2" xfId="0" applyFont="1" applyBorder="1"/>
    <xf numFmtId="164" fontId="1" fillId="0" borderId="12" xfId="2" applyNumberFormat="1" applyFont="1" applyBorder="1"/>
    <xf numFmtId="165" fontId="1" fillId="0" borderId="0" xfId="1" applyNumberFormat="1" applyFont="1"/>
    <xf numFmtId="10" fontId="16" fillId="0" borderId="0" xfId="3" applyNumberFormat="1" applyFont="1" applyAlignment="1" applyProtection="1">
      <alignment horizontal="center"/>
    </xf>
    <xf numFmtId="9" fontId="1" fillId="0" borderId="0" xfId="3" applyFont="1" applyBorder="1" applyAlignment="1">
      <alignment horizontal="center"/>
    </xf>
    <xf numFmtId="37" fontId="1" fillId="0" borderId="13" xfId="0" applyFont="1" applyBorder="1" applyAlignment="1">
      <alignment horizontal="center"/>
    </xf>
    <xf numFmtId="164" fontId="1" fillId="0" borderId="5" xfId="2" applyNumberFormat="1" applyFont="1" applyBorder="1"/>
    <xf numFmtId="171" fontId="1" fillId="0" borderId="0" xfId="0" applyNumberFormat="1" applyFont="1"/>
    <xf numFmtId="165" fontId="1" fillId="0" borderId="0" xfId="1" applyNumberFormat="1" applyFont="1" applyFill="1" applyBorder="1" applyProtection="1"/>
    <xf numFmtId="10" fontId="1" fillId="0" borderId="0" xfId="3" applyNumberFormat="1" applyFont="1" applyBorder="1" applyAlignment="1" applyProtection="1">
      <alignment horizontal="center"/>
    </xf>
    <xf numFmtId="9" fontId="1" fillId="0" borderId="0" xfId="3" applyFont="1" applyBorder="1" applyAlignment="1" applyProtection="1">
      <alignment horizontal="center"/>
    </xf>
    <xf numFmtId="10" fontId="0" fillId="0" borderId="0" xfId="0" applyNumberFormat="1" applyAlignment="1" applyProtection="1">
      <alignment horizontal="center"/>
    </xf>
    <xf numFmtId="171" fontId="1" fillId="0" borderId="0" xfId="0" applyNumberFormat="1" applyFont="1" applyProtection="1"/>
    <xf numFmtId="164" fontId="1" fillId="0" borderId="0" xfId="2" applyNumberFormat="1" applyFont="1" applyFill="1" applyBorder="1" applyProtection="1"/>
    <xf numFmtId="164" fontId="1" fillId="0" borderId="0" xfId="2" applyNumberFormat="1" applyFont="1" applyBorder="1"/>
    <xf numFmtId="37" fontId="1" fillId="0" borderId="14" xfId="0" applyFont="1" applyBorder="1" applyAlignment="1">
      <alignment horizontal="center"/>
    </xf>
    <xf numFmtId="37" fontId="1" fillId="0" borderId="14" xfId="0" applyFont="1" applyBorder="1" applyAlignment="1" applyProtection="1">
      <alignment horizontal="center"/>
    </xf>
    <xf numFmtId="37" fontId="1" fillId="0" borderId="15" xfId="0" applyFont="1" applyBorder="1" applyAlignment="1" applyProtection="1">
      <alignment horizontal="center"/>
    </xf>
    <xf numFmtId="37" fontId="1" fillId="0" borderId="16" xfId="0" applyFont="1" applyBorder="1" applyAlignment="1" applyProtection="1">
      <alignment horizontal="center"/>
    </xf>
    <xf numFmtId="37" fontId="1" fillId="0" borderId="16" xfId="0" applyFont="1" applyBorder="1" applyAlignment="1">
      <alignment horizontal="center"/>
    </xf>
    <xf numFmtId="37" fontId="1" fillId="0" borderId="16" xfId="0" applyFont="1" applyBorder="1"/>
    <xf numFmtId="37" fontId="1" fillId="0" borderId="1" xfId="0" applyFont="1" applyBorder="1" applyAlignment="1">
      <alignment horizontal="right"/>
    </xf>
    <xf numFmtId="165" fontId="1" fillId="0" borderId="0" xfId="1" applyNumberFormat="1" applyFont="1" applyBorder="1"/>
    <xf numFmtId="164" fontId="1" fillId="0" borderId="4" xfId="2" applyNumberFormat="1" applyFont="1" applyFill="1" applyBorder="1"/>
    <xf numFmtId="164" fontId="1" fillId="0" borderId="0" xfId="2" applyNumberFormat="1" applyFont="1" applyFill="1" applyAlignment="1">
      <alignment horizontal="right"/>
    </xf>
    <xf numFmtId="173" fontId="0" fillId="0" borderId="1" xfId="0" applyNumberFormat="1" applyBorder="1" applyAlignment="1">
      <alignment horizontal="center"/>
    </xf>
    <xf numFmtId="165" fontId="1" fillId="0" borderId="0" xfId="1" applyNumberFormat="1" applyFont="1" applyFill="1" applyAlignment="1">
      <alignment horizontal="right"/>
    </xf>
    <xf numFmtId="164" fontId="1" fillId="0" borderId="12" xfId="2" applyNumberFormat="1" applyFont="1" applyFill="1" applyBorder="1"/>
    <xf numFmtId="165" fontId="1" fillId="0" borderId="0" xfId="1" applyNumberFormat="1" applyFont="1" applyFill="1" applyBorder="1" applyAlignment="1" applyProtection="1">
      <alignment horizontal="right"/>
    </xf>
    <xf numFmtId="164" fontId="1" fillId="0" borderId="0" xfId="2" applyNumberFormat="1" applyFont="1" applyFill="1" applyBorder="1" applyAlignment="1">
      <alignment horizontal="right"/>
    </xf>
    <xf numFmtId="173" fontId="0" fillId="0" borderId="0" xfId="0" quotePrefix="1" applyNumberFormat="1"/>
    <xf numFmtId="37" fontId="20" fillId="0" borderId="0" xfId="0" applyFont="1"/>
    <xf numFmtId="10" fontId="1" fillId="0" borderId="0" xfId="3" applyNumberFormat="1" applyFont="1" applyFill="1"/>
    <xf numFmtId="37" fontId="1" fillId="2" borderId="0" xfId="0" applyFont="1" applyFill="1"/>
    <xf numFmtId="165" fontId="1" fillId="0" borderId="0" xfId="1" applyNumberFormat="1" applyFont="1" applyFill="1" applyBorder="1" applyAlignment="1" applyProtection="1">
      <alignment horizontal="center"/>
    </xf>
    <xf numFmtId="17" fontId="15" fillId="0" borderId="0" xfId="0" applyNumberFormat="1" applyFont="1"/>
    <xf numFmtId="37" fontId="15" fillId="3" borderId="0" xfId="0" applyFont="1" applyFill="1"/>
    <xf numFmtId="17" fontId="15" fillId="3" borderId="0" xfId="0" applyNumberFormat="1" applyFont="1" applyFill="1"/>
    <xf numFmtId="37" fontId="21" fillId="3" borderId="0" xfId="0" applyFont="1" applyFill="1" applyAlignment="1">
      <alignment horizontal="center"/>
    </xf>
    <xf numFmtId="37" fontId="15" fillId="4" borderId="0" xfId="0" applyFont="1" applyFill="1"/>
    <xf numFmtId="17" fontId="15" fillId="4" borderId="0" xfId="0" applyNumberFormat="1" applyFont="1" applyFill="1"/>
    <xf numFmtId="37" fontId="21" fillId="4" borderId="0" xfId="0" applyFont="1" applyFill="1" applyAlignment="1">
      <alignment horizontal="center"/>
    </xf>
    <xf numFmtId="164" fontId="15" fillId="0" borderId="0" xfId="2" applyNumberFormat="1" applyFont="1"/>
    <xf numFmtId="0" fontId="22" fillId="0" borderId="1" xfId="4" applyFont="1" applyBorder="1" applyAlignment="1">
      <alignment horizontal="center" wrapText="1"/>
    </xf>
    <xf numFmtId="0" fontId="22" fillId="0" borderId="0" xfId="4" applyFont="1" applyAlignment="1">
      <alignment horizontal="center" wrapText="1"/>
    </xf>
    <xf numFmtId="0" fontId="22" fillId="0" borderId="1" xfId="4" applyFont="1" applyBorder="1" applyAlignment="1">
      <alignment horizontal="center"/>
    </xf>
    <xf numFmtId="0" fontId="15" fillId="0" borderId="0" xfId="0" applyNumberFormat="1" applyFont="1"/>
    <xf numFmtId="37" fontId="23" fillId="0" borderId="0" xfId="0" applyFont="1"/>
    <xf numFmtId="173" fontId="15" fillId="0" borderId="0" xfId="0" quotePrefix="1" applyNumberFormat="1" applyFont="1"/>
    <xf numFmtId="164" fontId="15" fillId="0" borderId="4" xfId="2" applyNumberFormat="1" applyFont="1" applyBorder="1"/>
    <xf numFmtId="37" fontId="2" fillId="0" borderId="1" xfId="0" applyFont="1" applyBorder="1" applyAlignment="1">
      <alignment horizontal="center" wrapText="1"/>
    </xf>
    <xf numFmtId="165" fontId="1" fillId="0" borderId="0" xfId="1" applyNumberFormat="1" applyFont="1" applyBorder="1" applyProtection="1"/>
    <xf numFmtId="164" fontId="1" fillId="0" borderId="0" xfId="2" applyNumberFormat="1" applyFont="1"/>
    <xf numFmtId="37" fontId="0" fillId="0" borderId="0" xfId="0" applyAlignment="1">
      <alignment horizontal="center"/>
    </xf>
    <xf numFmtId="37" fontId="3" fillId="0" borderId="0" xfId="0" applyFont="1" applyAlignment="1">
      <alignment horizontal="center"/>
    </xf>
    <xf numFmtId="37" fontId="0" fillId="0" borderId="0" xfId="0" applyAlignment="1" applyProtection="1">
      <alignment horizontal="center"/>
    </xf>
    <xf numFmtId="37" fontId="1" fillId="0" borderId="0" xfId="0" applyFont="1" applyAlignment="1" applyProtection="1">
      <alignment horizontal="center"/>
    </xf>
    <xf numFmtId="37" fontId="2" fillId="0" borderId="0" xfId="0" applyFont="1" applyAlignment="1" applyProtection="1">
      <alignment horizontal="center"/>
    </xf>
    <xf numFmtId="37" fontId="15" fillId="0" borderId="11" xfId="0" applyFont="1" applyBorder="1" applyAlignment="1">
      <alignment horizontal="center"/>
    </xf>
    <xf numFmtId="37" fontId="15" fillId="0" borderId="4" xfId="0" applyFont="1" applyBorder="1" applyAlignment="1">
      <alignment horizontal="center"/>
    </xf>
    <xf numFmtId="37" fontId="15" fillId="0" borderId="10" xfId="0" applyFont="1" applyBorder="1" applyAlignment="1">
      <alignment horizontal="center"/>
    </xf>
    <xf numFmtId="37" fontId="15" fillId="0" borderId="11" xfId="0" applyFont="1" applyBorder="1" applyAlignment="1" applyProtection="1">
      <alignment horizontal="center"/>
    </xf>
    <xf numFmtId="37" fontId="15" fillId="0" borderId="4" xfId="0" applyFont="1" applyBorder="1" applyAlignment="1" applyProtection="1">
      <alignment horizontal="center"/>
    </xf>
    <xf numFmtId="37" fontId="15" fillId="0" borderId="10" xfId="0" applyFont="1" applyBorder="1" applyAlignment="1" applyProtection="1">
      <alignment horizontal="center"/>
    </xf>
    <xf numFmtId="37" fontId="15" fillId="0" borderId="0" xfId="0" applyFont="1" applyAlignment="1" applyProtection="1">
      <alignment horizontal="center"/>
    </xf>
    <xf numFmtId="37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37" fontId="15" fillId="0" borderId="0" xfId="0" applyFont="1" applyAlignment="1">
      <alignment horizontal="center"/>
    </xf>
    <xf numFmtId="37" fontId="2" fillId="0" borderId="1" xfId="0" applyFont="1" applyBorder="1" applyAlignment="1">
      <alignment horizontal="center"/>
    </xf>
    <xf numFmtId="37" fontId="2" fillId="0" borderId="0" xfId="0" applyFont="1" applyAlignment="1">
      <alignment horizontal="right"/>
    </xf>
    <xf numFmtId="49" fontId="15" fillId="0" borderId="0" xfId="0" applyNumberFormat="1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 2" xfId="4" xr:uid="{E493772B-120A-4B74-802C-2F2C834EEB7B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60D4F-7CAD-4C75-8DC4-66491426C009}">
  <dimension ref="A1:C24"/>
  <sheetViews>
    <sheetView tabSelected="1" view="pageBreakPreview" zoomScale="80" zoomScaleNormal="100" zoomScaleSheetLayoutView="80" workbookViewId="0">
      <selection activeCell="G30" sqref="G30"/>
    </sheetView>
  </sheetViews>
  <sheetFormatPr defaultRowHeight="15"/>
  <cols>
    <col min="1" max="1" width="10" customWidth="1"/>
    <col min="3" max="3" width="74.44140625" bestFit="1" customWidth="1"/>
  </cols>
  <sheetData>
    <row r="1" spans="1:3">
      <c r="A1" s="268" t="s">
        <v>476</v>
      </c>
      <c r="B1" s="268"/>
      <c r="C1" s="268"/>
    </row>
    <row r="2" spans="1:3">
      <c r="A2" s="268" t="s">
        <v>477</v>
      </c>
      <c r="B2" s="268"/>
      <c r="C2" s="268"/>
    </row>
    <row r="3" spans="1:3">
      <c r="A3" s="268" t="s">
        <v>478</v>
      </c>
      <c r="B3" s="268"/>
      <c r="C3" s="268"/>
    </row>
    <row r="4" spans="1:3">
      <c r="A4" s="268" t="s">
        <v>479</v>
      </c>
      <c r="B4" s="268"/>
      <c r="C4" s="268"/>
    </row>
    <row r="9" spans="1:3">
      <c r="A9" s="268" t="s">
        <v>22</v>
      </c>
      <c r="B9" s="268"/>
      <c r="C9" s="268"/>
    </row>
    <row r="11" spans="1:3" ht="15.75">
      <c r="A11" s="269" t="s">
        <v>21</v>
      </c>
      <c r="B11" s="269"/>
      <c r="C11" s="269"/>
    </row>
    <row r="14" spans="1:3" ht="15.75">
      <c r="A14" s="5" t="s">
        <v>20</v>
      </c>
      <c r="B14" s="5" t="s">
        <v>19</v>
      </c>
      <c r="C14" s="5" t="s">
        <v>18</v>
      </c>
    </row>
    <row r="15" spans="1:3">
      <c r="A15" s="2"/>
      <c r="B15" s="4"/>
      <c r="C15" s="4"/>
    </row>
    <row r="16" spans="1:3">
      <c r="A16" s="3" t="s">
        <v>17</v>
      </c>
      <c r="B16" s="2">
        <v>2</v>
      </c>
      <c r="C16" s="4" t="s">
        <v>16</v>
      </c>
    </row>
    <row r="17" spans="1:3">
      <c r="A17" s="3" t="s">
        <v>15</v>
      </c>
      <c r="B17" s="2">
        <v>14</v>
      </c>
      <c r="C17" s="4" t="s">
        <v>14</v>
      </c>
    </row>
    <row r="18" spans="1:3">
      <c r="A18" s="3" t="s">
        <v>13</v>
      </c>
      <c r="B18" s="2">
        <v>14</v>
      </c>
      <c r="C18" s="4" t="s">
        <v>12</v>
      </c>
    </row>
    <row r="19" spans="1:3">
      <c r="A19" s="3" t="s">
        <v>11</v>
      </c>
      <c r="B19" s="2">
        <v>5</v>
      </c>
      <c r="C19" s="4" t="s">
        <v>10</v>
      </c>
    </row>
    <row r="20" spans="1:3">
      <c r="A20" s="3" t="s">
        <v>9</v>
      </c>
      <c r="B20" s="2">
        <v>2</v>
      </c>
      <c r="C20" s="4" t="s">
        <v>8</v>
      </c>
    </row>
    <row r="21" spans="1:3">
      <c r="A21" s="3" t="s">
        <v>7</v>
      </c>
      <c r="B21" s="2">
        <v>2</v>
      </c>
      <c r="C21" s="4" t="s">
        <v>6</v>
      </c>
    </row>
    <row r="22" spans="1:3">
      <c r="A22" s="3" t="s">
        <v>5</v>
      </c>
      <c r="B22" s="2">
        <v>2</v>
      </c>
      <c r="C22" s="4" t="s">
        <v>4</v>
      </c>
    </row>
    <row r="23" spans="1:3">
      <c r="A23" s="3" t="s">
        <v>3</v>
      </c>
      <c r="B23" s="2">
        <v>2</v>
      </c>
      <c r="C23" s="4" t="s">
        <v>2</v>
      </c>
    </row>
    <row r="24" spans="1:3">
      <c r="A24" s="3" t="s">
        <v>1</v>
      </c>
      <c r="B24" s="2">
        <v>2</v>
      </c>
      <c r="C24" s="1" t="s">
        <v>0</v>
      </c>
    </row>
  </sheetData>
  <mergeCells count="6">
    <mergeCell ref="A9:C9"/>
    <mergeCell ref="A11:C11"/>
    <mergeCell ref="A1:C1"/>
    <mergeCell ref="A2:C2"/>
    <mergeCell ref="A3:C3"/>
    <mergeCell ref="A4:C4"/>
  </mergeCells>
  <printOptions horizontalCentered="1"/>
  <pageMargins left="0.75" right="0.75" top="1" bottom="1" header="0.5" footer="0.5"/>
  <pageSetup scale="78" orientation="portrait" r:id="rId1"/>
  <headerFooter alignWithMargins="0">
    <oddHeader>&amp;RCASE NO. 2021-00214
FR_16(8)(b) 
ATTACHMENT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AB538-5EDD-4FB4-812A-8F97C1A11CC8}">
  <dimension ref="A1:E39"/>
  <sheetViews>
    <sheetView view="pageBreakPreview" zoomScale="80" zoomScaleNormal="100" zoomScaleSheetLayoutView="80" workbookViewId="0">
      <selection activeCell="G30" sqref="G30"/>
    </sheetView>
  </sheetViews>
  <sheetFormatPr defaultColWidth="8.44140625" defaultRowHeight="15"/>
  <cols>
    <col min="1" max="1" width="6.6640625" style="4" customWidth="1"/>
    <col min="2" max="2" width="30.6640625" style="4" customWidth="1"/>
    <col min="3" max="3" width="24.6640625" style="4" customWidth="1"/>
    <col min="4" max="4" width="17" style="4" customWidth="1"/>
    <col min="5" max="5" width="20.21875" style="4" customWidth="1"/>
    <col min="6" max="6" width="11.88671875" style="4" customWidth="1"/>
    <col min="7" max="16384" width="8.44140625" style="4"/>
  </cols>
  <sheetData>
    <row r="1" spans="1:5">
      <c r="A1" s="270" t="s">
        <v>476</v>
      </c>
      <c r="B1" s="270"/>
      <c r="C1" s="270"/>
      <c r="D1" s="270"/>
      <c r="E1" s="270"/>
    </row>
    <row r="2" spans="1:5">
      <c r="A2" s="270" t="s">
        <v>477</v>
      </c>
      <c r="B2" s="270"/>
      <c r="C2" s="270"/>
      <c r="D2" s="270"/>
      <c r="E2" s="270"/>
    </row>
    <row r="3" spans="1:5">
      <c r="A3" s="271" t="s">
        <v>336</v>
      </c>
      <c r="B3" s="271"/>
      <c r="C3" s="271"/>
      <c r="D3" s="271"/>
      <c r="E3" s="271"/>
    </row>
    <row r="4" spans="1:5">
      <c r="A4" s="270" t="str">
        <f>'B.1 F '!A4</f>
        <v>Forecasted Test Period: Twelve Months Ended December 31, 2022</v>
      </c>
      <c r="B4" s="270"/>
      <c r="C4" s="270"/>
      <c r="D4" s="270"/>
      <c r="E4" s="270"/>
    </row>
    <row r="6" spans="1:5">
      <c r="A6" s="7" t="str">
        <f>'B.1 F '!A6</f>
        <v>Data:______Base Period__X___Forecasted Period</v>
      </c>
      <c r="E6" s="28" t="s">
        <v>335</v>
      </c>
    </row>
    <row r="7" spans="1:5">
      <c r="A7" s="7" t="str">
        <f>'B.1 F '!A7</f>
        <v>Type of Filing:___X____Original________Updated ________Revised</v>
      </c>
      <c r="B7" s="1"/>
      <c r="E7" s="27" t="s">
        <v>337</v>
      </c>
    </row>
    <row r="8" spans="1:5">
      <c r="A8" s="103" t="str">
        <f>'B.1 F '!A8</f>
        <v>Workpaper Reference No(s).</v>
      </c>
      <c r="B8" s="22"/>
      <c r="C8" s="22"/>
      <c r="D8" s="22"/>
      <c r="E8" s="35" t="str">
        <f>'B.4 B'!E8</f>
        <v>Witness: Christian</v>
      </c>
    </row>
    <row r="9" spans="1:5">
      <c r="C9" s="8" t="s">
        <v>333</v>
      </c>
    </row>
    <row r="10" spans="1:5">
      <c r="A10" s="8" t="s">
        <v>45</v>
      </c>
      <c r="B10" s="1" t="s">
        <v>332</v>
      </c>
      <c r="C10" s="8" t="s">
        <v>331</v>
      </c>
      <c r="D10" s="8" t="s">
        <v>330</v>
      </c>
      <c r="E10" s="8" t="s">
        <v>329</v>
      </c>
    </row>
    <row r="11" spans="1:5">
      <c r="A11" s="21" t="s">
        <v>43</v>
      </c>
      <c r="B11" s="23" t="s">
        <v>328</v>
      </c>
      <c r="C11" s="21" t="s">
        <v>327</v>
      </c>
      <c r="D11" s="21" t="s">
        <v>326</v>
      </c>
      <c r="E11" s="21" t="s">
        <v>325</v>
      </c>
    </row>
    <row r="12" spans="1:5">
      <c r="E12" s="8"/>
    </row>
    <row r="14" spans="1:5">
      <c r="A14" s="8">
        <v>1</v>
      </c>
      <c r="B14" s="1" t="s">
        <v>323</v>
      </c>
      <c r="C14" s="1" t="s">
        <v>322</v>
      </c>
      <c r="D14" s="8"/>
      <c r="E14" s="18">
        <v>-3062526.8829987803</v>
      </c>
    </row>
    <row r="15" spans="1:5">
      <c r="D15" s="138"/>
      <c r="E15" s="6"/>
    </row>
    <row r="16" spans="1:5">
      <c r="A16" s="8">
        <v>2</v>
      </c>
      <c r="B16" s="1" t="s">
        <v>321</v>
      </c>
      <c r="C16" s="1" t="s">
        <v>318</v>
      </c>
      <c r="D16" s="8" t="s">
        <v>7</v>
      </c>
      <c r="E16" s="16">
        <f>'B.4.1 F'!K21</f>
        <v>215285.75020066695</v>
      </c>
    </row>
    <row r="17" spans="1:5">
      <c r="D17" s="138"/>
      <c r="E17" s="6"/>
    </row>
    <row r="18" spans="1:5">
      <c r="A18" s="8">
        <v>3</v>
      </c>
      <c r="B18" s="1" t="s">
        <v>320</v>
      </c>
      <c r="C18" s="1" t="s">
        <v>318</v>
      </c>
      <c r="D18" s="8" t="s">
        <v>7</v>
      </c>
      <c r="E18" s="16">
        <f>'B.4.1 F'!K28</f>
        <v>8401855.403916873</v>
      </c>
    </row>
    <row r="19" spans="1:5">
      <c r="D19" s="138"/>
      <c r="E19" s="6"/>
    </row>
    <row r="20" spans="1:5">
      <c r="A20" s="8">
        <v>4</v>
      </c>
      <c r="B20" s="1" t="s">
        <v>319</v>
      </c>
      <c r="C20" s="1" t="s">
        <v>318</v>
      </c>
      <c r="D20" s="8" t="s">
        <v>7</v>
      </c>
      <c r="E20" s="19">
        <f>'B.4.1 F'!K35</f>
        <v>0</v>
      </c>
    </row>
    <row r="21" spans="1:5">
      <c r="D21" s="8"/>
      <c r="E21" s="6"/>
    </row>
    <row r="22" spans="1:5" ht="15.75" thickBot="1">
      <c r="A22" s="8">
        <v>5</v>
      </c>
      <c r="B22" s="1" t="s">
        <v>317</v>
      </c>
      <c r="E22" s="11">
        <f>SUM(E14:E20)</f>
        <v>5554614.2711187601</v>
      </c>
    </row>
    <row r="23" spans="1:5" ht="15.75" thickTop="1">
      <c r="E23" s="6"/>
    </row>
    <row r="24" spans="1:5">
      <c r="D24" s="138"/>
      <c r="E24" s="6"/>
    </row>
    <row r="25" spans="1:5">
      <c r="E25" s="6"/>
    </row>
    <row r="26" spans="1:5">
      <c r="D26" s="138"/>
      <c r="E26" s="6"/>
    </row>
    <row r="27" spans="1:5">
      <c r="E27" s="6"/>
    </row>
    <row r="28" spans="1:5">
      <c r="D28" s="138"/>
      <c r="E28" s="6"/>
    </row>
    <row r="29" spans="1:5">
      <c r="E29" s="6"/>
    </row>
    <row r="30" spans="1:5">
      <c r="E30" s="6"/>
    </row>
    <row r="31" spans="1:5">
      <c r="E31" s="6"/>
    </row>
    <row r="32" spans="1:5">
      <c r="A32" s="1"/>
      <c r="B32" s="1"/>
      <c r="E32" s="6"/>
    </row>
    <row r="33" spans="2:5">
      <c r="B33" s="1"/>
      <c r="E33" s="6"/>
    </row>
    <row r="34" spans="2:5">
      <c r="B34" s="1"/>
      <c r="E34" s="6"/>
    </row>
    <row r="35" spans="2:5">
      <c r="B35" s="1"/>
      <c r="E35" s="6"/>
    </row>
    <row r="36" spans="2:5">
      <c r="E36" s="6"/>
    </row>
    <row r="37" spans="2:5">
      <c r="E37" s="6"/>
    </row>
    <row r="38" spans="2:5">
      <c r="E38" s="6"/>
    </row>
    <row r="39" spans="2:5">
      <c r="E39" s="6"/>
    </row>
  </sheetData>
  <mergeCells count="4">
    <mergeCell ref="A1:E1"/>
    <mergeCell ref="A2:E2"/>
    <mergeCell ref="A3:E3"/>
    <mergeCell ref="A4:E4"/>
  </mergeCells>
  <printOptions horizontalCentered="1"/>
  <pageMargins left="0.75" right="0.75" top="1.08" bottom="0.5" header="0.5" footer="0.5"/>
  <pageSetup orientation="landscape" verticalDpi="300" r:id="rId1"/>
  <headerFooter alignWithMargins="0">
    <oddHeader>&amp;RCASE NO. 2021-00214
FR_16(8)(b) 
ATTACHMENT 1</oddHeader>
    <oddFooter>&amp;RSchedule &amp;A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D8FA2-6303-4ECC-A02B-0DE6CE6BFFC3}">
  <sheetPr>
    <pageSetUpPr fitToPage="1"/>
  </sheetPr>
  <dimension ref="A1:K47"/>
  <sheetViews>
    <sheetView view="pageBreakPreview" zoomScale="80" zoomScaleNormal="100" zoomScaleSheetLayoutView="80" workbookViewId="0">
      <selection activeCell="G30" sqref="G30"/>
    </sheetView>
  </sheetViews>
  <sheetFormatPr defaultColWidth="8.44140625" defaultRowHeight="15"/>
  <cols>
    <col min="1" max="1" width="5" style="140" customWidth="1"/>
    <col min="2" max="2" width="42.77734375" style="140" customWidth="1"/>
    <col min="3" max="3" width="14.109375" style="140" customWidth="1"/>
    <col min="4" max="4" width="13.5546875" style="140" customWidth="1"/>
    <col min="5" max="5" width="11.77734375" style="140" customWidth="1"/>
    <col min="6" max="6" width="12.5546875" style="140" customWidth="1"/>
    <col min="7" max="7" width="2.88671875" style="140" customWidth="1"/>
    <col min="8" max="8" width="13.33203125" style="140" bestFit="1" customWidth="1"/>
    <col min="9" max="9" width="12.6640625" style="140" customWidth="1"/>
    <col min="10" max="10" width="10.77734375" style="140" customWidth="1"/>
    <col min="11" max="11" width="11.6640625" style="140" customWidth="1"/>
    <col min="12" max="16384" width="8.44140625" style="140"/>
  </cols>
  <sheetData>
    <row r="1" spans="1:11">
      <c r="A1" s="279" t="s">
        <v>476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>
      <c r="A2" s="279" t="s">
        <v>477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1:11">
      <c r="A3" s="279" t="s">
        <v>350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</row>
    <row r="4" spans="1:11">
      <c r="A4" s="279" t="str">
        <f>'B.1 B'!A4</f>
        <v>Base Period: Twelve Months Ended September 30, 2021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</row>
    <row r="7" spans="1:11">
      <c r="A7" s="145" t="str">
        <f>'B.1 B'!A6</f>
        <v>Data:__X___Base Period______Forecasted Period</v>
      </c>
      <c r="K7" s="173" t="s">
        <v>349</v>
      </c>
    </row>
    <row r="8" spans="1:11">
      <c r="A8" s="145" t="str">
        <f>'B.1 B'!A7</f>
        <v>Type of Filing:___X____Original________Updated ________Revised</v>
      </c>
      <c r="B8" s="1"/>
      <c r="K8" s="172" t="s">
        <v>348</v>
      </c>
    </row>
    <row r="9" spans="1:11">
      <c r="A9" s="145" t="str">
        <f>'B.1 B'!A8</f>
        <v>Workpaper Reference No(s).</v>
      </c>
      <c r="K9" s="172" t="str">
        <f>'B.2 B'!N8</f>
        <v>Witness: Christian</v>
      </c>
    </row>
    <row r="10" spans="1:11">
      <c r="A10" s="170"/>
      <c r="B10" s="169"/>
      <c r="C10" s="273" t="s">
        <v>347</v>
      </c>
      <c r="D10" s="274"/>
      <c r="E10" s="274"/>
      <c r="F10" s="275"/>
      <c r="H10" s="276" t="s">
        <v>39</v>
      </c>
      <c r="I10" s="277"/>
      <c r="J10" s="277"/>
      <c r="K10" s="278"/>
    </row>
    <row r="11" spans="1:11">
      <c r="A11" s="171"/>
      <c r="B11" s="167"/>
      <c r="C11" s="170"/>
      <c r="D11" s="86" t="s">
        <v>231</v>
      </c>
      <c r="E11" s="85" t="s">
        <v>230</v>
      </c>
      <c r="F11" s="169"/>
      <c r="H11" s="170"/>
      <c r="I11" s="86" t="s">
        <v>231</v>
      </c>
      <c r="J11" s="85" t="s">
        <v>230</v>
      </c>
      <c r="K11" s="169"/>
    </row>
    <row r="12" spans="1:11">
      <c r="A12" s="168" t="s">
        <v>45</v>
      </c>
      <c r="B12" s="167"/>
      <c r="C12" s="166">
        <f>'B.2 B'!D10</f>
        <v>44469</v>
      </c>
      <c r="D12" s="8" t="s">
        <v>224</v>
      </c>
      <c r="E12" s="8" t="s">
        <v>223</v>
      </c>
      <c r="F12" s="165" t="s">
        <v>222</v>
      </c>
      <c r="G12" s="143"/>
      <c r="H12" s="166">
        <f>C12</f>
        <v>44469</v>
      </c>
      <c r="I12" s="8" t="s">
        <v>224</v>
      </c>
      <c r="J12" s="8" t="s">
        <v>223</v>
      </c>
      <c r="K12" s="165" t="s">
        <v>222</v>
      </c>
    </row>
    <row r="13" spans="1:11">
      <c r="A13" s="164" t="s">
        <v>43</v>
      </c>
      <c r="B13" s="163" t="s">
        <v>18</v>
      </c>
      <c r="C13" s="73" t="s">
        <v>40</v>
      </c>
      <c r="D13" s="72" t="s">
        <v>217</v>
      </c>
      <c r="E13" s="72" t="s">
        <v>217</v>
      </c>
      <c r="F13" s="162" t="s">
        <v>216</v>
      </c>
      <c r="G13" s="143"/>
      <c r="H13" s="73" t="s">
        <v>346</v>
      </c>
      <c r="I13" s="72" t="s">
        <v>217</v>
      </c>
      <c r="J13" s="72" t="s">
        <v>217</v>
      </c>
      <c r="K13" s="162" t="s">
        <v>216</v>
      </c>
    </row>
    <row r="14" spans="1:11">
      <c r="C14" s="143"/>
      <c r="F14" s="143"/>
      <c r="G14" s="143"/>
      <c r="H14" s="143"/>
      <c r="I14" s="143"/>
      <c r="K14" s="143"/>
    </row>
    <row r="16" spans="1:11">
      <c r="A16" s="143">
        <v>1</v>
      </c>
      <c r="B16" s="145" t="s">
        <v>345</v>
      </c>
      <c r="C16" s="141"/>
      <c r="D16" s="143"/>
      <c r="E16" s="143"/>
      <c r="F16" s="141"/>
      <c r="G16" s="141"/>
      <c r="H16" s="141"/>
      <c r="I16" s="141"/>
      <c r="J16" s="143"/>
      <c r="K16" s="141"/>
    </row>
    <row r="17" spans="1:11">
      <c r="A17" s="143">
        <v>2</v>
      </c>
      <c r="B17" s="151" t="s">
        <v>342</v>
      </c>
      <c r="C17" s="147">
        <f>'WP B.4.1B'!O15</f>
        <v>-537428.85166666668</v>
      </c>
      <c r="D17" s="161">
        <v>1</v>
      </c>
      <c r="E17" s="161">
        <v>1</v>
      </c>
      <c r="F17" s="155">
        <f>C17*D17*E17</f>
        <v>-537428.85166666668</v>
      </c>
      <c r="G17" s="141"/>
      <c r="H17" s="147">
        <f>'WP B.4.1B'!P15</f>
        <v>-532173.64769230771</v>
      </c>
      <c r="I17" s="154">
        <f t="shared" ref="I17:J20" si="0">D17</f>
        <v>1</v>
      </c>
      <c r="J17" s="154">
        <f t="shared" si="0"/>
        <v>1</v>
      </c>
      <c r="K17" s="155">
        <f>H17*I17*J17</f>
        <v>-532173.64769230771</v>
      </c>
    </row>
    <row r="18" spans="1:11">
      <c r="A18" s="143">
        <v>3</v>
      </c>
      <c r="B18" s="151" t="s">
        <v>341</v>
      </c>
      <c r="C18" s="153">
        <f>'WP B.4.1B'!O20</f>
        <v>1828237.77</v>
      </c>
      <c r="D18" s="161">
        <v>1</v>
      </c>
      <c r="E18" s="160">
        <v>0.50419999999999998</v>
      </c>
      <c r="F18" s="152">
        <f>C18*D18*E18</f>
        <v>921797.48363399995</v>
      </c>
      <c r="G18" s="156"/>
      <c r="H18" s="153">
        <f>'WP B.4.1B'!P20</f>
        <v>1840885.2815384616</v>
      </c>
      <c r="I18" s="154">
        <f t="shared" si="0"/>
        <v>1</v>
      </c>
      <c r="J18" s="149">
        <f t="shared" si="0"/>
        <v>0.50419999999999998</v>
      </c>
      <c r="K18" s="152">
        <f>H18*I18*J18</f>
        <v>928174.35895169224</v>
      </c>
    </row>
    <row r="19" spans="1:11">
      <c r="A19" s="143">
        <v>4</v>
      </c>
      <c r="B19" s="151" t="s">
        <v>340</v>
      </c>
      <c r="C19" s="153">
        <f>'WP B.4.1B'!O25</f>
        <v>0</v>
      </c>
      <c r="D19" s="160">
        <v>9.8599999999999993E-2</v>
      </c>
      <c r="E19" s="160">
        <v>0.50419999999999998</v>
      </c>
      <c r="F19" s="152">
        <f>C19*D19*E19</f>
        <v>0</v>
      </c>
      <c r="G19" s="156"/>
      <c r="H19" s="153">
        <f>'WP B.4.1B'!P25</f>
        <v>0</v>
      </c>
      <c r="I19" s="149">
        <f t="shared" si="0"/>
        <v>9.8599999999999993E-2</v>
      </c>
      <c r="J19" s="149">
        <f t="shared" si="0"/>
        <v>0.50419999999999998</v>
      </c>
      <c r="K19" s="152">
        <f>H19*I19*J19</f>
        <v>0</v>
      </c>
    </row>
    <row r="20" spans="1:11">
      <c r="A20" s="143">
        <v>5</v>
      </c>
      <c r="B20" s="151" t="s">
        <v>339</v>
      </c>
      <c r="C20" s="150">
        <f>'WP B.4.1B'!O30</f>
        <v>0</v>
      </c>
      <c r="D20" s="160">
        <v>0.11020000000000001</v>
      </c>
      <c r="E20" s="160">
        <v>0.50429999999999997</v>
      </c>
      <c r="F20" s="148">
        <f>C20*D20*E20</f>
        <v>0</v>
      </c>
      <c r="G20" s="156"/>
      <c r="H20" s="150">
        <f>'WP B.4.1B'!P30</f>
        <v>0</v>
      </c>
      <c r="I20" s="149">
        <f t="shared" si="0"/>
        <v>0.11020000000000001</v>
      </c>
      <c r="J20" s="149">
        <f t="shared" si="0"/>
        <v>0.50429999999999997</v>
      </c>
      <c r="K20" s="148">
        <f>H20*I20*J20</f>
        <v>0</v>
      </c>
    </row>
    <row r="21" spans="1:11">
      <c r="A21" s="143">
        <v>6</v>
      </c>
      <c r="B21" s="146" t="s">
        <v>329</v>
      </c>
      <c r="C21" s="147">
        <f>SUM(C17:C20)</f>
        <v>1290808.9183333335</v>
      </c>
      <c r="D21" s="159"/>
      <c r="E21" s="143"/>
      <c r="F21" s="147">
        <f>SUM(F17:F20)</f>
        <v>384368.63196733326</v>
      </c>
      <c r="G21" s="141"/>
      <c r="H21" s="147">
        <f>SUM(H17:H20)</f>
        <v>1308711.633846154</v>
      </c>
      <c r="I21" s="141"/>
      <c r="J21" s="143"/>
      <c r="K21" s="147">
        <f>SUM(K17:K20)</f>
        <v>396000.71125938452</v>
      </c>
    </row>
    <row r="22" spans="1:11">
      <c r="A22" s="143">
        <v>7</v>
      </c>
      <c r="F22" s="141"/>
      <c r="G22" s="141"/>
      <c r="H22" s="141"/>
      <c r="I22" s="141"/>
      <c r="K22" s="141"/>
    </row>
    <row r="23" spans="1:11">
      <c r="A23" s="143">
        <v>8</v>
      </c>
      <c r="B23" s="145" t="s">
        <v>344</v>
      </c>
      <c r="C23" s="141"/>
      <c r="D23" s="143"/>
      <c r="E23" s="143"/>
      <c r="F23" s="141"/>
      <c r="G23" s="141"/>
      <c r="H23" s="141"/>
      <c r="I23" s="141"/>
      <c r="J23" s="143"/>
      <c r="K23" s="141"/>
    </row>
    <row r="24" spans="1:11">
      <c r="A24" s="143">
        <v>9</v>
      </c>
      <c r="B24" s="151" t="s">
        <v>342</v>
      </c>
      <c r="C24" s="147">
        <f>'WP B.4.1B'!O34</f>
        <v>10824191.311803257</v>
      </c>
      <c r="D24" s="154">
        <f t="shared" ref="D24:E27" si="1">D17</f>
        <v>1</v>
      </c>
      <c r="E24" s="154">
        <f t="shared" si="1"/>
        <v>1</v>
      </c>
      <c r="F24" s="155">
        <f>C24*D24*E24</f>
        <v>10824191.311803257</v>
      </c>
      <c r="G24" s="141"/>
      <c r="H24" s="147">
        <f>'WP B.4.1B'!P34</f>
        <v>6673958.5978780994</v>
      </c>
      <c r="I24" s="154">
        <f t="shared" ref="I24:J27" si="2">I17</f>
        <v>1</v>
      </c>
      <c r="J24" s="154">
        <f t="shared" si="2"/>
        <v>1</v>
      </c>
      <c r="K24" s="155">
        <f>H24*I24*J24</f>
        <v>6673958.5978780994</v>
      </c>
    </row>
    <row r="25" spans="1:11">
      <c r="A25" s="143">
        <v>10</v>
      </c>
      <c r="B25" s="151" t="s">
        <v>341</v>
      </c>
      <c r="C25" s="158">
        <f>'WP B.4.1B'!O36</f>
        <v>0</v>
      </c>
      <c r="D25" s="154">
        <f t="shared" si="1"/>
        <v>1</v>
      </c>
      <c r="E25" s="149">
        <f t="shared" si="1"/>
        <v>0.50419999999999998</v>
      </c>
      <c r="F25" s="152">
        <f>C25*D25*E25</f>
        <v>0</v>
      </c>
      <c r="G25" s="156"/>
      <c r="H25" s="153">
        <f>'WP B.4.1B'!P36</f>
        <v>0</v>
      </c>
      <c r="I25" s="154">
        <f t="shared" si="2"/>
        <v>1</v>
      </c>
      <c r="J25" s="149">
        <f t="shared" si="2"/>
        <v>0.50419999999999998</v>
      </c>
      <c r="K25" s="152">
        <f>H25*I25*J25</f>
        <v>0</v>
      </c>
    </row>
    <row r="26" spans="1:11">
      <c r="A26" s="143">
        <v>11</v>
      </c>
      <c r="B26" s="151" t="s">
        <v>340</v>
      </c>
      <c r="C26" s="158">
        <f>'WP B.4.1B'!O38</f>
        <v>0</v>
      </c>
      <c r="D26" s="149">
        <f t="shared" si="1"/>
        <v>9.8599999999999993E-2</v>
      </c>
      <c r="E26" s="149">
        <f t="shared" si="1"/>
        <v>0.50419999999999998</v>
      </c>
      <c r="F26" s="152">
        <f>C26*D26*E26</f>
        <v>0</v>
      </c>
      <c r="G26" s="156"/>
      <c r="H26" s="153">
        <f>'WP B.4.1B'!P38</f>
        <v>0</v>
      </c>
      <c r="I26" s="149">
        <f t="shared" si="2"/>
        <v>9.8599999999999993E-2</v>
      </c>
      <c r="J26" s="149">
        <f t="shared" si="2"/>
        <v>0.50419999999999998</v>
      </c>
      <c r="K26" s="152">
        <f>H26*I26*J26</f>
        <v>0</v>
      </c>
    </row>
    <row r="27" spans="1:11">
      <c r="A27" s="143">
        <v>12</v>
      </c>
      <c r="B27" s="151" t="s">
        <v>339</v>
      </c>
      <c r="C27" s="157">
        <f>'WP B.4.1B'!O40</f>
        <v>0</v>
      </c>
      <c r="D27" s="149">
        <f t="shared" si="1"/>
        <v>0.11020000000000001</v>
      </c>
      <c r="E27" s="149">
        <f t="shared" si="1"/>
        <v>0.50429999999999997</v>
      </c>
      <c r="F27" s="148">
        <f>C27*D27*E27</f>
        <v>0</v>
      </c>
      <c r="G27" s="156"/>
      <c r="H27" s="150">
        <f>'WP B.4.1B'!P40</f>
        <v>0</v>
      </c>
      <c r="I27" s="149">
        <f t="shared" si="2"/>
        <v>0.11020000000000001</v>
      </c>
      <c r="J27" s="149">
        <f t="shared" si="2"/>
        <v>0.50429999999999997</v>
      </c>
      <c r="K27" s="148">
        <f>H27*I27*J27</f>
        <v>0</v>
      </c>
    </row>
    <row r="28" spans="1:11">
      <c r="A28" s="143">
        <v>13</v>
      </c>
      <c r="B28" s="146" t="s">
        <v>329</v>
      </c>
      <c r="C28" s="147">
        <f>SUM(C24:C27)</f>
        <v>10824191.311803257</v>
      </c>
      <c r="D28" s="143"/>
      <c r="E28" s="143"/>
      <c r="F28" s="147">
        <f>SUM(F24:F27)</f>
        <v>10824191.311803257</v>
      </c>
      <c r="G28" s="141"/>
      <c r="H28" s="147">
        <f>SUM(H24:H27)</f>
        <v>6673958.5978780994</v>
      </c>
      <c r="I28" s="141"/>
      <c r="J28" s="143"/>
      <c r="K28" s="147">
        <f>SUM(K24:K27)</f>
        <v>6673958.5978780994</v>
      </c>
    </row>
    <row r="29" spans="1:11">
      <c r="A29" s="143">
        <v>14</v>
      </c>
      <c r="B29" s="146"/>
      <c r="D29" s="142"/>
      <c r="E29" s="142"/>
      <c r="F29" s="141"/>
      <c r="G29" s="141"/>
      <c r="H29" s="141"/>
      <c r="I29" s="141"/>
      <c r="J29" s="143"/>
      <c r="K29" s="141"/>
    </row>
    <row r="30" spans="1:11">
      <c r="A30" s="143">
        <v>15</v>
      </c>
      <c r="B30" s="145" t="s">
        <v>343</v>
      </c>
      <c r="C30" s="141"/>
      <c r="D30" s="143"/>
      <c r="E30" s="143"/>
      <c r="F30" s="141"/>
      <c r="G30" s="141"/>
      <c r="H30" s="141"/>
      <c r="I30" s="141"/>
      <c r="J30" s="143"/>
      <c r="K30" s="141"/>
    </row>
    <row r="31" spans="1:11">
      <c r="A31" s="143">
        <v>16</v>
      </c>
      <c r="B31" s="151" t="s">
        <v>342</v>
      </c>
      <c r="C31" s="147">
        <f>'WP B.4.1B'!O44</f>
        <v>0</v>
      </c>
      <c r="D31" s="154">
        <f t="shared" ref="D31:E34" si="3">D17</f>
        <v>1</v>
      </c>
      <c r="E31" s="154">
        <f t="shared" si="3"/>
        <v>1</v>
      </c>
      <c r="F31" s="155">
        <f>C31*D31*E31</f>
        <v>0</v>
      </c>
      <c r="G31" s="141"/>
      <c r="H31" s="147">
        <f>'WP B.4.1B'!P44</f>
        <v>0</v>
      </c>
      <c r="I31" s="154">
        <f t="shared" ref="I31:J34" si="4">I17</f>
        <v>1</v>
      </c>
      <c r="J31" s="154">
        <f t="shared" si="4"/>
        <v>1</v>
      </c>
      <c r="K31" s="155">
        <f>H31*I31*J31</f>
        <v>0</v>
      </c>
    </row>
    <row r="32" spans="1:11">
      <c r="A32" s="143">
        <v>17</v>
      </c>
      <c r="B32" s="151" t="s">
        <v>341</v>
      </c>
      <c r="C32" s="153">
        <f>'WP B.4.1B'!O46</f>
        <v>0</v>
      </c>
      <c r="D32" s="154">
        <f t="shared" si="3"/>
        <v>1</v>
      </c>
      <c r="E32" s="149">
        <f t="shared" si="3"/>
        <v>0.50419999999999998</v>
      </c>
      <c r="F32" s="152">
        <f>C32*D32*E32</f>
        <v>0</v>
      </c>
      <c r="G32" s="141"/>
      <c r="H32" s="153">
        <f>'WP B.4.1B'!P46</f>
        <v>0</v>
      </c>
      <c r="I32" s="154">
        <f t="shared" si="4"/>
        <v>1</v>
      </c>
      <c r="J32" s="149">
        <f t="shared" si="4"/>
        <v>0.50419999999999998</v>
      </c>
      <c r="K32" s="152">
        <f>H32*I32*J32</f>
        <v>0</v>
      </c>
    </row>
    <row r="33" spans="1:11">
      <c r="A33" s="143">
        <v>18</v>
      </c>
      <c r="B33" s="151" t="s">
        <v>340</v>
      </c>
      <c r="C33" s="153">
        <f>'WP B.4.1B'!O48</f>
        <v>0</v>
      </c>
      <c r="D33" s="149">
        <f t="shared" si="3"/>
        <v>9.8599999999999993E-2</v>
      </c>
      <c r="E33" s="149">
        <f t="shared" si="3"/>
        <v>0.50419999999999998</v>
      </c>
      <c r="F33" s="152">
        <f>C33*D33*E33</f>
        <v>0</v>
      </c>
      <c r="G33" s="141"/>
      <c r="H33" s="153">
        <f>'WP B.4.1B'!P48</f>
        <v>0</v>
      </c>
      <c r="I33" s="149">
        <f t="shared" si="4"/>
        <v>9.8599999999999993E-2</v>
      </c>
      <c r="J33" s="149">
        <f t="shared" si="4"/>
        <v>0.50419999999999998</v>
      </c>
      <c r="K33" s="152">
        <f>H33*I33*J33</f>
        <v>0</v>
      </c>
    </row>
    <row r="34" spans="1:11">
      <c r="A34" s="143">
        <v>19</v>
      </c>
      <c r="B34" s="151" t="s">
        <v>339</v>
      </c>
      <c r="C34" s="150">
        <f>'WP B.4.1B'!O50</f>
        <v>0</v>
      </c>
      <c r="D34" s="149">
        <f t="shared" si="3"/>
        <v>0.11020000000000001</v>
      </c>
      <c r="E34" s="149">
        <f t="shared" si="3"/>
        <v>0.50429999999999997</v>
      </c>
      <c r="F34" s="148">
        <f>C34*D34*E34</f>
        <v>0</v>
      </c>
      <c r="G34" s="141"/>
      <c r="H34" s="150">
        <f>'WP B.4.1B'!P50</f>
        <v>0</v>
      </c>
      <c r="I34" s="149">
        <f t="shared" si="4"/>
        <v>0.11020000000000001</v>
      </c>
      <c r="J34" s="149">
        <f t="shared" si="4"/>
        <v>0.50429999999999997</v>
      </c>
      <c r="K34" s="148">
        <f>H34*I34*J34</f>
        <v>0</v>
      </c>
    </row>
    <row r="35" spans="1:11">
      <c r="A35" s="143">
        <v>20</v>
      </c>
      <c r="B35" s="146" t="s">
        <v>329</v>
      </c>
      <c r="C35" s="147">
        <f>SUM(C31:C34)</f>
        <v>0</v>
      </c>
      <c r="D35" s="143"/>
      <c r="E35" s="143"/>
      <c r="F35" s="147">
        <f>SUM(F31:F34)</f>
        <v>0</v>
      </c>
      <c r="G35" s="141"/>
      <c r="H35" s="147">
        <f>SUM(H31:H34)</f>
        <v>0</v>
      </c>
      <c r="I35" s="141"/>
      <c r="J35" s="143"/>
      <c r="K35" s="147">
        <f>SUM(K31:K34)</f>
        <v>0</v>
      </c>
    </row>
    <row r="36" spans="1:11">
      <c r="A36" s="143">
        <v>21</v>
      </c>
      <c r="B36" s="146"/>
      <c r="D36" s="142"/>
      <c r="E36" s="142"/>
      <c r="F36" s="141"/>
      <c r="G36" s="141"/>
      <c r="H36" s="141"/>
      <c r="I36" s="141"/>
      <c r="K36" s="141"/>
    </row>
    <row r="37" spans="1:11" ht="15.75" thickBot="1">
      <c r="A37" s="143">
        <v>22</v>
      </c>
      <c r="B37" s="145" t="s">
        <v>338</v>
      </c>
      <c r="C37" s="144">
        <f>C35+C28+C21</f>
        <v>12115000.23013659</v>
      </c>
      <c r="F37" s="144">
        <f>F35+F28+F21</f>
        <v>11208559.943770591</v>
      </c>
      <c r="G37" s="141"/>
      <c r="H37" s="144">
        <f>H35+H28+H21</f>
        <v>7982670.2317242529</v>
      </c>
      <c r="I37" s="141"/>
      <c r="K37" s="144">
        <f>K35+K28+K21</f>
        <v>7069959.3091374841</v>
      </c>
    </row>
    <row r="38" spans="1:11" ht="15.75" thickTop="1">
      <c r="D38" s="142"/>
      <c r="E38" s="142"/>
      <c r="F38" s="141"/>
      <c r="G38" s="141"/>
      <c r="H38" s="141"/>
      <c r="I38" s="141"/>
    </row>
    <row r="39" spans="1:11">
      <c r="A39" s="143"/>
      <c r="F39" s="141"/>
      <c r="G39" s="141"/>
      <c r="H39" s="141"/>
      <c r="I39" s="141"/>
    </row>
    <row r="40" spans="1:11">
      <c r="D40" s="142"/>
      <c r="E40" s="142"/>
      <c r="F40" s="141"/>
      <c r="G40" s="141"/>
    </row>
    <row r="41" spans="1:11">
      <c r="C41" s="141"/>
      <c r="F41" s="141"/>
      <c r="G41" s="141"/>
    </row>
    <row r="42" spans="1:11">
      <c r="D42" s="142"/>
      <c r="E42" s="142"/>
      <c r="F42" s="141"/>
      <c r="G42" s="141"/>
    </row>
    <row r="43" spans="1:11">
      <c r="F43" s="141"/>
      <c r="G43" s="141"/>
    </row>
    <row r="44" spans="1:11">
      <c r="D44" s="142"/>
      <c r="E44" s="142"/>
      <c r="F44" s="141"/>
      <c r="G44" s="141"/>
    </row>
    <row r="45" spans="1:11">
      <c r="F45" s="141"/>
      <c r="G45" s="141"/>
    </row>
    <row r="46" spans="1:11">
      <c r="D46" s="142"/>
      <c r="E46" s="142"/>
      <c r="F46" s="141"/>
      <c r="G46" s="141"/>
    </row>
    <row r="47" spans="1:11">
      <c r="F47" s="141"/>
      <c r="G47" s="141"/>
    </row>
  </sheetData>
  <mergeCells count="6">
    <mergeCell ref="C10:F10"/>
    <mergeCell ref="H10:K10"/>
    <mergeCell ref="A1:K1"/>
    <mergeCell ref="A2:K2"/>
    <mergeCell ref="A3:K3"/>
    <mergeCell ref="A4:K4"/>
  </mergeCells>
  <pageMargins left="0.56999999999999995" right="0.5" top="0.75" bottom="0.5" header="0.5" footer="0.5"/>
  <pageSetup scale="70" orientation="landscape" verticalDpi="300" r:id="rId1"/>
  <headerFooter alignWithMargins="0">
    <oddHeader>&amp;RCASE NO. 2021-00214
FR_16(8)(b) 
ATTACHMENT 1</oddHeader>
    <oddFooter>&amp;RSchedule &amp;A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65989-EA82-4822-B806-F8372C628526}">
  <sheetPr>
    <pageSetUpPr fitToPage="1"/>
  </sheetPr>
  <dimension ref="A1:K47"/>
  <sheetViews>
    <sheetView view="pageBreakPreview" zoomScale="80" zoomScaleNormal="100" zoomScaleSheetLayoutView="80" workbookViewId="0">
      <selection activeCell="G30" sqref="G30"/>
    </sheetView>
  </sheetViews>
  <sheetFormatPr defaultColWidth="8.44140625" defaultRowHeight="15"/>
  <cols>
    <col min="1" max="1" width="5" style="140" customWidth="1"/>
    <col min="2" max="2" width="42.77734375" style="140" customWidth="1"/>
    <col min="3" max="3" width="13.88671875" style="140" customWidth="1"/>
    <col min="4" max="4" width="13.6640625" style="140" customWidth="1"/>
    <col min="5" max="5" width="11.6640625" style="140" customWidth="1"/>
    <col min="6" max="6" width="13.5546875" style="140" customWidth="1"/>
    <col min="7" max="7" width="2.88671875" style="140" customWidth="1"/>
    <col min="8" max="8" width="13.33203125" style="140" bestFit="1" customWidth="1"/>
    <col min="9" max="9" width="13.109375" style="140" bestFit="1" customWidth="1"/>
    <col min="10" max="10" width="10.44140625" style="140" customWidth="1"/>
    <col min="11" max="11" width="13.33203125" style="140" customWidth="1"/>
    <col min="12" max="16384" width="8.44140625" style="140"/>
  </cols>
  <sheetData>
    <row r="1" spans="1:11">
      <c r="A1" s="279" t="s">
        <v>476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>
      <c r="A2" s="279" t="s">
        <v>477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1:11">
      <c r="A3" s="279" t="s">
        <v>350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</row>
    <row r="4" spans="1:11">
      <c r="A4" s="279" t="str">
        <f>'B.1 F '!A4</f>
        <v>Forecasted Test Period: Twelve Months Ended December 31, 2022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</row>
    <row r="7" spans="1:11">
      <c r="A7" s="145" t="str">
        <f>'B.1 F '!A6</f>
        <v>Data:______Base Period__X___Forecasted Period</v>
      </c>
      <c r="K7" s="173" t="s">
        <v>349</v>
      </c>
    </row>
    <row r="8" spans="1:11">
      <c r="A8" s="145" t="str">
        <f>'B.1 F '!A7</f>
        <v>Type of Filing:___X____Original________Updated ________Revised</v>
      </c>
      <c r="B8" s="1"/>
      <c r="K8" s="172" t="s">
        <v>352</v>
      </c>
    </row>
    <row r="9" spans="1:11">
      <c r="A9" s="145" t="str">
        <f>'B.1 F '!A8</f>
        <v>Workpaper Reference No(s).</v>
      </c>
      <c r="K9" s="172" t="str">
        <f>'B.4.1 B'!K9</f>
        <v>Witness: Christian</v>
      </c>
    </row>
    <row r="10" spans="1:11">
      <c r="A10" s="170"/>
      <c r="B10" s="169"/>
      <c r="C10" s="273" t="s">
        <v>351</v>
      </c>
      <c r="D10" s="274"/>
      <c r="E10" s="274"/>
      <c r="F10" s="275"/>
      <c r="H10" s="276" t="s">
        <v>39</v>
      </c>
      <c r="I10" s="277"/>
      <c r="J10" s="277"/>
      <c r="K10" s="278"/>
    </row>
    <row r="11" spans="1:11">
      <c r="A11" s="171"/>
      <c r="B11" s="167"/>
      <c r="C11" s="170"/>
      <c r="D11" s="86" t="s">
        <v>231</v>
      </c>
      <c r="E11" s="85" t="s">
        <v>230</v>
      </c>
      <c r="F11" s="169"/>
      <c r="H11" s="170"/>
      <c r="I11" s="86" t="s">
        <v>231</v>
      </c>
      <c r="J11" s="85" t="s">
        <v>230</v>
      </c>
      <c r="K11" s="169"/>
    </row>
    <row r="12" spans="1:11">
      <c r="A12" s="168" t="s">
        <v>45</v>
      </c>
      <c r="B12" s="167"/>
      <c r="C12" s="166">
        <f>'B.2 F'!D10</f>
        <v>44926</v>
      </c>
      <c r="D12" s="8" t="s">
        <v>224</v>
      </c>
      <c r="E12" s="8" t="s">
        <v>223</v>
      </c>
      <c r="F12" s="165" t="s">
        <v>222</v>
      </c>
      <c r="G12" s="143"/>
      <c r="H12" s="166">
        <f>C12</f>
        <v>44926</v>
      </c>
      <c r="I12" s="8" t="s">
        <v>224</v>
      </c>
      <c r="J12" s="8" t="s">
        <v>223</v>
      </c>
      <c r="K12" s="165" t="s">
        <v>222</v>
      </c>
    </row>
    <row r="13" spans="1:11">
      <c r="A13" s="164" t="s">
        <v>43</v>
      </c>
      <c r="B13" s="163" t="s">
        <v>18</v>
      </c>
      <c r="C13" s="73" t="s">
        <v>40</v>
      </c>
      <c r="D13" s="72" t="s">
        <v>217</v>
      </c>
      <c r="E13" s="72" t="s">
        <v>217</v>
      </c>
      <c r="F13" s="162" t="s">
        <v>216</v>
      </c>
      <c r="G13" s="143"/>
      <c r="H13" s="73" t="s">
        <v>346</v>
      </c>
      <c r="I13" s="72" t="s">
        <v>217</v>
      </c>
      <c r="J13" s="72" t="s">
        <v>217</v>
      </c>
      <c r="K13" s="162" t="s">
        <v>216</v>
      </c>
    </row>
    <row r="14" spans="1:11">
      <c r="C14" s="143"/>
      <c r="F14" s="143"/>
      <c r="G14" s="143"/>
      <c r="H14" s="143"/>
      <c r="I14" s="143"/>
      <c r="K14" s="143"/>
    </row>
    <row r="16" spans="1:11">
      <c r="A16" s="143">
        <v>1</v>
      </c>
      <c r="B16" s="145" t="s">
        <v>345</v>
      </c>
      <c r="C16" s="141"/>
      <c r="D16" s="143"/>
      <c r="E16" s="143"/>
      <c r="F16" s="141"/>
      <c r="G16" s="141"/>
      <c r="H16" s="141"/>
      <c r="I16" s="141"/>
      <c r="J16" s="143"/>
      <c r="K16" s="141"/>
    </row>
    <row r="17" spans="1:11">
      <c r="A17" s="143">
        <v>2</v>
      </c>
      <c r="B17" s="151" t="s">
        <v>342</v>
      </c>
      <c r="C17" s="147">
        <f>'WP B.4.1F'!O15</f>
        <v>-537428.85166666668</v>
      </c>
      <c r="D17" s="161">
        <v>1</v>
      </c>
      <c r="E17" s="161">
        <v>1</v>
      </c>
      <c r="F17" s="155">
        <f>C17*D17*E17</f>
        <v>-537428.85166666668</v>
      </c>
      <c r="G17" s="141"/>
      <c r="H17" s="147">
        <f>'WP B.4.1F'!P15</f>
        <v>-537428.85166666668</v>
      </c>
      <c r="I17" s="154">
        <f t="shared" ref="I17:J20" si="0">D17</f>
        <v>1</v>
      </c>
      <c r="J17" s="154">
        <f t="shared" si="0"/>
        <v>1</v>
      </c>
      <c r="K17" s="155">
        <f>H17*I17*J17</f>
        <v>-537428.85166666668</v>
      </c>
    </row>
    <row r="18" spans="1:11">
      <c r="A18" s="143">
        <v>3</v>
      </c>
      <c r="B18" s="151" t="s">
        <v>341</v>
      </c>
      <c r="C18" s="153">
        <f>'WP B.4.1F'!O20</f>
        <v>1492888.9366666668</v>
      </c>
      <c r="D18" s="161">
        <v>1</v>
      </c>
      <c r="E18" s="160">
        <v>0.50419999999999998</v>
      </c>
      <c r="F18" s="152">
        <f>C18*D18*E18</f>
        <v>752714.6018673334</v>
      </c>
      <c r="G18" s="141"/>
      <c r="H18" s="153">
        <f>'WP B.4.1F'!P20</f>
        <v>1492888.9366666672</v>
      </c>
      <c r="I18" s="154">
        <f t="shared" si="0"/>
        <v>1</v>
      </c>
      <c r="J18" s="149">
        <f t="shared" si="0"/>
        <v>0.50419999999999998</v>
      </c>
      <c r="K18" s="152">
        <f>H18*I18*J18</f>
        <v>752714.60186733364</v>
      </c>
    </row>
    <row r="19" spans="1:11">
      <c r="A19" s="143">
        <v>4</v>
      </c>
      <c r="B19" s="151" t="s">
        <v>340</v>
      </c>
      <c r="C19" s="153">
        <f>'WP B.4.1F'!O25</f>
        <v>0</v>
      </c>
      <c r="D19" s="160">
        <v>9.8599999999999993E-2</v>
      </c>
      <c r="E19" s="160">
        <v>0.50419999999999998</v>
      </c>
      <c r="F19" s="152">
        <f>C19*D19*E19</f>
        <v>0</v>
      </c>
      <c r="G19" s="141"/>
      <c r="H19" s="153">
        <f>'WP B.4.1F'!P25</f>
        <v>0</v>
      </c>
      <c r="I19" s="149">
        <f t="shared" si="0"/>
        <v>9.8599999999999993E-2</v>
      </c>
      <c r="J19" s="149">
        <f t="shared" si="0"/>
        <v>0.50419999999999998</v>
      </c>
      <c r="K19" s="152">
        <f>H19*I19*J19</f>
        <v>0</v>
      </c>
    </row>
    <row r="20" spans="1:11">
      <c r="A20" s="143">
        <v>5</v>
      </c>
      <c r="B20" s="151" t="s">
        <v>339</v>
      </c>
      <c r="C20" s="150">
        <f>'WP B.4.1F'!O30</f>
        <v>0</v>
      </c>
      <c r="D20" s="160">
        <v>0.11020000000000001</v>
      </c>
      <c r="E20" s="160">
        <v>0.50429999999999997</v>
      </c>
      <c r="F20" s="148">
        <f>C20*D20*E20</f>
        <v>0</v>
      </c>
      <c r="G20" s="141"/>
      <c r="H20" s="150">
        <f>'WP B.4.1F'!T30</f>
        <v>0</v>
      </c>
      <c r="I20" s="149">
        <f t="shared" si="0"/>
        <v>0.11020000000000001</v>
      </c>
      <c r="J20" s="149">
        <f t="shared" si="0"/>
        <v>0.50429999999999997</v>
      </c>
      <c r="K20" s="148">
        <f>H20*I20*J20</f>
        <v>0</v>
      </c>
    </row>
    <row r="21" spans="1:11">
      <c r="A21" s="143">
        <v>6</v>
      </c>
      <c r="B21" s="146" t="s">
        <v>329</v>
      </c>
      <c r="C21" s="147">
        <f>SUM(C17:C20)</f>
        <v>955460.08500000008</v>
      </c>
      <c r="D21" s="159"/>
      <c r="E21" s="143"/>
      <c r="F21" s="147">
        <f>SUM(F17:F20)</f>
        <v>215285.75020066672</v>
      </c>
      <c r="G21" s="141"/>
      <c r="H21" s="147">
        <f>SUM(H17:H20)</f>
        <v>955460.08500000054</v>
      </c>
      <c r="I21" s="141"/>
      <c r="J21" s="143"/>
      <c r="K21" s="147">
        <f>SUM(K17:K20)</f>
        <v>215285.75020066695</v>
      </c>
    </row>
    <row r="22" spans="1:11">
      <c r="A22" s="143">
        <v>7</v>
      </c>
      <c r="F22" s="141"/>
      <c r="G22" s="141"/>
      <c r="I22" s="141"/>
      <c r="K22" s="141"/>
    </row>
    <row r="23" spans="1:11">
      <c r="A23" s="143">
        <v>8</v>
      </c>
      <c r="B23" s="145" t="s">
        <v>344</v>
      </c>
      <c r="C23" s="141"/>
      <c r="D23" s="143"/>
      <c r="E23" s="143"/>
      <c r="F23" s="141"/>
      <c r="G23" s="141"/>
      <c r="H23" s="141"/>
      <c r="I23" s="141"/>
      <c r="J23" s="143"/>
      <c r="K23" s="141"/>
    </row>
    <row r="24" spans="1:11">
      <c r="A24" s="143">
        <v>9</v>
      </c>
      <c r="B24" s="151" t="s">
        <v>342</v>
      </c>
      <c r="C24" s="147">
        <f>'WP B.4.1F'!O34</f>
        <v>16854216.450720225</v>
      </c>
      <c r="D24" s="154">
        <f t="shared" ref="D24:E27" si="1">D17</f>
        <v>1</v>
      </c>
      <c r="E24" s="154">
        <f t="shared" si="1"/>
        <v>1</v>
      </c>
      <c r="F24" s="155">
        <f>C24*D24*E24</f>
        <v>16854216.450720225</v>
      </c>
      <c r="G24" s="141"/>
      <c r="H24" s="147">
        <f>'WP B.4.1F'!P34</f>
        <v>8401855.403916873</v>
      </c>
      <c r="I24" s="154">
        <f t="shared" ref="I24:J27" si="2">I17</f>
        <v>1</v>
      </c>
      <c r="J24" s="154">
        <f t="shared" si="2"/>
        <v>1</v>
      </c>
      <c r="K24" s="155">
        <f>H24*I24*J24</f>
        <v>8401855.403916873</v>
      </c>
    </row>
    <row r="25" spans="1:11">
      <c r="A25" s="143">
        <v>10</v>
      </c>
      <c r="B25" s="151" t="s">
        <v>341</v>
      </c>
      <c r="C25" s="158">
        <f>'WP B.4.1F'!O36</f>
        <v>0</v>
      </c>
      <c r="D25" s="154">
        <f t="shared" si="1"/>
        <v>1</v>
      </c>
      <c r="E25" s="149">
        <f t="shared" si="1"/>
        <v>0.50419999999999998</v>
      </c>
      <c r="F25" s="152">
        <f>C25*D25*E25</f>
        <v>0</v>
      </c>
      <c r="G25" s="141"/>
      <c r="H25" s="158">
        <f>'WP B.4.1F'!P36</f>
        <v>0</v>
      </c>
      <c r="I25" s="154">
        <f t="shared" si="2"/>
        <v>1</v>
      </c>
      <c r="J25" s="149">
        <f t="shared" si="2"/>
        <v>0.50419999999999998</v>
      </c>
      <c r="K25" s="152">
        <f>H25*I25*J25</f>
        <v>0</v>
      </c>
    </row>
    <row r="26" spans="1:11">
      <c r="A26" s="143">
        <v>11</v>
      </c>
      <c r="B26" s="151" t="s">
        <v>340</v>
      </c>
      <c r="C26" s="158">
        <f>'WP B.4.1F'!O38</f>
        <v>0</v>
      </c>
      <c r="D26" s="149">
        <f t="shared" si="1"/>
        <v>9.8599999999999993E-2</v>
      </c>
      <c r="E26" s="149">
        <f t="shared" si="1"/>
        <v>0.50419999999999998</v>
      </c>
      <c r="F26" s="152">
        <f>C26*D26*E26</f>
        <v>0</v>
      </c>
      <c r="G26" s="141"/>
      <c r="H26" s="158">
        <f>'WP B.4.1F'!P38</f>
        <v>0</v>
      </c>
      <c r="I26" s="149">
        <f t="shared" si="2"/>
        <v>9.8599999999999993E-2</v>
      </c>
      <c r="J26" s="149">
        <f t="shared" si="2"/>
        <v>0.50419999999999998</v>
      </c>
      <c r="K26" s="152">
        <f>H26*I26*J26</f>
        <v>0</v>
      </c>
    </row>
    <row r="27" spans="1:11">
      <c r="A27" s="143">
        <v>12</v>
      </c>
      <c r="B27" s="151" t="s">
        <v>339</v>
      </c>
      <c r="C27" s="157">
        <f>'WP B.4.1F'!O40</f>
        <v>0</v>
      </c>
      <c r="D27" s="149">
        <f t="shared" si="1"/>
        <v>0.11020000000000001</v>
      </c>
      <c r="E27" s="149">
        <f t="shared" si="1"/>
        <v>0.50429999999999997</v>
      </c>
      <c r="F27" s="148">
        <f>C27*D27*E27</f>
        <v>0</v>
      </c>
      <c r="G27" s="141"/>
      <c r="H27" s="157">
        <f>'WP B.4.1F'!P40</f>
        <v>0</v>
      </c>
      <c r="I27" s="149">
        <f t="shared" si="2"/>
        <v>0.11020000000000001</v>
      </c>
      <c r="J27" s="149">
        <f t="shared" si="2"/>
        <v>0.50429999999999997</v>
      </c>
      <c r="K27" s="148">
        <f>H27*I27*J27</f>
        <v>0</v>
      </c>
    </row>
    <row r="28" spans="1:11">
      <c r="A28" s="143">
        <v>13</v>
      </c>
      <c r="B28" s="146" t="s">
        <v>329</v>
      </c>
      <c r="C28" s="147">
        <f>SUM(C24:C27)</f>
        <v>16854216.450720225</v>
      </c>
      <c r="D28" s="143"/>
      <c r="E28" s="143"/>
      <c r="F28" s="147">
        <f>SUM(F24:F27)</f>
        <v>16854216.450720225</v>
      </c>
      <c r="G28" s="141"/>
      <c r="H28" s="147">
        <f>SUM(H24:H27)</f>
        <v>8401855.403916873</v>
      </c>
      <c r="I28" s="141"/>
      <c r="J28" s="143"/>
      <c r="K28" s="147">
        <f>SUM(K24:K27)</f>
        <v>8401855.403916873</v>
      </c>
    </row>
    <row r="29" spans="1:11">
      <c r="A29" s="143">
        <v>14</v>
      </c>
      <c r="B29" s="146"/>
      <c r="D29" s="142"/>
      <c r="E29" s="142"/>
      <c r="F29" s="141"/>
      <c r="G29" s="141"/>
      <c r="I29" s="141"/>
      <c r="J29" s="143"/>
      <c r="K29" s="141"/>
    </row>
    <row r="30" spans="1:11">
      <c r="A30" s="143">
        <v>15</v>
      </c>
      <c r="B30" s="145" t="s">
        <v>343</v>
      </c>
      <c r="C30" s="141"/>
      <c r="D30" s="143"/>
      <c r="E30" s="143"/>
      <c r="F30" s="141"/>
      <c r="G30" s="141"/>
      <c r="H30" s="141"/>
      <c r="I30" s="141"/>
      <c r="J30" s="143"/>
      <c r="K30" s="141"/>
    </row>
    <row r="31" spans="1:11">
      <c r="A31" s="143">
        <v>16</v>
      </c>
      <c r="B31" s="151" t="s">
        <v>342</v>
      </c>
      <c r="C31" s="147">
        <f>'WP B.4.1F'!O44</f>
        <v>0</v>
      </c>
      <c r="D31" s="154">
        <f t="shared" ref="D31:E34" si="3">D17</f>
        <v>1</v>
      </c>
      <c r="E31" s="154">
        <f t="shared" si="3"/>
        <v>1</v>
      </c>
      <c r="F31" s="155">
        <f>C31*D31*E31</f>
        <v>0</v>
      </c>
      <c r="G31" s="141"/>
      <c r="H31" s="147">
        <f>'WP B.4.1F'!P44</f>
        <v>0</v>
      </c>
      <c r="I31" s="154">
        <f t="shared" ref="I31:J34" si="4">I17</f>
        <v>1</v>
      </c>
      <c r="J31" s="154">
        <f t="shared" si="4"/>
        <v>1</v>
      </c>
      <c r="K31" s="155">
        <f>H31*I31*J31</f>
        <v>0</v>
      </c>
    </row>
    <row r="32" spans="1:11">
      <c r="A32" s="143">
        <v>17</v>
      </c>
      <c r="B32" s="151" t="s">
        <v>341</v>
      </c>
      <c r="C32" s="153">
        <f>'WP B.4.1F'!O46</f>
        <v>0</v>
      </c>
      <c r="D32" s="154">
        <f t="shared" si="3"/>
        <v>1</v>
      </c>
      <c r="E32" s="149">
        <f t="shared" si="3"/>
        <v>0.50419999999999998</v>
      </c>
      <c r="F32" s="152">
        <f>C32*D32*E32</f>
        <v>0</v>
      </c>
      <c r="G32" s="141"/>
      <c r="H32" s="153">
        <f>'WP B.4.1F'!P46</f>
        <v>0</v>
      </c>
      <c r="I32" s="154">
        <f t="shared" si="4"/>
        <v>1</v>
      </c>
      <c r="J32" s="149">
        <f t="shared" si="4"/>
        <v>0.50419999999999998</v>
      </c>
      <c r="K32" s="152">
        <f>H32*I32*J32</f>
        <v>0</v>
      </c>
    </row>
    <row r="33" spans="1:11">
      <c r="A33" s="143">
        <v>18</v>
      </c>
      <c r="B33" s="151" t="s">
        <v>340</v>
      </c>
      <c r="C33" s="153">
        <f>'WP B.4.1F'!O48</f>
        <v>0</v>
      </c>
      <c r="D33" s="149">
        <f t="shared" si="3"/>
        <v>9.8599999999999993E-2</v>
      </c>
      <c r="E33" s="149">
        <f t="shared" si="3"/>
        <v>0.50419999999999998</v>
      </c>
      <c r="F33" s="152">
        <f>C33*D33*E33</f>
        <v>0</v>
      </c>
      <c r="G33" s="141"/>
      <c r="H33" s="153">
        <f>'WP B.4.1F'!P48</f>
        <v>0</v>
      </c>
      <c r="I33" s="149">
        <f t="shared" si="4"/>
        <v>9.8599999999999993E-2</v>
      </c>
      <c r="J33" s="149">
        <f t="shared" si="4"/>
        <v>0.50419999999999998</v>
      </c>
      <c r="K33" s="152">
        <f>H33*I33*J33</f>
        <v>0</v>
      </c>
    </row>
    <row r="34" spans="1:11">
      <c r="A34" s="143">
        <v>19</v>
      </c>
      <c r="B34" s="151" t="s">
        <v>339</v>
      </c>
      <c r="C34" s="150">
        <f>'WP B.4.1F'!O50</f>
        <v>0</v>
      </c>
      <c r="D34" s="149">
        <f t="shared" si="3"/>
        <v>0.11020000000000001</v>
      </c>
      <c r="E34" s="149">
        <f t="shared" si="3"/>
        <v>0.50429999999999997</v>
      </c>
      <c r="F34" s="148">
        <f>C34*D34*E34</f>
        <v>0</v>
      </c>
      <c r="G34" s="141"/>
      <c r="H34" s="150">
        <f>'WP B.4.1F'!P50</f>
        <v>0</v>
      </c>
      <c r="I34" s="149">
        <f t="shared" si="4"/>
        <v>0.11020000000000001</v>
      </c>
      <c r="J34" s="149">
        <f t="shared" si="4"/>
        <v>0.50429999999999997</v>
      </c>
      <c r="K34" s="148">
        <f>H34*I34*J34</f>
        <v>0</v>
      </c>
    </row>
    <row r="35" spans="1:11">
      <c r="A35" s="143">
        <v>20</v>
      </c>
      <c r="B35" s="146" t="s">
        <v>329</v>
      </c>
      <c r="C35" s="147">
        <f>SUM(C31:C34)</f>
        <v>0</v>
      </c>
      <c r="D35" s="143"/>
      <c r="E35" s="143"/>
      <c r="F35" s="147">
        <f>SUM(F31:F34)</f>
        <v>0</v>
      </c>
      <c r="G35" s="141"/>
      <c r="H35" s="147">
        <f>SUM(H31:H34)</f>
        <v>0</v>
      </c>
      <c r="I35" s="141"/>
      <c r="J35" s="143"/>
      <c r="K35" s="147">
        <f>SUM(K31:K34)</f>
        <v>0</v>
      </c>
    </row>
    <row r="36" spans="1:11">
      <c r="A36" s="143">
        <v>21</v>
      </c>
      <c r="B36" s="146"/>
      <c r="D36" s="142"/>
      <c r="E36" s="142"/>
      <c r="F36" s="141"/>
      <c r="G36" s="141"/>
      <c r="H36" s="141"/>
      <c r="I36" s="141"/>
      <c r="K36" s="141"/>
    </row>
    <row r="37" spans="1:11" ht="15.75" thickBot="1">
      <c r="A37" s="143">
        <v>22</v>
      </c>
      <c r="B37" s="145" t="s">
        <v>338</v>
      </c>
      <c r="C37" s="144">
        <f>C35+C28+C21</f>
        <v>17809676.535720225</v>
      </c>
      <c r="F37" s="144">
        <f>F35+F28+F21</f>
        <v>17069502.200920891</v>
      </c>
      <c r="G37" s="141"/>
      <c r="H37" s="144">
        <f>H35+H28+H21</f>
        <v>9357315.4889168739</v>
      </c>
      <c r="I37" s="141"/>
      <c r="K37" s="144">
        <f>K21+K28+K35</f>
        <v>8617141.1541175395</v>
      </c>
    </row>
    <row r="38" spans="1:11" ht="15.75" thickTop="1">
      <c r="D38" s="142"/>
      <c r="E38" s="142"/>
      <c r="F38" s="141"/>
      <c r="G38" s="141"/>
      <c r="H38" s="141"/>
      <c r="I38" s="141"/>
    </row>
    <row r="39" spans="1:11">
      <c r="A39" s="143"/>
      <c r="F39" s="141"/>
      <c r="G39" s="141"/>
      <c r="H39" s="141"/>
      <c r="I39" s="141"/>
    </row>
    <row r="40" spans="1:11">
      <c r="D40" s="142"/>
      <c r="E40" s="142"/>
      <c r="F40" s="141"/>
      <c r="G40" s="141"/>
    </row>
    <row r="41" spans="1:11">
      <c r="C41" s="141"/>
      <c r="F41" s="141"/>
      <c r="G41" s="141"/>
    </row>
    <row r="42" spans="1:11">
      <c r="D42" s="142"/>
      <c r="E42" s="142"/>
      <c r="F42" s="141"/>
      <c r="G42" s="141"/>
    </row>
    <row r="43" spans="1:11">
      <c r="F43" s="141"/>
      <c r="G43" s="141"/>
    </row>
    <row r="44" spans="1:11">
      <c r="D44" s="142"/>
      <c r="E44" s="142"/>
      <c r="F44" s="141"/>
      <c r="G44" s="141"/>
    </row>
    <row r="45" spans="1:11">
      <c r="F45" s="141"/>
      <c r="G45" s="141"/>
    </row>
    <row r="46" spans="1:11">
      <c r="D46" s="142"/>
      <c r="E46" s="142"/>
      <c r="F46" s="141"/>
      <c r="G46" s="141"/>
    </row>
    <row r="47" spans="1:11">
      <c r="F47" s="141"/>
      <c r="G47" s="141"/>
    </row>
  </sheetData>
  <mergeCells count="6">
    <mergeCell ref="C10:F10"/>
    <mergeCell ref="H10:K10"/>
    <mergeCell ref="A1:K1"/>
    <mergeCell ref="A2:K2"/>
    <mergeCell ref="A3:K3"/>
    <mergeCell ref="A4:K4"/>
  </mergeCells>
  <pageMargins left="0.56999999999999995" right="0.59" top="0.85" bottom="0.5" header="0.5" footer="0.5"/>
  <pageSetup scale="69" orientation="landscape" verticalDpi="300" r:id="rId1"/>
  <headerFooter alignWithMargins="0">
    <oddHeader>&amp;RCASE NO. 2021-00214
FR_16(8)(b) 
ATTACHMENT 1</oddHeader>
    <oddFooter>&amp;RSchedule &amp;A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11ADF-BB63-4D8B-A816-22D8A4006F4C}">
  <sheetPr>
    <pageSetUpPr fitToPage="1"/>
  </sheetPr>
  <dimension ref="A1:K41"/>
  <sheetViews>
    <sheetView view="pageBreakPreview" zoomScale="80" zoomScaleNormal="100" zoomScaleSheetLayoutView="80" workbookViewId="0">
      <selection activeCell="G30" sqref="G30"/>
    </sheetView>
  </sheetViews>
  <sheetFormatPr defaultColWidth="8.44140625" defaultRowHeight="15"/>
  <cols>
    <col min="1" max="1" width="6.6640625" style="4" customWidth="1"/>
    <col min="2" max="2" width="34.109375" style="4" customWidth="1"/>
    <col min="3" max="3" width="3.88671875" style="4" customWidth="1"/>
    <col min="4" max="4" width="13.109375" style="4" customWidth="1"/>
    <col min="5" max="5" width="4.33203125" style="4" customWidth="1"/>
    <col min="6" max="6" width="14.44140625" style="4" customWidth="1"/>
    <col min="7" max="7" width="3.88671875" style="4" customWidth="1"/>
    <col min="8" max="8" width="13.109375" style="4" customWidth="1"/>
    <col min="9" max="9" width="6.6640625" style="4" customWidth="1"/>
    <col min="10" max="10" width="7.5546875" style="4" customWidth="1"/>
    <col min="11" max="11" width="3.33203125" style="4" customWidth="1"/>
    <col min="12" max="12" width="11.88671875" style="4" customWidth="1"/>
    <col min="13" max="13" width="3.33203125" style="4" customWidth="1"/>
    <col min="14" max="14" width="14.44140625" style="4" customWidth="1"/>
    <col min="15" max="16384" width="8.44140625" style="4"/>
  </cols>
  <sheetData>
    <row r="1" spans="1:11">
      <c r="A1" s="268" t="s">
        <v>476</v>
      </c>
      <c r="B1" s="268"/>
      <c r="C1" s="268"/>
      <c r="D1" s="268"/>
      <c r="E1" s="268"/>
      <c r="F1" s="268"/>
      <c r="G1" s="268"/>
      <c r="H1" s="268"/>
    </row>
    <row r="2" spans="1:11">
      <c r="A2" s="268" t="s">
        <v>477</v>
      </c>
      <c r="B2" s="268"/>
      <c r="C2" s="268"/>
      <c r="D2" s="268"/>
      <c r="E2" s="268"/>
      <c r="F2" s="268"/>
      <c r="G2" s="268"/>
      <c r="H2" s="268"/>
    </row>
    <row r="3" spans="1:11">
      <c r="A3" s="280" t="s">
        <v>364</v>
      </c>
      <c r="B3" s="280"/>
      <c r="C3" s="280"/>
      <c r="D3" s="280"/>
      <c r="E3" s="280"/>
      <c r="F3" s="280"/>
      <c r="G3" s="280"/>
      <c r="H3" s="280"/>
    </row>
    <row r="4" spans="1:11">
      <c r="A4" s="268" t="str">
        <f>'B.1 B'!A4</f>
        <v>Base Period: Twelve Months Ended September 30, 2021</v>
      </c>
      <c r="B4" s="268"/>
      <c r="C4" s="268"/>
      <c r="D4" s="268"/>
      <c r="E4" s="268"/>
      <c r="F4" s="268"/>
      <c r="G4" s="268"/>
      <c r="H4" s="268"/>
    </row>
    <row r="7" spans="1:11">
      <c r="A7" s="7" t="str">
        <f>'B.1 B'!A6</f>
        <v>Data:__X___Base Period______Forecasted Period</v>
      </c>
      <c r="H7" s="28" t="s">
        <v>363</v>
      </c>
    </row>
    <row r="8" spans="1:11">
      <c r="A8" s="7" t="str">
        <f>'B.1 B'!A7</f>
        <v>Type of Filing:___X____Original________Updated ________Revised</v>
      </c>
      <c r="B8" s="1"/>
      <c r="H8" s="27" t="s">
        <v>362</v>
      </c>
    </row>
    <row r="9" spans="1:11">
      <c r="A9" s="103" t="str">
        <f>'B.1 B'!A8</f>
        <v>Workpaper Reference No(s).</v>
      </c>
      <c r="B9" s="22"/>
      <c r="C9" s="22"/>
      <c r="D9" s="22"/>
      <c r="E9" s="22"/>
      <c r="F9" s="22"/>
      <c r="G9" s="22"/>
      <c r="H9" s="35" t="str">
        <f>'B.4 B'!E8</f>
        <v>Witness: Christian</v>
      </c>
    </row>
    <row r="10" spans="1:11">
      <c r="A10" s="8" t="s">
        <v>45</v>
      </c>
      <c r="D10" s="8" t="s">
        <v>361</v>
      </c>
      <c r="F10" s="8" t="s">
        <v>360</v>
      </c>
      <c r="H10" s="8" t="s">
        <v>359</v>
      </c>
    </row>
    <row r="11" spans="1:11">
      <c r="A11" s="21" t="s">
        <v>43</v>
      </c>
      <c r="B11" s="21" t="s">
        <v>18</v>
      </c>
      <c r="C11" s="22"/>
      <c r="D11" s="21" t="s">
        <v>325</v>
      </c>
      <c r="E11" s="22"/>
      <c r="F11" s="21" t="s">
        <v>358</v>
      </c>
      <c r="G11" s="22"/>
      <c r="H11" s="21" t="s">
        <v>216</v>
      </c>
    </row>
    <row r="12" spans="1:11">
      <c r="D12" s="8" t="s">
        <v>357</v>
      </c>
      <c r="F12" s="8" t="s">
        <v>356</v>
      </c>
      <c r="H12" s="8" t="s">
        <v>355</v>
      </c>
    </row>
    <row r="14" spans="1:11">
      <c r="A14" s="2">
        <v>1</v>
      </c>
      <c r="B14" s="1" t="s">
        <v>323</v>
      </c>
      <c r="D14" s="6"/>
      <c r="F14" s="178"/>
      <c r="H14" s="6"/>
      <c r="K14" s="6"/>
    </row>
    <row r="15" spans="1:11">
      <c r="A15" s="2"/>
      <c r="E15" s="6"/>
      <c r="F15" s="138"/>
      <c r="G15" s="6"/>
      <c r="H15" s="6"/>
      <c r="I15" s="6"/>
      <c r="K15" s="6"/>
    </row>
    <row r="16" spans="1:11">
      <c r="A16" s="36">
        <f>1+A14</f>
        <v>2</v>
      </c>
      <c r="B16" s="174" t="s">
        <v>481</v>
      </c>
      <c r="D16" s="177">
        <v>0</v>
      </c>
      <c r="F16" s="8" t="s">
        <v>354</v>
      </c>
      <c r="H16" s="177">
        <f>(D16*0.125)</f>
        <v>0</v>
      </c>
      <c r="K16" s="6"/>
    </row>
    <row r="17" spans="1:11">
      <c r="A17" s="2"/>
      <c r="B17" s="175"/>
      <c r="K17" s="6"/>
    </row>
    <row r="18" spans="1:11">
      <c r="A18" s="36">
        <f>1+A16</f>
        <v>3</v>
      </c>
      <c r="B18" s="174" t="s">
        <v>482</v>
      </c>
      <c r="D18" s="16">
        <v>742884.54297584889</v>
      </c>
      <c r="E18" s="6"/>
      <c r="F18" s="8" t="s">
        <v>354</v>
      </c>
      <c r="G18" s="6"/>
      <c r="H18" s="16">
        <f>(D18*0.125)</f>
        <v>92860.567871981111</v>
      </c>
      <c r="I18" s="6"/>
      <c r="K18" s="6"/>
    </row>
    <row r="19" spans="1:11">
      <c r="A19" s="2"/>
      <c r="B19" s="175"/>
      <c r="E19" s="6"/>
      <c r="H19" s="6"/>
      <c r="I19" s="6"/>
      <c r="K19" s="6"/>
    </row>
    <row r="20" spans="1:11">
      <c r="A20" s="36">
        <f>1+A18</f>
        <v>4</v>
      </c>
      <c r="B20" s="174" t="s">
        <v>483</v>
      </c>
      <c r="D20" s="16">
        <v>201245.43671156355</v>
      </c>
      <c r="E20" s="6"/>
      <c r="F20" s="8" t="s">
        <v>354</v>
      </c>
      <c r="G20" s="6"/>
      <c r="H20" s="16">
        <f>(D20*0.125)</f>
        <v>25155.679588945444</v>
      </c>
      <c r="K20" s="6"/>
    </row>
    <row r="21" spans="1:11">
      <c r="A21" s="2"/>
      <c r="B21" s="175"/>
      <c r="E21" s="6"/>
      <c r="F21" s="138"/>
      <c r="G21" s="6"/>
      <c r="H21" s="6"/>
      <c r="I21" s="6"/>
      <c r="K21" s="6"/>
    </row>
    <row r="22" spans="1:11">
      <c r="A22" s="36">
        <f>1+A20</f>
        <v>5</v>
      </c>
      <c r="B22" s="174" t="s">
        <v>484</v>
      </c>
      <c r="D22" s="16">
        <v>9060381.4914577212</v>
      </c>
      <c r="E22" s="6"/>
      <c r="F22" s="8" t="s">
        <v>354</v>
      </c>
      <c r="G22" s="6"/>
      <c r="H22" s="16">
        <f>(D22*0.125)</f>
        <v>1132547.6864322152</v>
      </c>
      <c r="I22" s="6"/>
      <c r="K22" s="6"/>
    </row>
    <row r="23" spans="1:11">
      <c r="A23" s="2"/>
      <c r="B23" s="175"/>
      <c r="E23" s="6"/>
      <c r="F23" s="138"/>
      <c r="G23" s="6"/>
      <c r="H23" s="6"/>
      <c r="I23" s="6"/>
      <c r="K23" s="6"/>
    </row>
    <row r="24" spans="1:11">
      <c r="A24" s="36">
        <f>1+A22</f>
        <v>6</v>
      </c>
      <c r="B24" s="176" t="s">
        <v>485</v>
      </c>
      <c r="D24">
        <v>2888691.1579940091</v>
      </c>
      <c r="E24" s="6"/>
      <c r="F24" s="8" t="s">
        <v>354</v>
      </c>
      <c r="G24" s="6"/>
      <c r="H24" s="16">
        <f>(D24*0.125)</f>
        <v>361086.39474925114</v>
      </c>
      <c r="I24" s="6"/>
      <c r="K24" s="6"/>
    </row>
    <row r="25" spans="1:11">
      <c r="A25" s="2"/>
      <c r="B25" s="175"/>
      <c r="E25" s="6"/>
      <c r="F25" s="138"/>
      <c r="G25" s="6"/>
      <c r="H25" s="6"/>
      <c r="I25" s="6"/>
      <c r="K25" s="6"/>
    </row>
    <row r="26" spans="1:11">
      <c r="A26" s="36">
        <f>1+A24</f>
        <v>7</v>
      </c>
      <c r="B26" s="174" t="s">
        <v>486</v>
      </c>
      <c r="D26" s="16">
        <v>170525.99226331359</v>
      </c>
      <c r="E26" s="6"/>
      <c r="F26" s="8" t="s">
        <v>354</v>
      </c>
      <c r="G26" s="6"/>
      <c r="H26" s="16">
        <f>(D26*0.125)</f>
        <v>21315.749032914198</v>
      </c>
      <c r="I26" s="6"/>
      <c r="K26" s="6"/>
    </row>
    <row r="27" spans="1:11">
      <c r="A27" s="2"/>
      <c r="B27" s="175"/>
      <c r="D27" s="6"/>
      <c r="E27" s="6"/>
      <c r="F27" s="138"/>
      <c r="G27" s="6"/>
      <c r="H27" s="6"/>
      <c r="I27" s="6"/>
      <c r="K27" s="6"/>
    </row>
    <row r="28" spans="1:11">
      <c r="A28" s="36">
        <f>1+A26</f>
        <v>8</v>
      </c>
      <c r="B28" s="174" t="s">
        <v>487</v>
      </c>
      <c r="D28" s="16">
        <v>323515.5802244044</v>
      </c>
      <c r="E28" s="6"/>
      <c r="F28" s="8" t="s">
        <v>354</v>
      </c>
      <c r="G28" s="6"/>
      <c r="H28" s="16">
        <f>(D28*0.125)</f>
        <v>40439.44752805055</v>
      </c>
      <c r="I28" s="6"/>
      <c r="K28" s="6"/>
    </row>
    <row r="29" spans="1:11">
      <c r="A29" s="2"/>
      <c r="B29" s="175"/>
      <c r="D29" s="6"/>
      <c r="E29" s="6"/>
      <c r="F29" s="138"/>
      <c r="G29" s="6"/>
      <c r="H29" s="6"/>
      <c r="I29" s="6"/>
      <c r="K29" s="6"/>
    </row>
    <row r="30" spans="1:11">
      <c r="A30" s="36">
        <f>1+A28</f>
        <v>9</v>
      </c>
      <c r="B30" s="174" t="s">
        <v>488</v>
      </c>
      <c r="D30" s="19">
        <v>17924415.234955449</v>
      </c>
      <c r="E30" s="6"/>
      <c r="F30" s="8" t="s">
        <v>354</v>
      </c>
      <c r="G30" s="6"/>
      <c r="H30" s="19">
        <f>(D30*0.125)</f>
        <v>2240551.9043694311</v>
      </c>
      <c r="I30" s="6"/>
      <c r="K30" s="6"/>
    </row>
    <row r="31" spans="1:11">
      <c r="A31" s="2"/>
      <c r="D31" s="6"/>
      <c r="E31" s="6"/>
      <c r="F31" s="138"/>
      <c r="G31" s="6"/>
      <c r="H31" s="6"/>
      <c r="I31" s="6"/>
      <c r="K31" s="6"/>
    </row>
    <row r="32" spans="1:11" ht="15.75" thickBot="1">
      <c r="A32" s="36">
        <f>1+A30</f>
        <v>10</v>
      </c>
      <c r="B32" s="1" t="s">
        <v>353</v>
      </c>
      <c r="D32" s="11">
        <f>SUM(D16:D30)</f>
        <v>31311659.436582312</v>
      </c>
      <c r="E32" s="6"/>
      <c r="H32" s="11">
        <f>+D32*0.125</f>
        <v>3913957.429572789</v>
      </c>
      <c r="I32" s="6"/>
      <c r="J32">
        <f>SUM(H16:H30)-H32</f>
        <v>0</v>
      </c>
      <c r="K32" s="6"/>
    </row>
    <row r="33" spans="2:11" ht="15.75" thickTop="1">
      <c r="E33" s="6"/>
      <c r="F33" s="138"/>
      <c r="G33" s="6"/>
      <c r="H33" s="6"/>
      <c r="I33" s="6"/>
      <c r="K33" s="6"/>
    </row>
    <row r="34" spans="2:11">
      <c r="E34" s="6"/>
      <c r="G34" s="6"/>
      <c r="H34" s="6"/>
      <c r="I34" s="6"/>
    </row>
    <row r="35" spans="2:11">
      <c r="B35" s="1"/>
      <c r="G35" s="6"/>
      <c r="H35" s="6"/>
      <c r="I35" s="6"/>
    </row>
    <row r="36" spans="2:11">
      <c r="B36" s="1"/>
      <c r="G36" s="6"/>
      <c r="H36" s="6"/>
      <c r="I36" s="6"/>
    </row>
    <row r="37" spans="2:11">
      <c r="B37" s="1"/>
      <c r="G37" s="6"/>
      <c r="H37" s="6"/>
      <c r="I37" s="6"/>
    </row>
    <row r="38" spans="2:11">
      <c r="G38" s="6"/>
      <c r="H38" s="6"/>
      <c r="I38" s="6"/>
    </row>
    <row r="39" spans="2:11">
      <c r="G39" s="6"/>
      <c r="H39" s="6"/>
      <c r="I39" s="6"/>
    </row>
    <row r="40" spans="2:11">
      <c r="G40" s="6"/>
      <c r="H40" s="6"/>
      <c r="I40" s="6"/>
    </row>
    <row r="41" spans="2:11">
      <c r="G41" s="6"/>
      <c r="H41" s="6"/>
      <c r="I41" s="6"/>
    </row>
  </sheetData>
  <mergeCells count="4">
    <mergeCell ref="A1:H1"/>
    <mergeCell ref="A2:H2"/>
    <mergeCell ref="A3:H3"/>
    <mergeCell ref="A4:H4"/>
  </mergeCells>
  <printOptions horizontalCentered="1"/>
  <pageMargins left="0.75" right="0.75" top="0.83" bottom="1.02" header="0.5" footer="0.5"/>
  <pageSetup scale="95" orientation="landscape" verticalDpi="300" r:id="rId1"/>
  <headerFooter alignWithMargins="0">
    <oddHeader>&amp;RCASE NO. 2021-00214
FR_16(8)(b) 
ATTACHMENT 1</oddHeader>
    <oddFooter>&amp;RSchedule &amp;A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E5958-ADAC-467B-8F2B-51C6607E7998}">
  <sheetPr>
    <pageSetUpPr fitToPage="1"/>
  </sheetPr>
  <dimension ref="A1:K46"/>
  <sheetViews>
    <sheetView view="pageBreakPreview" zoomScale="80" zoomScaleNormal="100" zoomScaleSheetLayoutView="80" workbookViewId="0">
      <selection activeCell="G30" sqref="G30"/>
    </sheetView>
  </sheetViews>
  <sheetFormatPr defaultColWidth="8.44140625" defaultRowHeight="15"/>
  <cols>
    <col min="1" max="1" width="6.6640625" style="4" customWidth="1"/>
    <col min="2" max="2" width="34.109375" style="4" customWidth="1"/>
    <col min="3" max="3" width="4.44140625" style="4" customWidth="1"/>
    <col min="4" max="4" width="12.6640625" style="4" customWidth="1"/>
    <col min="5" max="5" width="4.6640625" style="4" customWidth="1"/>
    <col min="6" max="6" width="13.5546875" style="4" customWidth="1"/>
    <col min="7" max="7" width="3.21875" style="4" customWidth="1"/>
    <col min="8" max="8" width="14.44140625" style="4" customWidth="1"/>
    <col min="9" max="9" width="6.6640625" style="4" customWidth="1"/>
    <col min="10" max="10" width="7.5546875" style="4" customWidth="1"/>
    <col min="11" max="11" width="3.33203125" style="4" customWidth="1"/>
    <col min="12" max="12" width="11.88671875" style="4" customWidth="1"/>
    <col min="13" max="13" width="3.33203125" style="4" customWidth="1"/>
    <col min="14" max="14" width="14.44140625" style="4" customWidth="1"/>
    <col min="15" max="16384" width="8.44140625" style="4"/>
  </cols>
  <sheetData>
    <row r="1" spans="1:11">
      <c r="A1" s="268" t="s">
        <v>476</v>
      </c>
      <c r="B1" s="268"/>
      <c r="C1" s="268"/>
      <c r="D1" s="268"/>
      <c r="E1" s="268"/>
      <c r="F1" s="268"/>
      <c r="G1" s="268"/>
      <c r="H1" s="268"/>
    </row>
    <row r="2" spans="1:11">
      <c r="A2" s="268" t="s">
        <v>477</v>
      </c>
      <c r="B2" s="268"/>
      <c r="C2" s="268"/>
      <c r="D2" s="268"/>
      <c r="E2" s="268"/>
      <c r="F2" s="268"/>
      <c r="G2" s="268"/>
      <c r="H2" s="268"/>
    </row>
    <row r="3" spans="1:11">
      <c r="A3" s="280" t="s">
        <v>364</v>
      </c>
      <c r="B3" s="280"/>
      <c r="C3" s="280"/>
      <c r="D3" s="280"/>
      <c r="E3" s="280"/>
      <c r="F3" s="280"/>
      <c r="G3" s="280"/>
      <c r="H3" s="280"/>
    </row>
    <row r="4" spans="1:11">
      <c r="A4" s="268" t="str">
        <f>'B.1 F '!A4</f>
        <v>Forecasted Test Period: Twelve Months Ended December 31, 2022</v>
      </c>
      <c r="B4" s="268"/>
      <c r="C4" s="268"/>
      <c r="D4" s="268"/>
      <c r="E4" s="268"/>
      <c r="F4" s="268"/>
      <c r="G4" s="268"/>
      <c r="H4" s="268"/>
    </row>
    <row r="5" spans="1:11">
      <c r="A5" s="2"/>
      <c r="B5" s="2"/>
      <c r="C5" s="2"/>
      <c r="D5" s="2"/>
      <c r="E5" s="2"/>
      <c r="F5" s="2"/>
      <c r="G5" s="2"/>
      <c r="H5" s="2"/>
    </row>
    <row r="7" spans="1:11">
      <c r="A7" s="7" t="str">
        <f>'B.1 F '!A6</f>
        <v>Data:______Base Period__X___Forecasted Period</v>
      </c>
      <c r="H7" s="28" t="s">
        <v>363</v>
      </c>
    </row>
    <row r="8" spans="1:11">
      <c r="A8" s="7" t="str">
        <f>'B.1 F '!A7</f>
        <v>Type of Filing:___X____Original________Updated ________Revised</v>
      </c>
      <c r="B8" s="1"/>
      <c r="H8" s="27" t="s">
        <v>365</v>
      </c>
    </row>
    <row r="9" spans="1:11">
      <c r="A9" s="103" t="str">
        <f>'B.1 F '!A8</f>
        <v>Workpaper Reference No(s).</v>
      </c>
      <c r="B9" s="22"/>
      <c r="C9" s="22"/>
      <c r="D9" s="22"/>
      <c r="E9" s="22"/>
      <c r="F9" s="22"/>
      <c r="G9" s="22"/>
      <c r="H9" s="35" t="str">
        <f>'B.4.2 B'!H9</f>
        <v>Witness: Christian</v>
      </c>
    </row>
    <row r="10" spans="1:11">
      <c r="A10" s="8" t="s">
        <v>45</v>
      </c>
      <c r="D10" s="8" t="s">
        <v>361</v>
      </c>
      <c r="F10" s="8" t="s">
        <v>360</v>
      </c>
      <c r="H10" s="8" t="s">
        <v>359</v>
      </c>
    </row>
    <row r="11" spans="1:11">
      <c r="A11" s="72" t="s">
        <v>43</v>
      </c>
      <c r="B11" s="72" t="s">
        <v>18</v>
      </c>
      <c r="C11" s="26"/>
      <c r="D11" s="72" t="s">
        <v>325</v>
      </c>
      <c r="E11" s="26"/>
      <c r="F11" s="72" t="s">
        <v>358</v>
      </c>
      <c r="G11" s="26"/>
      <c r="H11" s="72" t="s">
        <v>216</v>
      </c>
    </row>
    <row r="12" spans="1:11">
      <c r="A12" s="8"/>
      <c r="B12" s="8"/>
      <c r="D12" s="8" t="s">
        <v>357</v>
      </c>
      <c r="F12" s="8" t="s">
        <v>356</v>
      </c>
      <c r="H12" s="8" t="s">
        <v>355</v>
      </c>
    </row>
    <row r="14" spans="1:11">
      <c r="A14" s="2">
        <v>1</v>
      </c>
      <c r="B14" s="1" t="s">
        <v>323</v>
      </c>
      <c r="D14" s="6"/>
      <c r="H14" s="6"/>
      <c r="K14" s="6"/>
    </row>
    <row r="15" spans="1:11">
      <c r="A15" s="2"/>
      <c r="E15" s="6"/>
      <c r="F15" s="138"/>
      <c r="G15" s="6"/>
      <c r="H15" s="6"/>
      <c r="I15" s="6"/>
      <c r="K15" s="6"/>
    </row>
    <row r="16" spans="1:11">
      <c r="A16" s="36">
        <f>1+A14</f>
        <v>2</v>
      </c>
      <c r="B16" s="174" t="s">
        <v>481</v>
      </c>
      <c r="D16" s="177">
        <v>0</v>
      </c>
      <c r="F16" s="8" t="s">
        <v>354</v>
      </c>
      <c r="H16" s="177">
        <f>(D16*0.125)</f>
        <v>0</v>
      </c>
    </row>
    <row r="17" spans="1:11">
      <c r="A17" s="2"/>
      <c r="B17" s="175"/>
    </row>
    <row r="18" spans="1:11">
      <c r="A18" s="36">
        <f>1+A16</f>
        <v>3</v>
      </c>
      <c r="B18" s="174" t="s">
        <v>482</v>
      </c>
      <c r="D18" s="16">
        <v>755657.54861435352</v>
      </c>
      <c r="E18" s="6"/>
      <c r="F18" s="8" t="s">
        <v>354</v>
      </c>
      <c r="G18" s="6"/>
      <c r="H18" s="16">
        <f>(D18*0.125)</f>
        <v>94457.19357679419</v>
      </c>
      <c r="I18" s="6"/>
      <c r="K18" s="6"/>
    </row>
    <row r="19" spans="1:11">
      <c r="A19" s="2"/>
      <c r="B19" s="175"/>
      <c r="E19" s="6"/>
      <c r="H19" s="6"/>
      <c r="I19" s="6"/>
      <c r="K19" s="6"/>
    </row>
    <row r="20" spans="1:11">
      <c r="A20" s="36">
        <f>1+A18</f>
        <v>4</v>
      </c>
      <c r="B20" s="174" t="s">
        <v>483</v>
      </c>
      <c r="D20" s="16">
        <v>206350.34876901674</v>
      </c>
      <c r="E20" s="6"/>
      <c r="F20" s="8" t="s">
        <v>354</v>
      </c>
      <c r="G20" s="6"/>
      <c r="H20" s="16">
        <f>(D20*0.125)</f>
        <v>25793.793596127092</v>
      </c>
      <c r="K20" s="6"/>
    </row>
    <row r="21" spans="1:11">
      <c r="A21" s="2"/>
      <c r="B21" s="175"/>
      <c r="E21" s="6"/>
      <c r="F21" s="138"/>
      <c r="G21" s="6"/>
      <c r="H21" s="6"/>
      <c r="I21" s="6"/>
      <c r="K21" s="6"/>
    </row>
    <row r="22" spans="1:11">
      <c r="A22" s="36">
        <f>1+A20</f>
        <v>5</v>
      </c>
      <c r="B22" s="174" t="s">
        <v>484</v>
      </c>
      <c r="D22" s="16">
        <v>9199699.3907355051</v>
      </c>
      <c r="E22" s="6"/>
      <c r="F22" s="8" t="s">
        <v>354</v>
      </c>
      <c r="G22" s="6"/>
      <c r="H22" s="16">
        <f>(D22*0.125)</f>
        <v>1149962.4238419381</v>
      </c>
      <c r="I22" s="6"/>
      <c r="K22" s="6"/>
    </row>
    <row r="23" spans="1:11">
      <c r="A23" s="2"/>
      <c r="B23" s="175"/>
      <c r="E23" s="6"/>
      <c r="F23" s="138"/>
      <c r="G23" s="6"/>
      <c r="H23" s="6"/>
      <c r="I23" s="6"/>
      <c r="K23" s="6"/>
    </row>
    <row r="24" spans="1:11">
      <c r="A24" s="36">
        <f>1+A22</f>
        <v>6</v>
      </c>
      <c r="B24" s="176" t="s">
        <v>485</v>
      </c>
      <c r="D24">
        <v>2399512.7759451522</v>
      </c>
      <c r="E24" s="6"/>
      <c r="F24" s="8" t="s">
        <v>354</v>
      </c>
      <c r="G24" s="6"/>
      <c r="H24" s="16">
        <f>(D24*0.125)</f>
        <v>299939.09699314402</v>
      </c>
      <c r="I24" s="6"/>
      <c r="K24" s="6"/>
    </row>
    <row r="25" spans="1:11">
      <c r="A25" s="2"/>
      <c r="B25" s="175"/>
      <c r="E25" s="6"/>
      <c r="F25" s="138"/>
      <c r="G25" s="6"/>
      <c r="H25" s="6"/>
      <c r="I25" s="6"/>
      <c r="K25" s="6"/>
    </row>
    <row r="26" spans="1:11">
      <c r="A26" s="36">
        <f>1+A24</f>
        <v>7</v>
      </c>
      <c r="B26" s="174" t="s">
        <v>486</v>
      </c>
      <c r="D26" s="16">
        <v>175131.3105771456</v>
      </c>
      <c r="E26" s="6"/>
      <c r="F26" s="8" t="s">
        <v>354</v>
      </c>
      <c r="G26" s="6"/>
      <c r="H26" s="16">
        <f>(D26*0.125)</f>
        <v>21891.4138221432</v>
      </c>
      <c r="I26" s="6"/>
      <c r="K26" s="6"/>
    </row>
    <row r="27" spans="1:11">
      <c r="A27" s="2"/>
      <c r="B27" s="175"/>
      <c r="D27" s="6"/>
      <c r="E27" s="6"/>
      <c r="F27" s="138"/>
      <c r="G27" s="6"/>
      <c r="H27" s="6"/>
      <c r="I27" s="6"/>
      <c r="K27" s="6"/>
    </row>
    <row r="28" spans="1:11">
      <c r="A28" s="36">
        <f>1+A26</f>
        <v>8</v>
      </c>
      <c r="B28" s="174" t="s">
        <v>487</v>
      </c>
      <c r="D28" s="16">
        <v>155124.60857839306</v>
      </c>
      <c r="E28" s="6"/>
      <c r="F28" s="8" t="s">
        <v>354</v>
      </c>
      <c r="G28" s="6"/>
      <c r="H28" s="16">
        <f>(D28*0.125)</f>
        <v>19390.576072299133</v>
      </c>
      <c r="I28" s="6"/>
      <c r="K28" s="6"/>
    </row>
    <row r="29" spans="1:11">
      <c r="A29" s="2"/>
      <c r="B29" s="175"/>
      <c r="D29" s="6"/>
      <c r="E29" s="6"/>
      <c r="F29" s="138"/>
      <c r="G29" s="6"/>
      <c r="H29" s="6"/>
      <c r="I29" s="6"/>
      <c r="K29" s="6"/>
    </row>
    <row r="30" spans="1:11">
      <c r="A30" s="36">
        <f>1+A28</f>
        <v>9</v>
      </c>
      <c r="B30" s="174" t="s">
        <v>488</v>
      </c>
      <c r="D30" s="19">
        <v>16155959.42628119</v>
      </c>
      <c r="E30" s="6"/>
      <c r="F30" s="8" t="s">
        <v>354</v>
      </c>
      <c r="G30" s="6"/>
      <c r="H30" s="19">
        <f>(D30*0.125)</f>
        <v>2019494.9282851487</v>
      </c>
      <c r="I30" s="6"/>
      <c r="K30" s="6"/>
    </row>
    <row r="31" spans="1:11">
      <c r="A31" s="2"/>
      <c r="D31" s="6"/>
      <c r="E31" s="6"/>
      <c r="F31" s="138"/>
      <c r="G31" s="6"/>
      <c r="H31" s="6"/>
      <c r="I31" s="6"/>
      <c r="K31" s="6"/>
    </row>
    <row r="32" spans="1:11" ht="15.75" thickBot="1">
      <c r="A32" s="36">
        <f>1+A30</f>
        <v>10</v>
      </c>
      <c r="B32" s="1" t="s">
        <v>353</v>
      </c>
      <c r="D32" s="11">
        <f>SUM(D16:D30)</f>
        <v>29047435.409500755</v>
      </c>
      <c r="E32" s="6"/>
      <c r="H32" s="11">
        <f>+D32*0.125</f>
        <v>3630929.4261875944</v>
      </c>
      <c r="I32" s="6"/>
      <c r="K32" s="6"/>
    </row>
    <row r="33" spans="1:11" ht="15.75" thickTop="1">
      <c r="E33" s="6"/>
      <c r="F33" s="138"/>
      <c r="G33" s="6"/>
      <c r="H33" s="6"/>
      <c r="I33" s="6"/>
      <c r="K33" s="6"/>
    </row>
    <row r="34" spans="1:11">
      <c r="E34" s="6"/>
      <c r="G34" s="6"/>
      <c r="H34" s="6"/>
      <c r="I34" s="6"/>
      <c r="K34" s="6"/>
    </row>
    <row r="35" spans="1:11">
      <c r="E35" s="6"/>
      <c r="F35" s="138"/>
      <c r="G35" s="6"/>
      <c r="H35" s="6"/>
      <c r="I35" s="6"/>
      <c r="K35" s="6"/>
    </row>
    <row r="36" spans="1:11">
      <c r="E36" s="6"/>
      <c r="G36" s="6"/>
      <c r="H36" s="6"/>
      <c r="I36" s="6"/>
    </row>
    <row r="37" spans="1:11">
      <c r="E37" s="6"/>
      <c r="G37" s="6"/>
      <c r="H37" s="6"/>
      <c r="I37" s="6"/>
      <c r="K37" s="6"/>
    </row>
    <row r="38" spans="1:11">
      <c r="E38" s="6"/>
      <c r="G38" s="6"/>
      <c r="I38" s="6"/>
    </row>
    <row r="39" spans="1:11">
      <c r="A39" s="1"/>
      <c r="B39" s="1"/>
      <c r="G39" s="6"/>
      <c r="H39" s="6"/>
      <c r="I39" s="6"/>
    </row>
    <row r="40" spans="1:11">
      <c r="B40" s="1"/>
      <c r="G40" s="6"/>
      <c r="H40" s="6"/>
      <c r="I40" s="6"/>
    </row>
    <row r="41" spans="1:11">
      <c r="B41" s="1"/>
      <c r="G41" s="6"/>
      <c r="H41" s="6"/>
      <c r="I41" s="6"/>
    </row>
    <row r="42" spans="1:11">
      <c r="B42" s="1"/>
      <c r="G42" s="6"/>
      <c r="H42" s="6"/>
      <c r="I42" s="6"/>
    </row>
    <row r="43" spans="1:11">
      <c r="G43" s="6"/>
      <c r="H43" s="6"/>
      <c r="I43" s="6"/>
    </row>
    <row r="44" spans="1:11">
      <c r="G44" s="6"/>
      <c r="H44" s="6"/>
      <c r="I44" s="6"/>
    </row>
    <row r="45" spans="1:11">
      <c r="G45" s="6"/>
      <c r="H45" s="6"/>
      <c r="I45" s="6"/>
    </row>
    <row r="46" spans="1:11">
      <c r="G46" s="6"/>
      <c r="H46" s="6"/>
      <c r="I46" s="6"/>
    </row>
  </sheetData>
  <mergeCells count="4">
    <mergeCell ref="A1:H1"/>
    <mergeCell ref="A2:H2"/>
    <mergeCell ref="A3:H3"/>
    <mergeCell ref="A4:H4"/>
  </mergeCells>
  <printOptions horizontalCentered="1"/>
  <pageMargins left="0.75" right="0.75" top="0.86" bottom="1.18" header="0.5" footer="0.45"/>
  <pageSetup scale="95" orientation="landscape" verticalDpi="300" r:id="rId1"/>
  <headerFooter alignWithMargins="0">
    <oddHeader>&amp;RCASE NO. 2021-00214
FR_16(8)(b) 
ATTACHMENT 1</oddHeader>
    <oddFooter>&amp;RSchedule &amp;A
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7B599-DEB6-42D4-BBC0-DA6CFB49853B}">
  <sheetPr>
    <pageSetUpPr fitToPage="1"/>
  </sheetPr>
  <dimension ref="A1:Q54"/>
  <sheetViews>
    <sheetView view="pageBreakPreview" zoomScale="80" zoomScaleNormal="100" zoomScaleSheetLayoutView="80" workbookViewId="0">
      <selection activeCell="G30" sqref="G30"/>
    </sheetView>
  </sheetViews>
  <sheetFormatPr defaultColWidth="8.44140625" defaultRowHeight="15"/>
  <cols>
    <col min="1" max="1" width="5.77734375" style="4" customWidth="1"/>
    <col min="2" max="2" width="4.21875" style="4" customWidth="1"/>
    <col min="3" max="3" width="49.33203125" style="4" customWidth="1"/>
    <col min="4" max="4" width="14.77734375" style="4" bestFit="1" customWidth="1"/>
    <col min="5" max="5" width="11.77734375" style="2" bestFit="1" customWidth="1"/>
    <col min="6" max="6" width="11.77734375" style="2" customWidth="1"/>
    <col min="7" max="7" width="14" style="4" customWidth="1"/>
    <col min="8" max="8" width="4.33203125" style="4" customWidth="1"/>
    <col min="9" max="9" width="13.109375" style="4" customWidth="1"/>
    <col min="10" max="11" width="11.88671875" style="2" customWidth="1"/>
    <col min="12" max="12" width="18.33203125" style="4" customWidth="1"/>
    <col min="13" max="16384" width="8.44140625" style="4"/>
  </cols>
  <sheetData>
    <row r="1" spans="1:12">
      <c r="A1" s="270" t="s">
        <v>476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</row>
    <row r="2" spans="1:12">
      <c r="A2" s="270" t="s">
        <v>477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</row>
    <row r="3" spans="1:12">
      <c r="A3" s="271" t="s">
        <v>388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</row>
    <row r="4" spans="1:12">
      <c r="A4" s="270" t="str">
        <f>'B.1 B'!A4</f>
        <v>Base Period: Twelve Months Ended September 30, 2021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</row>
    <row r="5" spans="1:12">
      <c r="A5" s="201"/>
      <c r="B5" s="92"/>
      <c r="C5" s="92"/>
      <c r="D5" s="92"/>
      <c r="G5" s="92"/>
      <c r="H5" s="92"/>
      <c r="I5" s="92"/>
    </row>
    <row r="6" spans="1:12" ht="15.75">
      <c r="A6" s="1" t="s">
        <v>387</v>
      </c>
      <c r="B6" s="1"/>
      <c r="D6" s="91"/>
      <c r="L6" s="28" t="s">
        <v>386</v>
      </c>
    </row>
    <row r="7" spans="1:12">
      <c r="A7" s="1" t="s">
        <v>385</v>
      </c>
      <c r="C7" s="1"/>
      <c r="L7" s="28" t="s">
        <v>384</v>
      </c>
    </row>
    <row r="8" spans="1:12">
      <c r="A8" s="1" t="s">
        <v>49</v>
      </c>
      <c r="L8" s="28" t="s">
        <v>48</v>
      </c>
    </row>
    <row r="9" spans="1:12">
      <c r="A9" s="83"/>
      <c r="B9" s="87"/>
      <c r="C9" s="87"/>
      <c r="D9" s="200"/>
      <c r="E9" s="86" t="s">
        <v>231</v>
      </c>
      <c r="F9" s="85" t="s">
        <v>230</v>
      </c>
      <c r="G9" s="199" t="s">
        <v>359</v>
      </c>
      <c r="H9" s="8"/>
      <c r="I9" s="198"/>
      <c r="J9" s="86" t="s">
        <v>231</v>
      </c>
      <c r="K9" s="85" t="s">
        <v>230</v>
      </c>
      <c r="L9" s="88"/>
    </row>
    <row r="10" spans="1:12">
      <c r="A10" s="196" t="s">
        <v>45</v>
      </c>
      <c r="B10" s="8"/>
      <c r="D10" s="197"/>
      <c r="E10" s="8" t="s">
        <v>224</v>
      </c>
      <c r="F10" s="8" t="s">
        <v>223</v>
      </c>
      <c r="G10" s="74" t="s">
        <v>383</v>
      </c>
      <c r="H10" s="8"/>
      <c r="I10" s="196" t="s">
        <v>382</v>
      </c>
      <c r="J10" s="8" t="s">
        <v>224</v>
      </c>
      <c r="K10" s="8" t="s">
        <v>223</v>
      </c>
      <c r="L10" s="74" t="s">
        <v>222</v>
      </c>
    </row>
    <row r="11" spans="1:12">
      <c r="A11" s="73" t="s">
        <v>43</v>
      </c>
      <c r="B11" s="72"/>
      <c r="C11" s="195" t="s">
        <v>381</v>
      </c>
      <c r="D11" s="194" t="s">
        <v>380</v>
      </c>
      <c r="E11" s="72" t="s">
        <v>217</v>
      </c>
      <c r="F11" s="72" t="s">
        <v>217</v>
      </c>
      <c r="G11" s="71" t="s">
        <v>219</v>
      </c>
      <c r="H11" s="8"/>
      <c r="I11" s="73" t="s">
        <v>218</v>
      </c>
      <c r="J11" s="72" t="s">
        <v>217</v>
      </c>
      <c r="K11" s="72" t="s">
        <v>217</v>
      </c>
      <c r="L11" s="193" t="s">
        <v>216</v>
      </c>
    </row>
    <row r="12" spans="1:12" ht="15.75">
      <c r="B12" s="188" t="s">
        <v>379</v>
      </c>
    </row>
    <row r="13" spans="1:12">
      <c r="A13" s="8">
        <v>1</v>
      </c>
      <c r="C13" s="52" t="s">
        <v>378</v>
      </c>
      <c r="D13" s="18">
        <f>'WP B.5 B'!P13</f>
        <v>16554815.215349402</v>
      </c>
      <c r="E13" s="192">
        <v>1</v>
      </c>
      <c r="F13" s="192">
        <v>1</v>
      </c>
      <c r="G13" s="18">
        <f>D13*E13*F13</f>
        <v>16554815.215349402</v>
      </c>
      <c r="H13" s="6"/>
      <c r="I13" s="18">
        <f>'WP B.5 B'!Q13</f>
        <v>14656074.688554559</v>
      </c>
      <c r="J13" s="192">
        <v>1</v>
      </c>
      <c r="K13" s="192">
        <v>1</v>
      </c>
      <c r="L13" s="18">
        <f>I13*J13*K13</f>
        <v>14656074.688554559</v>
      </c>
    </row>
    <row r="14" spans="1:12" ht="14.25" customHeight="1">
      <c r="A14" s="8">
        <v>2</v>
      </c>
      <c r="B14" s="189"/>
      <c r="C14" s="1"/>
      <c r="D14" s="6"/>
      <c r="E14" s="192"/>
      <c r="F14" s="192"/>
      <c r="G14" s="6"/>
      <c r="H14" s="6"/>
      <c r="I14" s="6"/>
      <c r="J14" s="191"/>
      <c r="K14" s="191"/>
      <c r="L14" s="6"/>
    </row>
    <row r="15" spans="1:12">
      <c r="A15" s="8">
        <v>3</v>
      </c>
      <c r="C15" s="52" t="s">
        <v>369</v>
      </c>
      <c r="D15" s="16">
        <f>'WP B.5 B'!P15</f>
        <v>-109048871.95728961</v>
      </c>
      <c r="E15" s="190">
        <f>$E$13</f>
        <v>1</v>
      </c>
      <c r="F15" s="190">
        <f>$E$13</f>
        <v>1</v>
      </c>
      <c r="G15" s="16">
        <f>D15*E15*F15</f>
        <v>-109048871.95728961</v>
      </c>
      <c r="H15" s="6"/>
      <c r="I15" s="16">
        <f>'WP B.5 B'!Q15</f>
        <v>-105519941.39061175</v>
      </c>
      <c r="J15" s="190">
        <f>$E$13</f>
        <v>1</v>
      </c>
      <c r="K15" s="190">
        <f>$E$13</f>
        <v>1</v>
      </c>
      <c r="L15" s="16">
        <f>I15*J15*K15</f>
        <v>-105519941.39061175</v>
      </c>
    </row>
    <row r="16" spans="1:12" ht="14.25" customHeight="1">
      <c r="A16" s="8">
        <v>4</v>
      </c>
      <c r="B16" s="189"/>
      <c r="C16" s="1"/>
      <c r="D16" s="6"/>
      <c r="E16" s="192"/>
      <c r="F16" s="192"/>
      <c r="G16" s="6"/>
      <c r="H16" s="6"/>
      <c r="I16" s="6"/>
      <c r="J16" s="191"/>
      <c r="K16" s="191"/>
      <c r="L16" s="6"/>
    </row>
    <row r="17" spans="1:17">
      <c r="A17" s="8">
        <v>5</v>
      </c>
      <c r="C17" s="52" t="s">
        <v>368</v>
      </c>
      <c r="D17" s="16">
        <f>'WP B.5 B'!P17</f>
        <v>-407942</v>
      </c>
      <c r="E17" s="190">
        <f>$E$13</f>
        <v>1</v>
      </c>
      <c r="F17" s="190">
        <f>$E$13</f>
        <v>1</v>
      </c>
      <c r="G17" s="16">
        <f>D17*E17*F17</f>
        <v>-407942</v>
      </c>
      <c r="H17" s="6"/>
      <c r="I17" s="16">
        <f>'WP B.5 B'!Q17</f>
        <v>-351789.84615384613</v>
      </c>
      <c r="J17" s="190">
        <f>$E$13</f>
        <v>1</v>
      </c>
      <c r="K17" s="190">
        <f>$E$13</f>
        <v>1</v>
      </c>
      <c r="L17" s="16">
        <f>I17*J17*K17</f>
        <v>-351789.84615384613</v>
      </c>
    </row>
    <row r="18" spans="1:17" ht="14.25" customHeight="1">
      <c r="A18" s="8">
        <v>6</v>
      </c>
      <c r="B18" s="189"/>
      <c r="C18" s="1"/>
      <c r="D18" s="6"/>
      <c r="E18" s="8"/>
      <c r="F18" s="8"/>
      <c r="G18" s="6"/>
      <c r="H18" s="6"/>
      <c r="I18" s="6"/>
      <c r="L18" s="6"/>
    </row>
    <row r="19" spans="1:17">
      <c r="A19" s="8">
        <v>7</v>
      </c>
      <c r="C19" s="182" t="s">
        <v>377</v>
      </c>
      <c r="D19" s="181">
        <f>SUM(D13:D17)</f>
        <v>-92901998.7419402</v>
      </c>
      <c r="E19" s="8"/>
      <c r="F19" s="8"/>
      <c r="G19" s="181">
        <f>SUM(G13:G17)</f>
        <v>-92901998.7419402</v>
      </c>
      <c r="I19" s="181">
        <f>SUM(I13:I17)</f>
        <v>-91215656.548211038</v>
      </c>
      <c r="L19" s="181">
        <f>SUM(L13:L17)</f>
        <v>-91215656.548211038</v>
      </c>
    </row>
    <row r="20" spans="1:17" ht="14.25" customHeight="1">
      <c r="A20" s="8">
        <v>8</v>
      </c>
      <c r="B20" s="189"/>
      <c r="C20" s="1"/>
      <c r="D20" s="6"/>
      <c r="E20" s="8"/>
      <c r="F20" s="8"/>
      <c r="G20" s="6"/>
      <c r="H20" s="6"/>
      <c r="I20" s="6"/>
      <c r="L20" s="6"/>
    </row>
    <row r="21" spans="1:17" ht="15.75">
      <c r="A21" s="8">
        <v>9</v>
      </c>
      <c r="B21" s="188" t="s">
        <v>376</v>
      </c>
    </row>
    <row r="22" spans="1:17">
      <c r="A22" s="8">
        <v>10</v>
      </c>
      <c r="C22" s="52" t="s">
        <v>371</v>
      </c>
      <c r="D22" s="18">
        <f>'WP B.5 B'!P22</f>
        <v>1003364749</v>
      </c>
      <c r="E22" s="184">
        <v>9.8599999999999993E-2</v>
      </c>
      <c r="F22" s="184">
        <v>0.50419999999999998</v>
      </c>
      <c r="G22" s="18">
        <f>D22*E22*F22</f>
        <v>49881395.535555877</v>
      </c>
      <c r="H22" s="6"/>
      <c r="I22" s="18">
        <f>'WP B.5 B'!Q22</f>
        <v>829026883.92307687</v>
      </c>
      <c r="J22" s="109">
        <f>E22</f>
        <v>9.8599999999999993E-2</v>
      </c>
      <c r="K22" s="109">
        <f>F22</f>
        <v>0.50419999999999998</v>
      </c>
      <c r="L22" s="18">
        <f>I22*J22*K22</f>
        <v>41214341.990577906</v>
      </c>
      <c r="P22" s="183">
        <f>E22*F22</f>
        <v>4.9714119999999994E-2</v>
      </c>
      <c r="Q22" s="183">
        <f>J22*K22</f>
        <v>4.9714119999999994E-2</v>
      </c>
    </row>
    <row r="23" spans="1:17" ht="14.25" customHeight="1">
      <c r="A23" s="8">
        <v>11</v>
      </c>
      <c r="B23" s="189"/>
      <c r="C23" s="1"/>
      <c r="D23" s="6"/>
      <c r="E23" s="8"/>
      <c r="F23" s="8"/>
      <c r="G23" s="6"/>
      <c r="H23" s="6"/>
      <c r="I23" s="6"/>
      <c r="L23" s="6"/>
      <c r="P23" s="187"/>
      <c r="Q23" s="186"/>
    </row>
    <row r="24" spans="1:17">
      <c r="A24" s="8">
        <v>12</v>
      </c>
      <c r="C24" s="52" t="s">
        <v>369</v>
      </c>
      <c r="D24" s="16">
        <f>'WP B.5 B'!P24</f>
        <v>-18468801.078901343</v>
      </c>
      <c r="E24" s="184">
        <f>$E$22</f>
        <v>9.8599999999999993E-2</v>
      </c>
      <c r="F24" s="184">
        <f>$F$22</f>
        <v>0.50419999999999998</v>
      </c>
      <c r="G24" s="16">
        <f>D24*E24*F24</f>
        <v>-918160.19309263071</v>
      </c>
      <c r="H24" s="6"/>
      <c r="I24" s="16">
        <f>'WP B.5 B'!Q24</f>
        <v>-18179358.643316999</v>
      </c>
      <c r="J24" s="109">
        <f>E24</f>
        <v>9.8599999999999993E-2</v>
      </c>
      <c r="K24" s="109">
        <f>F24</f>
        <v>0.50419999999999998</v>
      </c>
      <c r="L24" s="16">
        <f>I24*J24*K24</f>
        <v>-903770.81711689837</v>
      </c>
      <c r="P24" s="183">
        <f>E24*F24</f>
        <v>4.9714119999999994E-2</v>
      </c>
      <c r="Q24" s="183">
        <f>J24*K24</f>
        <v>4.9714119999999994E-2</v>
      </c>
    </row>
    <row r="25" spans="1:17" ht="14.25" customHeight="1">
      <c r="A25" s="8">
        <v>13</v>
      </c>
      <c r="B25" s="189"/>
      <c r="C25" s="1"/>
      <c r="D25" s="6"/>
      <c r="E25" s="8"/>
      <c r="F25" s="8"/>
      <c r="G25" s="6"/>
      <c r="H25" s="6"/>
      <c r="I25" s="6"/>
      <c r="L25" s="6"/>
      <c r="P25" s="187"/>
      <c r="Q25" s="186"/>
    </row>
    <row r="26" spans="1:17">
      <c r="A26" s="8">
        <v>14</v>
      </c>
      <c r="C26" s="52" t="s">
        <v>368</v>
      </c>
      <c r="D26" s="16">
        <f>'WP B.5 B'!P26</f>
        <v>30739755.205077421</v>
      </c>
      <c r="E26" s="184">
        <f>$E$22</f>
        <v>9.8599999999999993E-2</v>
      </c>
      <c r="F26" s="184">
        <f>$F$22</f>
        <v>0.50419999999999998</v>
      </c>
      <c r="G26" s="16">
        <f>D26*E26*F26</f>
        <v>1528199.8790358433</v>
      </c>
      <c r="H26" s="6"/>
      <c r="I26" s="16">
        <f>'WP B.5 B'!Q26</f>
        <v>30826656.518393755</v>
      </c>
      <c r="J26" s="109">
        <f>E26</f>
        <v>9.8599999999999993E-2</v>
      </c>
      <c r="K26" s="109">
        <f>F26</f>
        <v>0.50419999999999998</v>
      </c>
      <c r="L26" s="16">
        <f>I26*J26*K26</f>
        <v>1532520.1013542092</v>
      </c>
      <c r="P26" s="183">
        <f>E26*F26</f>
        <v>4.9714119999999994E-2</v>
      </c>
      <c r="Q26" s="183">
        <f>J26*K26</f>
        <v>4.9714119999999994E-2</v>
      </c>
    </row>
    <row r="27" spans="1:17" ht="14.25" customHeight="1">
      <c r="A27" s="8">
        <v>15</v>
      </c>
      <c r="D27" s="6"/>
      <c r="E27" s="8"/>
      <c r="F27" s="8"/>
      <c r="G27" s="6"/>
      <c r="H27" s="6"/>
      <c r="I27" s="6"/>
      <c r="J27" s="8"/>
      <c r="K27" s="8"/>
      <c r="L27" s="6"/>
      <c r="P27" s="186"/>
      <c r="Q27" s="186"/>
    </row>
    <row r="28" spans="1:17">
      <c r="A28" s="8">
        <v>16</v>
      </c>
      <c r="C28" s="182" t="s">
        <v>375</v>
      </c>
      <c r="D28" s="181">
        <f>SUM(D22:D26)</f>
        <v>1015635703.1261761</v>
      </c>
      <c r="E28" s="8"/>
      <c r="F28" s="8"/>
      <c r="G28" s="181">
        <f>SUM(G22:G26)</f>
        <v>50491435.221499093</v>
      </c>
      <c r="I28" s="181">
        <f>SUM(I22:I26)</f>
        <v>841674181.79815364</v>
      </c>
      <c r="L28" s="181">
        <f>SUM(L22:L26)</f>
        <v>41843091.274815217</v>
      </c>
      <c r="P28" s="186"/>
      <c r="Q28" s="186"/>
    </row>
    <row r="29" spans="1:17" ht="15.75">
      <c r="A29" s="8">
        <v>17</v>
      </c>
      <c r="B29" s="188" t="s">
        <v>374</v>
      </c>
      <c r="P29" s="186"/>
      <c r="Q29" s="186"/>
    </row>
    <row r="30" spans="1:17">
      <c r="A30" s="8">
        <v>18</v>
      </c>
      <c r="C30" s="52" t="s">
        <v>371</v>
      </c>
      <c r="D30" s="18">
        <f>'WP B.5 B'!P30</f>
        <v>-469726</v>
      </c>
      <c r="E30" s="184">
        <v>0.11020000000000001</v>
      </c>
      <c r="F30" s="184">
        <v>0.50429999999999997</v>
      </c>
      <c r="G30" s="18">
        <f>D30*E30*F30</f>
        <v>-26104.486962359999</v>
      </c>
      <c r="H30" s="6"/>
      <c r="I30" s="18">
        <f>'WP B.5 B'!Q30</f>
        <v>-418501.46153846156</v>
      </c>
      <c r="J30" s="109">
        <f>E30</f>
        <v>0.11020000000000001</v>
      </c>
      <c r="K30" s="109">
        <f>F30</f>
        <v>0.50429999999999997</v>
      </c>
      <c r="L30" s="18">
        <f>I30*J30*K30</f>
        <v>-23257.741633333848</v>
      </c>
      <c r="P30" s="183">
        <f>E30*F30</f>
        <v>5.5573860000000003E-2</v>
      </c>
      <c r="Q30" s="183">
        <f>J30*K30</f>
        <v>5.5573860000000003E-2</v>
      </c>
    </row>
    <row r="31" spans="1:17">
      <c r="A31" s="8">
        <v>19</v>
      </c>
      <c r="D31" s="6"/>
      <c r="E31" s="8"/>
      <c r="F31" s="8"/>
      <c r="G31" s="6"/>
      <c r="H31" s="6"/>
      <c r="I31" s="6"/>
      <c r="J31" s="8"/>
      <c r="K31" s="8"/>
      <c r="L31" s="6"/>
      <c r="P31" s="187"/>
      <c r="Q31" s="186"/>
    </row>
    <row r="32" spans="1:17">
      <c r="A32" s="8">
        <v>20</v>
      </c>
      <c r="C32" s="52" t="s">
        <v>369</v>
      </c>
      <c r="D32" s="16">
        <f>'WP B.5 B'!P32</f>
        <v>-12438012.428108975</v>
      </c>
      <c r="E32" s="184">
        <f>$E$30</f>
        <v>0.11020000000000001</v>
      </c>
      <c r="F32" s="184">
        <f>$F$30</f>
        <v>0.50429999999999997</v>
      </c>
      <c r="G32" s="16">
        <f>D32*E32*F32</f>
        <v>-691228.36135798821</v>
      </c>
      <c r="H32" s="6"/>
      <c r="I32" s="16">
        <f>'WP B.5 B'!Q32</f>
        <v>-13345438.756788662</v>
      </c>
      <c r="J32" s="109">
        <f>E32</f>
        <v>0.11020000000000001</v>
      </c>
      <c r="K32" s="109">
        <f>F32</f>
        <v>0.50429999999999997</v>
      </c>
      <c r="L32" s="16">
        <f>I32*J32*K32</f>
        <v>-741657.54510834708</v>
      </c>
      <c r="P32" s="183">
        <f>E32*F32</f>
        <v>5.5573860000000003E-2</v>
      </c>
      <c r="Q32" s="183">
        <f>J32*K32</f>
        <v>5.5573860000000003E-2</v>
      </c>
    </row>
    <row r="33" spans="1:17">
      <c r="A33" s="8">
        <v>21</v>
      </c>
      <c r="B33" s="189"/>
      <c r="C33" s="1"/>
      <c r="D33" s="6"/>
      <c r="E33" s="8"/>
      <c r="F33" s="8"/>
      <c r="G33" s="6"/>
      <c r="H33" s="6"/>
      <c r="I33" s="6"/>
      <c r="L33" s="6"/>
      <c r="P33" s="187"/>
      <c r="Q33" s="186"/>
    </row>
    <row r="34" spans="1:17">
      <c r="A34" s="8">
        <v>22</v>
      </c>
      <c r="C34" s="52" t="s">
        <v>368</v>
      </c>
      <c r="D34" s="16">
        <f>'WP B.5 B'!P34</f>
        <v>195</v>
      </c>
      <c r="E34" s="184">
        <f>$E$30</f>
        <v>0.11020000000000001</v>
      </c>
      <c r="F34" s="184">
        <f>$F$30</f>
        <v>0.50429999999999997</v>
      </c>
      <c r="G34" s="16">
        <f>D34*E34*F34</f>
        <v>10.8369027</v>
      </c>
      <c r="H34" s="6"/>
      <c r="I34" s="16">
        <f>'WP B.5 B'!Q34</f>
        <v>-39.46153846153846</v>
      </c>
      <c r="J34" s="109">
        <f>E34</f>
        <v>0.11020000000000001</v>
      </c>
      <c r="K34" s="109">
        <f>F34</f>
        <v>0.50429999999999997</v>
      </c>
      <c r="L34" s="16">
        <f>I34*J34*K34</f>
        <v>-2.1930300138461538</v>
      </c>
      <c r="P34" s="183">
        <f>E34*F34</f>
        <v>5.5573860000000003E-2</v>
      </c>
      <c r="Q34" s="183">
        <f>J34*K34</f>
        <v>5.5573860000000003E-2</v>
      </c>
    </row>
    <row r="35" spans="1:17">
      <c r="A35" s="8">
        <v>23</v>
      </c>
      <c r="D35" s="6"/>
      <c r="E35" s="8"/>
      <c r="F35" s="8"/>
      <c r="G35" s="6"/>
      <c r="H35" s="6"/>
      <c r="I35" s="6"/>
      <c r="J35" s="8"/>
      <c r="K35" s="8"/>
      <c r="L35" s="6"/>
      <c r="P35" s="186"/>
      <c r="Q35" s="186"/>
    </row>
    <row r="36" spans="1:17">
      <c r="A36" s="8">
        <v>24</v>
      </c>
      <c r="C36" s="182" t="s">
        <v>373</v>
      </c>
      <c r="D36" s="181">
        <f>SUM(D30:D34)</f>
        <v>-12907543.428108975</v>
      </c>
      <c r="E36" s="8"/>
      <c r="F36" s="8"/>
      <c r="G36" s="181">
        <f>SUM(G30:G34)</f>
        <v>-717322.01141764817</v>
      </c>
      <c r="I36" s="181">
        <f>SUM(I30:I34)</f>
        <v>-13763979.679865586</v>
      </c>
      <c r="L36" s="181">
        <f>SUM(L30:L34)</f>
        <v>-764917.47977169475</v>
      </c>
      <c r="P36" s="186"/>
      <c r="Q36" s="186"/>
    </row>
    <row r="37" spans="1:17" ht="15.75">
      <c r="A37" s="8">
        <v>25</v>
      </c>
      <c r="B37" s="188" t="s">
        <v>372</v>
      </c>
      <c r="P37" s="186"/>
      <c r="Q37" s="186"/>
    </row>
    <row r="38" spans="1:17" ht="15.75">
      <c r="A38" s="8">
        <v>26</v>
      </c>
      <c r="B38" s="188"/>
      <c r="P38" s="186"/>
      <c r="Q38" s="186"/>
    </row>
    <row r="39" spans="1:17">
      <c r="A39" s="8">
        <v>27</v>
      </c>
      <c r="C39" s="52" t="s">
        <v>371</v>
      </c>
      <c r="D39" s="18">
        <f>'WP B.5 B'!P39</f>
        <v>-2447669</v>
      </c>
      <c r="E39" s="185">
        <v>1</v>
      </c>
      <c r="F39" s="184">
        <v>0.50419999999999998</v>
      </c>
      <c r="G39" s="18">
        <f>D39*$E$39*F39</f>
        <v>-1234114.7098000001</v>
      </c>
      <c r="H39" s="6"/>
      <c r="I39" s="18">
        <f>'WP B.5 B'!Q39</f>
        <v>-2359059.153846154</v>
      </c>
      <c r="J39" s="185">
        <f>E39</f>
        <v>1</v>
      </c>
      <c r="K39" s="184">
        <f>F39</f>
        <v>0.50419999999999998</v>
      </c>
      <c r="L39" s="18">
        <f>I39*$E$39*K39</f>
        <v>-1189437.6253692308</v>
      </c>
      <c r="P39" s="183">
        <f>E39*F39</f>
        <v>0.50419999999999998</v>
      </c>
      <c r="Q39" s="183">
        <f>J39*K39</f>
        <v>0.50419999999999998</v>
      </c>
    </row>
    <row r="40" spans="1:17">
      <c r="A40" s="8">
        <v>28</v>
      </c>
      <c r="D40" s="6"/>
      <c r="E40" s="8"/>
      <c r="F40" s="8"/>
      <c r="G40" s="6"/>
      <c r="H40" s="6"/>
      <c r="I40" s="6"/>
      <c r="J40" s="8"/>
      <c r="K40" s="8"/>
      <c r="L40" s="6"/>
      <c r="P40" s="187"/>
      <c r="Q40" s="186"/>
    </row>
    <row r="41" spans="1:17">
      <c r="A41" s="8">
        <v>29</v>
      </c>
      <c r="C41" s="52" t="s">
        <v>370</v>
      </c>
      <c r="D41" s="16">
        <f>'WP B.5 B'!P45</f>
        <v>0</v>
      </c>
      <c r="E41" s="185">
        <f>$E$39</f>
        <v>1</v>
      </c>
      <c r="F41" s="184">
        <f>$F$39</f>
        <v>0.50419999999999998</v>
      </c>
      <c r="G41" s="16">
        <f>D41*E41*F41</f>
        <v>0</v>
      </c>
      <c r="H41" s="6"/>
      <c r="I41" s="16">
        <f>'WP B.5 B'!Q45</f>
        <v>0</v>
      </c>
      <c r="J41" s="185">
        <f>E41</f>
        <v>1</v>
      </c>
      <c r="K41" s="184">
        <f>F41</f>
        <v>0.50419999999999998</v>
      </c>
      <c r="L41" s="16">
        <f>I41*J41*K41</f>
        <v>0</v>
      </c>
      <c r="P41" s="183">
        <f>E41*F41</f>
        <v>0.50419999999999998</v>
      </c>
      <c r="Q41" s="183">
        <f>J41*K41</f>
        <v>0.50419999999999998</v>
      </c>
    </row>
    <row r="42" spans="1:17">
      <c r="A42" s="8">
        <v>30</v>
      </c>
      <c r="D42" s="6"/>
      <c r="E42" s="8"/>
      <c r="F42" s="8"/>
      <c r="G42" s="6"/>
      <c r="H42" s="6"/>
      <c r="I42" s="6"/>
      <c r="J42" s="8"/>
      <c r="K42" s="8"/>
      <c r="L42" s="6"/>
      <c r="P42" s="187"/>
      <c r="Q42" s="186"/>
    </row>
    <row r="43" spans="1:17">
      <c r="A43" s="8">
        <v>31</v>
      </c>
      <c r="C43" s="52" t="s">
        <v>369</v>
      </c>
      <c r="D43" s="16">
        <f>'WP B.5 B'!P41</f>
        <v>-828426.56400924164</v>
      </c>
      <c r="E43" s="185">
        <f>$E$39</f>
        <v>1</v>
      </c>
      <c r="F43" s="184">
        <f>$F$39</f>
        <v>0.50419999999999998</v>
      </c>
      <c r="G43" s="16">
        <f>D43*$E$39*F43</f>
        <v>-417692.67357345961</v>
      </c>
      <c r="H43" s="6"/>
      <c r="I43" s="16">
        <f>'WP B.5 B'!Q41</f>
        <v>-794968.13022854307</v>
      </c>
      <c r="J43" s="185">
        <f>E43</f>
        <v>1</v>
      </c>
      <c r="K43" s="184">
        <f>F43</f>
        <v>0.50419999999999998</v>
      </c>
      <c r="L43" s="16">
        <f>I43*$E$39*K43</f>
        <v>-400822.93126123142</v>
      </c>
      <c r="P43" s="183">
        <f>E43*F43</f>
        <v>0.50419999999999998</v>
      </c>
      <c r="Q43" s="183">
        <f>J43*K43</f>
        <v>0.50419999999999998</v>
      </c>
    </row>
    <row r="44" spans="1:17">
      <c r="A44" s="8">
        <v>32</v>
      </c>
      <c r="D44" s="6"/>
      <c r="E44" s="8"/>
      <c r="F44" s="8"/>
      <c r="G44" s="6"/>
      <c r="H44" s="6"/>
      <c r="I44" s="6"/>
      <c r="J44" s="8"/>
      <c r="K44" s="8"/>
      <c r="L44" s="6"/>
      <c r="P44" s="186"/>
      <c r="Q44" s="186"/>
    </row>
    <row r="45" spans="1:17">
      <c r="A45" s="8">
        <v>33</v>
      </c>
      <c r="C45" s="52" t="s">
        <v>368</v>
      </c>
      <c r="D45" s="16">
        <f>'WP B.5 B'!P43</f>
        <v>-1307420</v>
      </c>
      <c r="E45" s="185">
        <f>$E$39</f>
        <v>1</v>
      </c>
      <c r="F45" s="184">
        <f>$F$39</f>
        <v>0.50419999999999998</v>
      </c>
      <c r="G45" s="16">
        <f>D45*$E$39*F45</f>
        <v>-659201.16399999999</v>
      </c>
      <c r="H45" s="6"/>
      <c r="I45" s="16">
        <f>'WP B.5 B'!Q43</f>
        <v>-1291111.7692307692</v>
      </c>
      <c r="J45" s="185">
        <f>E45</f>
        <v>1</v>
      </c>
      <c r="K45" s="184">
        <f>F45</f>
        <v>0.50419999999999998</v>
      </c>
      <c r="L45" s="16">
        <f>I45*$E$39*K45</f>
        <v>-650978.55404615379</v>
      </c>
      <c r="P45" s="183">
        <f>E45*F45</f>
        <v>0.50419999999999998</v>
      </c>
      <c r="Q45" s="183">
        <f>J45*K45</f>
        <v>0.50419999999999998</v>
      </c>
    </row>
    <row r="46" spans="1:17">
      <c r="A46" s="8">
        <v>34</v>
      </c>
      <c r="D46" s="6"/>
      <c r="E46" s="8"/>
      <c r="F46" s="8"/>
      <c r="G46" s="6"/>
      <c r="H46" s="6"/>
      <c r="I46" s="6"/>
      <c r="J46" s="8"/>
      <c r="K46" s="8"/>
      <c r="L46" s="6"/>
    </row>
    <row r="47" spans="1:17">
      <c r="A47" s="8">
        <v>35</v>
      </c>
      <c r="C47" s="182" t="s">
        <v>367</v>
      </c>
      <c r="D47" s="181">
        <f>SUM(D39:D45)</f>
        <v>-4583515.5640092418</v>
      </c>
      <c r="E47" s="8"/>
      <c r="F47" s="8"/>
      <c r="G47" s="181">
        <f>SUM(G39:G45)</f>
        <v>-2311008.5473734597</v>
      </c>
      <c r="I47" s="181">
        <f>SUM(I39:I45)</f>
        <v>-4445139.0533054667</v>
      </c>
      <c r="L47" s="181">
        <f>SUM(L39:L45)</f>
        <v>-2241239.110676616</v>
      </c>
    </row>
    <row r="48" spans="1:17">
      <c r="A48" s="8">
        <v>36</v>
      </c>
    </row>
    <row r="49" spans="1:12" ht="16.5" thickBot="1">
      <c r="A49" s="8">
        <v>37</v>
      </c>
      <c r="C49" s="180" t="s">
        <v>366</v>
      </c>
      <c r="D49" s="179">
        <f>D47+D36+D28+D19</f>
        <v>905242645.39211774</v>
      </c>
      <c r="G49" s="179">
        <f>G47+G36+G28+G19</f>
        <v>-45438894.079232216</v>
      </c>
      <c r="I49" s="179">
        <f>I47+I36+I28+I19</f>
        <v>732249406.51677155</v>
      </c>
      <c r="L49" s="179">
        <f>L47+L36+L28+L19</f>
        <v>-52378721.863844134</v>
      </c>
    </row>
    <row r="50" spans="1:12" ht="15.75" thickTop="1"/>
    <row r="54" spans="1:12">
      <c r="E54" s="28"/>
    </row>
  </sheetData>
  <mergeCells count="4">
    <mergeCell ref="A1:L1"/>
    <mergeCell ref="A2:L2"/>
    <mergeCell ref="A3:L3"/>
    <mergeCell ref="A4:L4"/>
  </mergeCells>
  <printOptions horizontalCentered="1"/>
  <pageMargins left="0.75" right="0.5" top="0.75" bottom="0.3" header="0.5" footer="0.17"/>
  <pageSetup scale="61" fitToHeight="2" orientation="landscape" verticalDpi="300" r:id="rId1"/>
  <headerFooter alignWithMargins="0">
    <oddHeader>&amp;RCASE NO. 2021-00214
FR_16(8)(b) 
ATTACHMENT 1</oddHeader>
    <oddFooter>&amp;RSchedule &amp;A
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05571-0C2E-45A1-AA42-E5649FA9BA56}">
  <dimension ref="A1:Q140"/>
  <sheetViews>
    <sheetView view="pageBreakPreview" zoomScale="80" zoomScaleNormal="100" zoomScaleSheetLayoutView="80" workbookViewId="0">
      <selection activeCell="G30" sqref="G30"/>
    </sheetView>
  </sheetViews>
  <sheetFormatPr defaultColWidth="8.44140625" defaultRowHeight="15"/>
  <cols>
    <col min="1" max="1" width="5.77734375" style="4" customWidth="1"/>
    <col min="2" max="2" width="4" style="4" customWidth="1"/>
    <col min="3" max="3" width="49.33203125" style="4" customWidth="1"/>
    <col min="4" max="4" width="16" style="4" bestFit="1" customWidth="1"/>
    <col min="5" max="5" width="11.88671875" style="4" bestFit="1" customWidth="1"/>
    <col min="6" max="6" width="11.77734375" style="4" customWidth="1"/>
    <col min="7" max="7" width="14" style="4" bestFit="1" customWidth="1"/>
    <col min="8" max="8" width="4.33203125" style="4" customWidth="1"/>
    <col min="9" max="9" width="16" style="4" bestFit="1" customWidth="1"/>
    <col min="10" max="11" width="11.88671875" style="4" customWidth="1"/>
    <col min="12" max="12" width="18.33203125" style="4" customWidth="1"/>
    <col min="13" max="13" width="12.44140625" style="4" customWidth="1"/>
    <col min="14" max="14" width="7.21875" style="4" customWidth="1"/>
    <col min="15" max="15" width="7.5546875" style="4" customWidth="1"/>
    <col min="16" max="17" width="8.5546875" style="4" bestFit="1" customWidth="1"/>
    <col min="18" max="16384" width="8.44140625" style="4"/>
  </cols>
  <sheetData>
    <row r="1" spans="1:13">
      <c r="A1" s="270" t="s">
        <v>476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</row>
    <row r="2" spans="1:13">
      <c r="A2" s="270" t="s">
        <v>477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</row>
    <row r="3" spans="1:13">
      <c r="A3" s="271" t="s">
        <v>388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</row>
    <row r="4" spans="1:13">
      <c r="A4" s="270" t="str">
        <f>'B.1 F '!A4</f>
        <v>Forecasted Test Period: Twelve Months Ended December 31, 2022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</row>
    <row r="5" spans="1:13">
      <c r="A5" s="201"/>
      <c r="B5" s="92"/>
      <c r="C5" s="92"/>
      <c r="D5" s="92"/>
      <c r="E5" s="92"/>
      <c r="F5" s="92"/>
      <c r="G5" s="92"/>
      <c r="H5" s="92"/>
      <c r="I5" s="92"/>
      <c r="J5" s="92"/>
      <c r="K5" s="92"/>
    </row>
    <row r="6" spans="1:13" ht="15.75">
      <c r="A6" s="1" t="s">
        <v>425</v>
      </c>
      <c r="B6" s="1"/>
      <c r="D6" s="91"/>
      <c r="L6" s="28" t="s">
        <v>386</v>
      </c>
    </row>
    <row r="7" spans="1:13">
      <c r="A7" s="1" t="s">
        <v>385</v>
      </c>
      <c r="C7" s="1"/>
      <c r="L7" s="28" t="s">
        <v>424</v>
      </c>
    </row>
    <row r="8" spans="1:13">
      <c r="A8" s="1" t="s">
        <v>49</v>
      </c>
      <c r="D8" s="209"/>
      <c r="L8" s="90" t="str">
        <f>'B.5 B'!L8</f>
        <v>Witness: Christian</v>
      </c>
    </row>
    <row r="9" spans="1:13">
      <c r="A9" s="83"/>
      <c r="B9" s="87"/>
      <c r="C9" s="87"/>
      <c r="D9" s="200"/>
      <c r="E9" s="86" t="s">
        <v>231</v>
      </c>
      <c r="F9" s="85" t="s">
        <v>230</v>
      </c>
      <c r="G9" s="199" t="s">
        <v>359</v>
      </c>
      <c r="H9" s="8"/>
      <c r="I9" s="198" t="s">
        <v>66</v>
      </c>
      <c r="J9" s="86" t="s">
        <v>231</v>
      </c>
      <c r="K9" s="85" t="s">
        <v>230</v>
      </c>
      <c r="L9" s="88"/>
    </row>
    <row r="10" spans="1:13">
      <c r="A10" s="196" t="s">
        <v>45</v>
      </c>
      <c r="B10" s="8"/>
      <c r="D10" s="197"/>
      <c r="E10" s="8" t="s">
        <v>224</v>
      </c>
      <c r="F10" s="8" t="s">
        <v>223</v>
      </c>
      <c r="G10" s="74" t="s">
        <v>383</v>
      </c>
      <c r="H10" s="8"/>
      <c r="I10" s="196" t="s">
        <v>423</v>
      </c>
      <c r="J10" s="8" t="s">
        <v>224</v>
      </c>
      <c r="K10" s="8" t="s">
        <v>223</v>
      </c>
      <c r="L10" s="74" t="s">
        <v>222</v>
      </c>
    </row>
    <row r="11" spans="1:13">
      <c r="A11" s="73" t="s">
        <v>43</v>
      </c>
      <c r="B11" s="212"/>
      <c r="C11" s="220" t="s">
        <v>381</v>
      </c>
      <c r="D11" s="194" t="s">
        <v>380</v>
      </c>
      <c r="E11" s="212" t="s">
        <v>217</v>
      </c>
      <c r="F11" s="212" t="s">
        <v>217</v>
      </c>
      <c r="G11" s="71" t="s">
        <v>219</v>
      </c>
      <c r="H11" s="8"/>
      <c r="I11" s="73" t="s">
        <v>40</v>
      </c>
      <c r="J11" s="212" t="s">
        <v>217</v>
      </c>
      <c r="K11" s="212" t="s">
        <v>217</v>
      </c>
      <c r="L11" s="193" t="s">
        <v>216</v>
      </c>
    </row>
    <row r="12" spans="1:13" ht="15.75">
      <c r="B12" s="188" t="s">
        <v>379</v>
      </c>
      <c r="E12" s="2"/>
      <c r="F12" s="2"/>
      <c r="J12" s="2"/>
      <c r="K12" s="2"/>
    </row>
    <row r="13" spans="1:13">
      <c r="A13" s="8">
        <v>1</v>
      </c>
      <c r="C13" s="52" t="s">
        <v>371</v>
      </c>
      <c r="D13" s="18">
        <f>'WP B.5 F'!P13</f>
        <v>15237662.541222256</v>
      </c>
      <c r="E13" s="192">
        <v>1</v>
      </c>
      <c r="F13" s="192">
        <v>1</v>
      </c>
      <c r="G13" s="18">
        <f>D13*E13*F13</f>
        <v>15237662.541222256</v>
      </c>
      <c r="H13" s="6"/>
      <c r="I13" s="18">
        <f>'WP B.5 F'!Q13</f>
        <v>15237662.541222256</v>
      </c>
      <c r="J13" s="219">
        <f>E13</f>
        <v>1</v>
      </c>
      <c r="K13" s="219">
        <f>F13</f>
        <v>1</v>
      </c>
      <c r="L13" s="18">
        <f>I13*J13*K13</f>
        <v>15237662.541222256</v>
      </c>
      <c r="M13" s="217"/>
    </row>
    <row r="14" spans="1:13" ht="14.25" customHeight="1">
      <c r="A14" s="8">
        <v>2</v>
      </c>
      <c r="B14" s="189"/>
      <c r="C14" s="1"/>
      <c r="D14" s="6"/>
      <c r="E14" s="192"/>
      <c r="F14" s="192"/>
      <c r="G14" s="6"/>
      <c r="H14" s="6"/>
      <c r="I14" s="6"/>
      <c r="J14" s="2"/>
      <c r="K14" s="2"/>
      <c r="L14" s="6"/>
      <c r="M14" s="217"/>
    </row>
    <row r="15" spans="1:13">
      <c r="A15" s="8">
        <v>3</v>
      </c>
      <c r="C15" s="52" t="s">
        <v>369</v>
      </c>
      <c r="D15" s="16">
        <f>'WP B.5 F'!P15</f>
        <v>-114494631.01138197</v>
      </c>
      <c r="E15" s="190">
        <f>$E$13</f>
        <v>1</v>
      </c>
      <c r="F15" s="190">
        <f>$F$13</f>
        <v>1</v>
      </c>
      <c r="G15" s="16">
        <f>D15*E15*F15</f>
        <v>-114494631.01138197</v>
      </c>
      <c r="H15" s="6"/>
      <c r="I15" s="16">
        <f>'WP B.5 F'!Q15</f>
        <v>-114494631.01138197</v>
      </c>
      <c r="J15" s="219">
        <f>E15</f>
        <v>1</v>
      </c>
      <c r="K15" s="219">
        <f>F15</f>
        <v>1</v>
      </c>
      <c r="L15" s="16">
        <f>I15*J15*K15</f>
        <v>-114494631.01138197</v>
      </c>
      <c r="M15" s="217"/>
    </row>
    <row r="16" spans="1:13" ht="14.25" customHeight="1">
      <c r="A16" s="8">
        <v>4</v>
      </c>
      <c r="B16" s="189"/>
      <c r="C16" s="1"/>
      <c r="D16" s="6"/>
      <c r="E16" s="192"/>
      <c r="F16" s="192"/>
      <c r="G16" s="6"/>
      <c r="H16" s="6"/>
      <c r="I16" s="6"/>
      <c r="J16" s="2"/>
      <c r="K16" s="2"/>
      <c r="L16" s="6"/>
      <c r="M16" s="217"/>
    </row>
    <row r="17" spans="1:17">
      <c r="A17" s="8">
        <v>5</v>
      </c>
      <c r="C17" s="52" t="s">
        <v>368</v>
      </c>
      <c r="D17" s="16">
        <f>'WP B.5 F'!P17</f>
        <v>-407942</v>
      </c>
      <c r="E17" s="190">
        <f>$E$13</f>
        <v>1</v>
      </c>
      <c r="F17" s="190">
        <f>$F$13</f>
        <v>1</v>
      </c>
      <c r="G17" s="16">
        <f>D17*E17*F17</f>
        <v>-407942</v>
      </c>
      <c r="H17" s="6"/>
      <c r="I17" s="16">
        <f>'WP B.5 F'!Q17</f>
        <v>-407942</v>
      </c>
      <c r="J17" s="219">
        <f>E17</f>
        <v>1</v>
      </c>
      <c r="K17" s="219">
        <f>F17</f>
        <v>1</v>
      </c>
      <c r="L17" s="16">
        <f>I17*J17*K17</f>
        <v>-407942</v>
      </c>
      <c r="M17" s="217"/>
    </row>
    <row r="18" spans="1:17" ht="14.25" customHeight="1">
      <c r="A18" s="8">
        <v>6</v>
      </c>
      <c r="B18" s="189"/>
      <c r="C18" s="1"/>
      <c r="D18" s="6"/>
      <c r="E18" s="8"/>
      <c r="F18" s="8"/>
      <c r="G18" s="6"/>
      <c r="H18" s="6"/>
      <c r="I18" s="6"/>
      <c r="J18" s="2"/>
      <c r="K18" s="2"/>
      <c r="L18" s="6"/>
      <c r="M18" s="217"/>
    </row>
    <row r="19" spans="1:17">
      <c r="A19" s="8">
        <v>7</v>
      </c>
      <c r="C19" s="182" t="s">
        <v>377</v>
      </c>
      <c r="D19" s="181">
        <f>SUM(D13:D17)</f>
        <v>-99664910.470159709</v>
      </c>
      <c r="E19" s="8"/>
      <c r="F19" s="8"/>
      <c r="G19" s="181">
        <f>SUM(G13:G17)</f>
        <v>-99664910.470159709</v>
      </c>
      <c r="I19" s="181">
        <f>SUM(I13:I17)</f>
        <v>-99664910.470159709</v>
      </c>
      <c r="J19" s="2"/>
      <c r="K19" s="2"/>
      <c r="L19" s="181">
        <f>SUM(L13:L17)</f>
        <v>-99664910.470159709</v>
      </c>
      <c r="M19" s="217"/>
    </row>
    <row r="20" spans="1:17" ht="14.25" customHeight="1">
      <c r="A20" s="8">
        <v>8</v>
      </c>
      <c r="B20" s="189"/>
      <c r="C20" s="1"/>
      <c r="D20" s="6"/>
      <c r="E20" s="8"/>
      <c r="F20" s="8"/>
      <c r="G20" s="6"/>
      <c r="H20" s="6"/>
      <c r="I20" s="6"/>
      <c r="J20" s="2"/>
      <c r="K20" s="2"/>
      <c r="L20" s="6"/>
      <c r="M20" s="217"/>
    </row>
    <row r="21" spans="1:17" ht="15.75">
      <c r="A21" s="8">
        <v>9</v>
      </c>
      <c r="B21" s="188" t="s">
        <v>376</v>
      </c>
      <c r="E21" s="2"/>
      <c r="F21" s="2"/>
      <c r="J21" s="2"/>
      <c r="K21" s="2"/>
      <c r="M21" s="217"/>
    </row>
    <row r="22" spans="1:17">
      <c r="A22" s="8">
        <v>10</v>
      </c>
      <c r="C22" s="52" t="s">
        <v>371</v>
      </c>
      <c r="D22" s="18">
        <f>'WP B.5 F'!P22</f>
        <v>1003364749</v>
      </c>
      <c r="E22" s="184">
        <v>9.8599999999999993E-2</v>
      </c>
      <c r="F22" s="184">
        <v>0.50419999999999998</v>
      </c>
      <c r="G22" s="18">
        <f>D22*E22*F22</f>
        <v>49881395.535555877</v>
      </c>
      <c r="H22" s="6"/>
      <c r="I22" s="18">
        <f>'WP B.5 F'!Q22</f>
        <v>1003364749</v>
      </c>
      <c r="J22" s="109">
        <f>E22</f>
        <v>9.8599999999999993E-2</v>
      </c>
      <c r="K22" s="109">
        <f>F22</f>
        <v>0.50419999999999998</v>
      </c>
      <c r="L22" s="18">
        <f>I22*J22*K22</f>
        <v>49881395.535555877</v>
      </c>
      <c r="M22" s="217"/>
      <c r="P22" s="184">
        <f>E22*F22</f>
        <v>4.9714119999999994E-2</v>
      </c>
      <c r="Q22" s="184">
        <f>J22*K22</f>
        <v>4.9714119999999994E-2</v>
      </c>
    </row>
    <row r="23" spans="1:17">
      <c r="A23" s="8">
        <v>11</v>
      </c>
      <c r="D23" s="6"/>
      <c r="E23" s="8"/>
      <c r="F23" s="8"/>
      <c r="G23" s="6"/>
      <c r="H23" s="6"/>
      <c r="I23" s="6"/>
      <c r="J23" s="8"/>
      <c r="K23" s="8"/>
      <c r="L23" s="6"/>
      <c r="M23" s="217"/>
      <c r="P23" s="218"/>
      <c r="Q23" s="186"/>
    </row>
    <row r="24" spans="1:17">
      <c r="A24" s="8">
        <v>12</v>
      </c>
      <c r="C24" s="52" t="s">
        <v>369</v>
      </c>
      <c r="D24" s="16">
        <f>'WP B.5 F'!P24</f>
        <v>-19590408.37466174</v>
      </c>
      <c r="E24" s="184">
        <f>$E$22</f>
        <v>9.8599999999999993E-2</v>
      </c>
      <c r="F24" s="184">
        <f>$F$22</f>
        <v>0.50419999999999998</v>
      </c>
      <c r="G24" s="16">
        <f>D24*E24*F24</f>
        <v>-973919.9127869386</v>
      </c>
      <c r="H24" s="6"/>
      <c r="I24" s="16">
        <f>'WP B.5 F'!Q24</f>
        <v>-19590408.37466174</v>
      </c>
      <c r="J24" s="109">
        <f>E24</f>
        <v>9.8599999999999993E-2</v>
      </c>
      <c r="K24" s="109">
        <f>F24</f>
        <v>0.50419999999999998</v>
      </c>
      <c r="L24" s="16">
        <f>I24*J24*K24</f>
        <v>-973919.9127869386</v>
      </c>
      <c r="M24" s="217"/>
      <c r="P24" s="184">
        <f>E24*F24</f>
        <v>4.9714119999999994E-2</v>
      </c>
      <c r="Q24" s="184">
        <f>J24*K24</f>
        <v>4.9714119999999994E-2</v>
      </c>
    </row>
    <row r="25" spans="1:17" ht="14.25" customHeight="1">
      <c r="A25" s="8">
        <v>13</v>
      </c>
      <c r="B25" s="189"/>
      <c r="C25" s="1"/>
      <c r="D25" s="6"/>
      <c r="E25" s="8"/>
      <c r="F25" s="8"/>
      <c r="G25" s="6"/>
      <c r="H25" s="6"/>
      <c r="I25" s="6"/>
      <c r="J25" s="2"/>
      <c r="K25" s="2"/>
      <c r="L25" s="6"/>
      <c r="M25" s="217"/>
      <c r="P25" s="218"/>
      <c r="Q25" s="186"/>
    </row>
    <row r="26" spans="1:17">
      <c r="A26" s="8">
        <v>14</v>
      </c>
      <c r="C26" s="52" t="s">
        <v>368</v>
      </c>
      <c r="D26" s="16">
        <f>'WP B.5 F'!P26</f>
        <v>30739755.205077421</v>
      </c>
      <c r="E26" s="184">
        <f>$E$22</f>
        <v>9.8599999999999993E-2</v>
      </c>
      <c r="F26" s="184">
        <f>$F$22</f>
        <v>0.50419999999999998</v>
      </c>
      <c r="G26" s="16">
        <f>D26*E26*F26</f>
        <v>1528199.8790358433</v>
      </c>
      <c r="H26" s="6"/>
      <c r="I26" s="16">
        <f>'WP B.5 F'!Q26</f>
        <v>30739755.205077421</v>
      </c>
      <c r="J26" s="109">
        <f>E26</f>
        <v>9.8599999999999993E-2</v>
      </c>
      <c r="K26" s="109">
        <f>F26</f>
        <v>0.50419999999999998</v>
      </c>
      <c r="L26" s="16">
        <f>I26*J26*K26</f>
        <v>1528199.8790358433</v>
      </c>
      <c r="M26" s="217"/>
      <c r="P26" s="184">
        <f>E26*F26</f>
        <v>4.9714119999999994E-2</v>
      </c>
      <c r="Q26" s="184">
        <f>J26*K26</f>
        <v>4.9714119999999994E-2</v>
      </c>
    </row>
    <row r="27" spans="1:17" ht="14.25" customHeight="1">
      <c r="A27" s="8">
        <v>15</v>
      </c>
      <c r="D27" s="6"/>
      <c r="E27" s="8"/>
      <c r="F27" s="8"/>
      <c r="G27" s="6"/>
      <c r="H27" s="6"/>
      <c r="I27" s="6"/>
      <c r="J27" s="8"/>
      <c r="K27" s="8"/>
      <c r="L27" s="6"/>
      <c r="M27" s="217"/>
      <c r="P27" s="186"/>
      <c r="Q27" s="186"/>
    </row>
    <row r="28" spans="1:17">
      <c r="A28" s="8">
        <v>16</v>
      </c>
      <c r="C28" s="182" t="s">
        <v>375</v>
      </c>
      <c r="D28" s="181">
        <f>SUM(D22:D26)</f>
        <v>1014514095.8304157</v>
      </c>
      <c r="E28" s="8"/>
      <c r="F28" s="8"/>
      <c r="G28" s="181">
        <f>SUM(G22:G26)</f>
        <v>50435675.501804784</v>
      </c>
      <c r="I28" s="181">
        <f>SUM(I22:I26)</f>
        <v>1014514095.8304157</v>
      </c>
      <c r="J28" s="2"/>
      <c r="K28" s="2"/>
      <c r="L28" s="181">
        <f>SUM(L22:L26)</f>
        <v>50435675.501804784</v>
      </c>
      <c r="M28" s="217"/>
      <c r="P28" s="186"/>
      <c r="Q28" s="186"/>
    </row>
    <row r="29" spans="1:17" ht="15.75">
      <c r="A29" s="8">
        <v>17</v>
      </c>
      <c r="B29" s="188" t="s">
        <v>374</v>
      </c>
      <c r="E29" s="2"/>
      <c r="F29" s="2"/>
      <c r="J29" s="2"/>
      <c r="K29" s="2"/>
      <c r="M29" s="217"/>
      <c r="P29" s="186"/>
      <c r="Q29" s="186"/>
    </row>
    <row r="30" spans="1:17">
      <c r="A30" s="8">
        <v>18</v>
      </c>
      <c r="C30" s="52" t="s">
        <v>371</v>
      </c>
      <c r="D30" s="18">
        <f>'WP B.5 F'!P30</f>
        <v>-469726</v>
      </c>
      <c r="E30" s="184">
        <v>0.11020000000000001</v>
      </c>
      <c r="F30" s="184">
        <v>0.50429999999999997</v>
      </c>
      <c r="G30" s="18">
        <f>D30*E30*F30</f>
        <v>-26104.486962359999</v>
      </c>
      <c r="H30" s="6"/>
      <c r="I30" s="18">
        <f>'WP B.5 F'!Q30</f>
        <v>-469726</v>
      </c>
      <c r="J30" s="109">
        <f>E30</f>
        <v>0.11020000000000001</v>
      </c>
      <c r="K30" s="109">
        <f>F30</f>
        <v>0.50429999999999997</v>
      </c>
      <c r="L30" s="18">
        <f>I30*J30*K30</f>
        <v>-26104.486962359999</v>
      </c>
      <c r="M30" s="217"/>
      <c r="P30" s="184">
        <f>E30*F30</f>
        <v>5.5573860000000003E-2</v>
      </c>
      <c r="Q30" s="184">
        <f>J30*K30</f>
        <v>5.5573860000000003E-2</v>
      </c>
    </row>
    <row r="31" spans="1:17">
      <c r="A31" s="8">
        <v>19</v>
      </c>
      <c r="B31" s="189"/>
      <c r="C31" s="1"/>
      <c r="D31" s="6"/>
      <c r="E31" s="8"/>
      <c r="F31" s="8"/>
      <c r="G31" s="6"/>
      <c r="H31" s="6"/>
      <c r="I31" s="6"/>
      <c r="J31" s="2"/>
      <c r="K31" s="2"/>
      <c r="L31" s="6"/>
      <c r="M31" s="217"/>
      <c r="P31" s="218"/>
      <c r="Q31" s="186"/>
    </row>
    <row r="32" spans="1:17">
      <c r="A32" s="8">
        <v>20</v>
      </c>
      <c r="C32" s="52" t="s">
        <v>369</v>
      </c>
      <c r="D32" s="16">
        <f>'WP B.5 F'!P32</f>
        <v>-10946260.540675491</v>
      </c>
      <c r="E32" s="184">
        <f>$E$30</f>
        <v>0.11020000000000001</v>
      </c>
      <c r="F32" s="184">
        <f>$F$30</f>
        <v>0.50429999999999997</v>
      </c>
      <c r="G32" s="16">
        <f>D32*E32*F32</f>
        <v>-608325.95081102406</v>
      </c>
      <c r="H32" s="6"/>
      <c r="I32" s="16">
        <f>'WP B.5 F'!Q32</f>
        <v>-10946260.540675491</v>
      </c>
      <c r="J32" s="109">
        <f>E32</f>
        <v>0.11020000000000001</v>
      </c>
      <c r="K32" s="109">
        <f>F32</f>
        <v>0.50429999999999997</v>
      </c>
      <c r="L32" s="16">
        <f>I32*J32*K32</f>
        <v>-608325.95081102406</v>
      </c>
      <c r="M32" s="217"/>
      <c r="P32" s="184">
        <f>E32*F32</f>
        <v>5.5573860000000003E-2</v>
      </c>
      <c r="Q32" s="184">
        <f>J32*K32</f>
        <v>5.5573860000000003E-2</v>
      </c>
    </row>
    <row r="33" spans="1:17">
      <c r="A33" s="8">
        <v>21</v>
      </c>
      <c r="B33" s="189"/>
      <c r="C33" s="1"/>
      <c r="D33" s="6"/>
      <c r="E33" s="8"/>
      <c r="F33" s="8"/>
      <c r="G33" s="6"/>
      <c r="H33" s="6"/>
      <c r="I33" s="6"/>
      <c r="J33" s="2"/>
      <c r="K33" s="2"/>
      <c r="L33" s="6"/>
      <c r="M33" s="217"/>
      <c r="P33" s="218"/>
      <c r="Q33" s="186"/>
    </row>
    <row r="34" spans="1:17">
      <c r="A34" s="8">
        <v>22</v>
      </c>
      <c r="C34" s="52" t="s">
        <v>368</v>
      </c>
      <c r="D34" s="16">
        <f>'WP B.5 F'!P34</f>
        <v>195</v>
      </c>
      <c r="E34" s="184">
        <f>$E$30</f>
        <v>0.11020000000000001</v>
      </c>
      <c r="F34" s="184">
        <f>$F$30</f>
        <v>0.50429999999999997</v>
      </c>
      <c r="G34" s="16">
        <f>D34*E34*F34</f>
        <v>10.8369027</v>
      </c>
      <c r="H34" s="6"/>
      <c r="I34" s="16">
        <f>'WP B.5 F'!Q34</f>
        <v>195</v>
      </c>
      <c r="J34" s="109">
        <f>E34</f>
        <v>0.11020000000000001</v>
      </c>
      <c r="K34" s="109">
        <f>F34</f>
        <v>0.50429999999999997</v>
      </c>
      <c r="L34" s="16">
        <f>I34*J34*K34</f>
        <v>10.8369027</v>
      </c>
      <c r="M34" s="217"/>
      <c r="P34" s="184">
        <f>E34*F34</f>
        <v>5.5573860000000003E-2</v>
      </c>
      <c r="Q34" s="184">
        <f>J34*K34</f>
        <v>5.5573860000000003E-2</v>
      </c>
    </row>
    <row r="35" spans="1:17">
      <c r="A35" s="8">
        <v>23</v>
      </c>
      <c r="D35" s="6"/>
      <c r="E35" s="8"/>
      <c r="F35" s="8"/>
      <c r="G35" s="6"/>
      <c r="H35" s="6"/>
      <c r="I35" s="6"/>
      <c r="J35" s="8"/>
      <c r="K35" s="8"/>
      <c r="L35" s="6"/>
      <c r="M35" s="217"/>
      <c r="P35" s="186"/>
      <c r="Q35" s="186"/>
    </row>
    <row r="36" spans="1:17">
      <c r="A36" s="8">
        <v>24</v>
      </c>
      <c r="C36" s="182" t="s">
        <v>373</v>
      </c>
      <c r="D36" s="181">
        <f>SUM(D30:D34)</f>
        <v>-11415791.540675491</v>
      </c>
      <c r="E36" s="8"/>
      <c r="F36" s="8"/>
      <c r="G36" s="181">
        <f>SUM(G30:G34)</f>
        <v>-634419.60087068402</v>
      </c>
      <c r="I36" s="181">
        <f>SUM(I30:I34)</f>
        <v>-11415791.540675491</v>
      </c>
      <c r="J36" s="2"/>
      <c r="K36" s="2"/>
      <c r="L36" s="181">
        <f>SUM(L30:L34)</f>
        <v>-634419.60087068402</v>
      </c>
      <c r="M36" s="217"/>
      <c r="P36" s="186"/>
      <c r="Q36" s="186"/>
    </row>
    <row r="37" spans="1:17" ht="15.75">
      <c r="A37" s="8">
        <v>25</v>
      </c>
      <c r="B37" s="188" t="s">
        <v>372</v>
      </c>
      <c r="E37" s="2"/>
      <c r="F37" s="2"/>
      <c r="J37" s="2"/>
      <c r="K37" s="2"/>
      <c r="M37" s="217"/>
      <c r="P37" s="186"/>
      <c r="Q37" s="186"/>
    </row>
    <row r="38" spans="1:17">
      <c r="A38" s="8">
        <v>26</v>
      </c>
      <c r="C38" s="52" t="s">
        <v>371</v>
      </c>
      <c r="D38" s="18">
        <f>'WP B.5 F'!P39</f>
        <v>-2447669</v>
      </c>
      <c r="E38" s="185">
        <v>1</v>
      </c>
      <c r="F38" s="184">
        <v>0.50419999999999998</v>
      </c>
      <c r="G38" s="18">
        <f>D38*E38*F38</f>
        <v>-1234114.7098000001</v>
      </c>
      <c r="H38" s="6"/>
      <c r="I38" s="18">
        <f>'WP B.5 F'!Q39</f>
        <v>-2447669</v>
      </c>
      <c r="J38" s="185">
        <f>E38</f>
        <v>1</v>
      </c>
      <c r="K38" s="184">
        <f>F38</f>
        <v>0.50419999999999998</v>
      </c>
      <c r="L38" s="18">
        <f>I38*J38*K38</f>
        <v>-1234114.7098000001</v>
      </c>
      <c r="M38" s="217"/>
      <c r="P38" s="184">
        <f>E38*F38</f>
        <v>0.50419999999999998</v>
      </c>
      <c r="Q38" s="184">
        <f>J38*K38</f>
        <v>0.50419999999999998</v>
      </c>
    </row>
    <row r="39" spans="1:17">
      <c r="A39" s="8">
        <v>27</v>
      </c>
      <c r="D39" s="6"/>
      <c r="E39" s="8"/>
      <c r="F39" s="8"/>
      <c r="G39" s="6"/>
      <c r="H39" s="6"/>
      <c r="I39" s="6"/>
      <c r="J39" s="8"/>
      <c r="K39" s="8"/>
      <c r="L39" s="6"/>
      <c r="M39" s="217"/>
      <c r="P39" s="218"/>
      <c r="Q39" s="186"/>
    </row>
    <row r="40" spans="1:17">
      <c r="A40" s="8">
        <v>28</v>
      </c>
      <c r="C40" s="52" t="s">
        <v>370</v>
      </c>
      <c r="D40" s="16">
        <f>'WP B.5 F'!P45</f>
        <v>0</v>
      </c>
      <c r="E40" s="185">
        <f>$E$38</f>
        <v>1</v>
      </c>
      <c r="F40" s="184">
        <f>$F$38</f>
        <v>0.50419999999999998</v>
      </c>
      <c r="G40" s="16">
        <f>D40*E40*F40</f>
        <v>0</v>
      </c>
      <c r="H40" s="6"/>
      <c r="I40" s="16">
        <f>'WP B.5 F'!Q45</f>
        <v>0</v>
      </c>
      <c r="J40" s="185">
        <f>E40</f>
        <v>1</v>
      </c>
      <c r="K40" s="184">
        <f>F40</f>
        <v>0.50419999999999998</v>
      </c>
      <c r="L40" s="16">
        <f>I40*J40*K40</f>
        <v>0</v>
      </c>
      <c r="M40" s="217"/>
      <c r="P40" s="184">
        <f>E40*F40</f>
        <v>0.50419999999999998</v>
      </c>
      <c r="Q40" s="184">
        <f>J40*K40</f>
        <v>0.50419999999999998</v>
      </c>
    </row>
    <row r="41" spans="1:17">
      <c r="A41" s="8">
        <v>29</v>
      </c>
      <c r="D41" s="6"/>
      <c r="E41" s="8"/>
      <c r="F41" s="8"/>
      <c r="G41" s="6"/>
      <c r="H41" s="6"/>
      <c r="I41" s="6"/>
      <c r="J41" s="8"/>
      <c r="K41" s="8"/>
      <c r="L41" s="6"/>
      <c r="M41" s="217"/>
      <c r="P41" s="218"/>
      <c r="Q41" s="186"/>
    </row>
    <row r="42" spans="1:17">
      <c r="A42" s="8">
        <v>30</v>
      </c>
      <c r="C42" s="52" t="s">
        <v>369</v>
      </c>
      <c r="D42" s="16">
        <f>'WP B.5 F'!P41</f>
        <v>-875857.58701797551</v>
      </c>
      <c r="E42" s="185">
        <f>$E$38</f>
        <v>1</v>
      </c>
      <c r="F42" s="184">
        <f>$F$38</f>
        <v>0.50419999999999998</v>
      </c>
      <c r="G42" s="16">
        <f>D42*E42*F42</f>
        <v>-441607.39537446323</v>
      </c>
      <c r="H42" s="6"/>
      <c r="I42" s="16">
        <f>'WP B.5 F'!Q41</f>
        <v>-875857.58701797551</v>
      </c>
      <c r="J42" s="185">
        <f>E42</f>
        <v>1</v>
      </c>
      <c r="K42" s="184">
        <f>F42</f>
        <v>0.50419999999999998</v>
      </c>
      <c r="L42" s="16">
        <f>I42*J42*K42</f>
        <v>-441607.39537446323</v>
      </c>
      <c r="M42" s="217"/>
      <c r="P42" s="184">
        <f>E42*F42</f>
        <v>0.50419999999999998</v>
      </c>
      <c r="Q42" s="184">
        <f>J42*K42</f>
        <v>0.50419999999999998</v>
      </c>
    </row>
    <row r="43" spans="1:17">
      <c r="A43" s="8">
        <v>31</v>
      </c>
      <c r="D43" s="6"/>
      <c r="E43" s="8"/>
      <c r="F43" s="8"/>
      <c r="G43" s="6"/>
      <c r="H43" s="6"/>
      <c r="I43" s="6"/>
      <c r="J43" s="8"/>
      <c r="K43" s="8"/>
      <c r="L43" s="6"/>
      <c r="M43" s="217"/>
      <c r="P43" s="186"/>
      <c r="Q43" s="186"/>
    </row>
    <row r="44" spans="1:17">
      <c r="A44" s="8">
        <v>32</v>
      </c>
      <c r="C44" s="52" t="s">
        <v>368</v>
      </c>
      <c r="D44" s="16">
        <f>'WP B.5 F'!P43</f>
        <v>-1307420</v>
      </c>
      <c r="E44" s="185">
        <f>$E$38</f>
        <v>1</v>
      </c>
      <c r="F44" s="184">
        <f>$F$38</f>
        <v>0.50419999999999998</v>
      </c>
      <c r="G44" s="16">
        <f>D44*E44*F44</f>
        <v>-659201.16399999999</v>
      </c>
      <c r="H44" s="6"/>
      <c r="I44" s="16">
        <f>'WP B.5 F'!Q43</f>
        <v>-1307420</v>
      </c>
      <c r="J44" s="185">
        <f>E44</f>
        <v>1</v>
      </c>
      <c r="K44" s="184">
        <f>F44</f>
        <v>0.50419999999999998</v>
      </c>
      <c r="L44" s="16">
        <f>I44*J44*K44</f>
        <v>-659201.16399999999</v>
      </c>
      <c r="M44" s="217"/>
      <c r="P44" s="184">
        <f>E44*F44</f>
        <v>0.50419999999999998</v>
      </c>
      <c r="Q44" s="184">
        <f>J44*K44</f>
        <v>0.50419999999999998</v>
      </c>
    </row>
    <row r="45" spans="1:17">
      <c r="A45" s="8">
        <v>33</v>
      </c>
      <c r="D45" s="6"/>
      <c r="E45" s="8"/>
      <c r="F45" s="8"/>
      <c r="G45" s="6"/>
      <c r="H45" s="6"/>
      <c r="I45" s="6"/>
      <c r="J45" s="8"/>
      <c r="K45" s="8"/>
      <c r="L45" s="6"/>
      <c r="M45" s="217"/>
      <c r="P45" s="184"/>
      <c r="Q45" s="184"/>
    </row>
    <row r="46" spans="1:17">
      <c r="A46" s="8">
        <v>34</v>
      </c>
      <c r="C46" s="182" t="s">
        <v>367</v>
      </c>
      <c r="D46" s="181">
        <f>SUM(D38:D44)</f>
        <v>-4630946.5870179757</v>
      </c>
      <c r="E46" s="8"/>
      <c r="F46" s="8"/>
      <c r="G46" s="181">
        <f>SUM(G38:G44)</f>
        <v>-2334923.2691744631</v>
      </c>
      <c r="I46" s="181">
        <f>SUM(I38:I44)</f>
        <v>-4630946.5870179757</v>
      </c>
      <c r="J46" s="2"/>
      <c r="K46" s="2"/>
      <c r="L46" s="181">
        <f>SUM(L38:L44)</f>
        <v>-2334923.2691744631</v>
      </c>
      <c r="M46" s="217"/>
    </row>
    <row r="47" spans="1:17">
      <c r="A47" s="8">
        <v>35</v>
      </c>
      <c r="E47" s="2"/>
      <c r="F47" s="2"/>
      <c r="J47" s="2"/>
      <c r="K47" s="2"/>
      <c r="M47" s="217"/>
    </row>
    <row r="48" spans="1:17">
      <c r="A48" s="8">
        <v>36</v>
      </c>
      <c r="E48" s="2"/>
      <c r="F48" s="2"/>
      <c r="J48" s="2"/>
      <c r="K48" s="2"/>
      <c r="M48" s="217"/>
    </row>
    <row r="49" spans="1:12" ht="15.75">
      <c r="A49" s="8">
        <v>37</v>
      </c>
      <c r="C49" s="180" t="s">
        <v>366</v>
      </c>
      <c r="D49" s="216">
        <f>D46+D36+D28+D19</f>
        <v>898802447.23256254</v>
      </c>
      <c r="E49" s="2"/>
      <c r="F49" s="2"/>
      <c r="G49" s="216">
        <f>G46+G36+G28+G19</f>
        <v>-52198577.838400073</v>
      </c>
      <c r="I49" s="216">
        <f>I46+I36+I28+I19</f>
        <v>898802447.23256254</v>
      </c>
      <c r="J49" s="2"/>
      <c r="K49" s="2"/>
      <c r="L49" s="216">
        <f>L46+L36+L28+L19</f>
        <v>-52198577.838400073</v>
      </c>
    </row>
    <row r="50" spans="1:12">
      <c r="A50" s="8">
        <v>38</v>
      </c>
      <c r="C50" s="204" t="s">
        <v>422</v>
      </c>
      <c r="E50" s="2"/>
      <c r="F50" s="2"/>
      <c r="J50" s="2"/>
      <c r="K50" s="2"/>
    </row>
    <row r="51" spans="1:12" ht="15.75">
      <c r="A51" s="8">
        <v>39</v>
      </c>
      <c r="C51" s="70" t="s">
        <v>421</v>
      </c>
      <c r="E51" s="2"/>
      <c r="F51" s="2"/>
      <c r="J51" s="2"/>
      <c r="K51" s="2"/>
      <c r="L51">
        <f>I73</f>
        <v>-11871205.994807383</v>
      </c>
    </row>
    <row r="52" spans="1:12">
      <c r="A52" s="8">
        <v>40</v>
      </c>
      <c r="C52"/>
      <c r="E52" s="2"/>
      <c r="F52" s="2"/>
      <c r="J52" s="2"/>
      <c r="K52" s="2"/>
    </row>
    <row r="53" spans="1:12" ht="16.5" thickBot="1">
      <c r="A53" s="8">
        <v>41</v>
      </c>
      <c r="C53" s="70" t="s">
        <v>393</v>
      </c>
      <c r="E53" s="2"/>
      <c r="F53" s="2"/>
      <c r="J53" s="2"/>
      <c r="K53" s="2"/>
      <c r="L53" s="215">
        <f>L49+L51</f>
        <v>-64069783.833207458</v>
      </c>
    </row>
    <row r="54" spans="1:12" ht="15.75" thickTop="1">
      <c r="A54" s="8">
        <v>42</v>
      </c>
      <c r="E54" s="2"/>
      <c r="F54" s="2"/>
      <c r="J54" s="2"/>
      <c r="K54" s="2"/>
    </row>
    <row r="55" spans="1:12" ht="15.75">
      <c r="A55" s="8">
        <v>43</v>
      </c>
      <c r="C55" s="214" t="s">
        <v>420</v>
      </c>
      <c r="D55" s="87"/>
      <c r="E55" s="86"/>
      <c r="F55" s="86"/>
      <c r="G55" s="87"/>
      <c r="H55" s="87"/>
      <c r="I55" s="87"/>
      <c r="J55" s="2"/>
      <c r="K55" s="2"/>
    </row>
    <row r="56" spans="1:12" ht="15.75">
      <c r="A56" s="8">
        <v>44</v>
      </c>
      <c r="C56" s="213" t="s">
        <v>419</v>
      </c>
      <c r="E56" s="2"/>
      <c r="F56" s="2"/>
      <c r="J56" s="2"/>
      <c r="K56" s="2"/>
    </row>
    <row r="57" spans="1:12">
      <c r="A57" s="8">
        <v>45</v>
      </c>
      <c r="F57" s="8" t="s">
        <v>20</v>
      </c>
      <c r="I57" s="8"/>
      <c r="J57" s="2"/>
      <c r="K57" s="2"/>
    </row>
    <row r="58" spans="1:12">
      <c r="A58" s="8">
        <v>46</v>
      </c>
      <c r="C58" s="23" t="s">
        <v>418</v>
      </c>
      <c r="D58" s="209"/>
      <c r="E58" s="209"/>
      <c r="F58" s="212" t="s">
        <v>41</v>
      </c>
      <c r="G58" s="209"/>
      <c r="H58" s="209"/>
      <c r="I58" s="212"/>
      <c r="J58" s="2"/>
      <c r="K58" s="2"/>
    </row>
    <row r="59" spans="1:12">
      <c r="A59" s="8">
        <v>47</v>
      </c>
      <c r="F59" s="2"/>
      <c r="J59" s="2"/>
      <c r="K59" s="2"/>
    </row>
    <row r="60" spans="1:12">
      <c r="A60" s="8">
        <v>48</v>
      </c>
      <c r="C60" s="4" t="s">
        <v>417</v>
      </c>
      <c r="F60" s="2" t="s">
        <v>416</v>
      </c>
      <c r="I60">
        <f>'B.1 F '!F27</f>
        <v>596130007.08261716</v>
      </c>
      <c r="J60" s="2"/>
      <c r="K60" s="2"/>
    </row>
    <row r="61" spans="1:12">
      <c r="A61" s="8">
        <v>49</v>
      </c>
      <c r="F61" s="2"/>
      <c r="J61" s="2"/>
      <c r="K61" s="2"/>
    </row>
    <row r="62" spans="1:12">
      <c r="A62" s="8">
        <v>50</v>
      </c>
      <c r="C62" s="4" t="s">
        <v>415</v>
      </c>
      <c r="F62" s="2" t="s">
        <v>414</v>
      </c>
      <c r="I62">
        <v>45663559</v>
      </c>
      <c r="J62" s="2"/>
      <c r="K62" s="2"/>
    </row>
    <row r="63" spans="1:12">
      <c r="A63" s="8">
        <v>51</v>
      </c>
      <c r="F63" s="2"/>
      <c r="J63" s="2"/>
      <c r="K63" s="2"/>
    </row>
    <row r="64" spans="1:12">
      <c r="A64" s="8">
        <v>52</v>
      </c>
      <c r="C64" s="4" t="s">
        <v>413</v>
      </c>
      <c r="F64" s="2" t="s">
        <v>412</v>
      </c>
      <c r="I64">
        <v>10496657.164710725</v>
      </c>
      <c r="J64" s="2"/>
      <c r="K64" s="2"/>
    </row>
    <row r="65" spans="1:11">
      <c r="A65" s="8">
        <v>53</v>
      </c>
      <c r="F65" s="2"/>
      <c r="J65" s="2"/>
      <c r="K65" s="2"/>
    </row>
    <row r="66" spans="1:11">
      <c r="A66" s="8">
        <v>54</v>
      </c>
      <c r="C66" s="4" t="s">
        <v>411</v>
      </c>
      <c r="F66" s="2" t="s">
        <v>410</v>
      </c>
      <c r="I66">
        <f>I62-I64</f>
        <v>35166901.835289277</v>
      </c>
      <c r="J66" s="2"/>
      <c r="K66" s="2"/>
    </row>
    <row r="67" spans="1:11">
      <c r="A67" s="8">
        <v>55</v>
      </c>
      <c r="F67" s="2"/>
      <c r="J67" s="2"/>
      <c r="K67" s="2"/>
    </row>
    <row r="68" spans="1:11">
      <c r="A68" s="8">
        <v>56</v>
      </c>
      <c r="C68" s="4" t="s">
        <v>409</v>
      </c>
      <c r="D68" s="211">
        <v>0.2495</v>
      </c>
      <c r="F68" s="2" t="s">
        <v>408</v>
      </c>
      <c r="I68">
        <f>I66/(1-D68)</f>
        <v>46857963.804516032</v>
      </c>
      <c r="J68" s="2"/>
      <c r="K68" s="2"/>
    </row>
    <row r="69" spans="1:11">
      <c r="A69" s="8">
        <v>57</v>
      </c>
      <c r="F69" s="2"/>
      <c r="J69" s="2"/>
      <c r="K69" s="2"/>
    </row>
    <row r="70" spans="1:11">
      <c r="A70" s="8">
        <v>58</v>
      </c>
      <c r="C70" s="4" t="s">
        <v>407</v>
      </c>
      <c r="D70" s="211">
        <f>D68</f>
        <v>0.2495</v>
      </c>
      <c r="F70" s="2" t="s">
        <v>406</v>
      </c>
      <c r="I70" s="117">
        <f>I68*D70</f>
        <v>11691061.96922675</v>
      </c>
      <c r="J70" s="2"/>
      <c r="K70" s="2"/>
    </row>
    <row r="71" spans="1:11">
      <c r="A71" s="8">
        <v>59</v>
      </c>
      <c r="F71" s="2"/>
      <c r="J71" s="2"/>
      <c r="K71" s="2"/>
    </row>
    <row r="72" spans="1:11">
      <c r="A72" s="8">
        <v>60</v>
      </c>
      <c r="C72" s="4" t="s">
        <v>405</v>
      </c>
      <c r="F72" s="2" t="s">
        <v>404</v>
      </c>
      <c r="I72">
        <f>L49-'B.5 B'!L49</f>
        <v>180144.02544406056</v>
      </c>
      <c r="J72" s="2"/>
      <c r="K72" s="2"/>
    </row>
    <row r="73" spans="1:11">
      <c r="A73" s="8">
        <v>61</v>
      </c>
      <c r="C73" s="4" t="s">
        <v>403</v>
      </c>
      <c r="F73" s="2"/>
      <c r="I73" s="209">
        <v>-11871205.994807383</v>
      </c>
      <c r="J73" s="2"/>
      <c r="K73" s="36">
        <f>I70+I75</f>
        <v>-1.3657286763191223E-4</v>
      </c>
    </row>
    <row r="74" spans="1:11">
      <c r="A74" s="8">
        <v>62</v>
      </c>
      <c r="F74" s="2"/>
      <c r="J74" s="2"/>
      <c r="K74" s="2"/>
    </row>
    <row r="75" spans="1:11" ht="16.5" thickBot="1">
      <c r="A75" s="8">
        <v>63</v>
      </c>
      <c r="C75" s="70" t="s">
        <v>402</v>
      </c>
      <c r="D75" s="70"/>
      <c r="E75" s="70"/>
      <c r="F75" s="208" t="s">
        <v>401</v>
      </c>
      <c r="G75" s="70"/>
      <c r="H75" s="70"/>
      <c r="I75" s="205">
        <f>SUM(I72:I73)</f>
        <v>-11691061.969363322</v>
      </c>
      <c r="J75" s="2"/>
      <c r="K75" s="2"/>
    </row>
    <row r="76" spans="1:11" ht="15.75" thickTop="1">
      <c r="A76" s="8">
        <v>64</v>
      </c>
      <c r="J76" s="2"/>
      <c r="K76" s="134"/>
    </row>
    <row r="77" spans="1:11">
      <c r="A77" s="8">
        <v>65</v>
      </c>
      <c r="J77" s="2"/>
      <c r="K77" s="2"/>
    </row>
    <row r="78" spans="1:11" ht="15.75">
      <c r="A78" s="8">
        <v>66</v>
      </c>
      <c r="C78" s="210" t="s">
        <v>400</v>
      </c>
      <c r="D78" s="209"/>
      <c r="E78" s="209"/>
      <c r="F78" s="209"/>
      <c r="G78" s="209"/>
      <c r="H78" s="209"/>
      <c r="I78" s="209"/>
      <c r="J78" s="2"/>
      <c r="K78" s="2"/>
    </row>
    <row r="79" spans="1:11" ht="15.75">
      <c r="A79" s="8">
        <v>67</v>
      </c>
      <c r="C79" s="70" t="s">
        <v>399</v>
      </c>
      <c r="D79" s="70"/>
      <c r="E79" s="70"/>
      <c r="F79" s="208" t="s">
        <v>398</v>
      </c>
      <c r="G79" s="70"/>
      <c r="H79" s="70"/>
      <c r="I79" s="70">
        <f>'B.5 B'!L49</f>
        <v>-52378721.863844134</v>
      </c>
      <c r="J79" s="2"/>
      <c r="K79" s="2"/>
    </row>
    <row r="80" spans="1:11">
      <c r="A80" s="8">
        <v>68</v>
      </c>
      <c r="J80" s="2"/>
      <c r="K80" s="2"/>
    </row>
    <row r="81" spans="1:12">
      <c r="A81" s="8">
        <v>69</v>
      </c>
      <c r="C81" s="4" t="s">
        <v>397</v>
      </c>
      <c r="F81" s="2" t="s">
        <v>396</v>
      </c>
      <c r="I81">
        <f>L49</f>
        <v>-52198577.838400073</v>
      </c>
      <c r="J81" s="2"/>
      <c r="K81" s="2"/>
    </row>
    <row r="82" spans="1:12">
      <c r="A82" s="8">
        <v>70</v>
      </c>
      <c r="C82" t="s">
        <v>395</v>
      </c>
      <c r="F82" s="2" t="s">
        <v>394</v>
      </c>
      <c r="I82" s="207">
        <f>I73</f>
        <v>-11871205.994807383</v>
      </c>
      <c r="J82" s="2"/>
      <c r="K82" s="2"/>
    </row>
    <row r="83" spans="1:12" ht="15.75">
      <c r="A83" s="8">
        <v>71</v>
      </c>
      <c r="C83" s="70" t="s">
        <v>393</v>
      </c>
      <c r="D83" s="70"/>
      <c r="E83" s="70"/>
      <c r="F83" s="70"/>
      <c r="G83" s="70"/>
      <c r="H83" s="70"/>
      <c r="I83" s="206">
        <f>SUM(I81:I82)</f>
        <v>-64069783.833207458</v>
      </c>
      <c r="J83" s="2"/>
      <c r="K83" s="2"/>
    </row>
    <row r="84" spans="1:12" ht="15.75">
      <c r="A84" s="8">
        <v>72</v>
      </c>
      <c r="C84" s="70"/>
      <c r="I84" s="70"/>
      <c r="J84" s="2"/>
      <c r="K84" s="2"/>
    </row>
    <row r="85" spans="1:12" ht="16.5" thickBot="1">
      <c r="A85" s="8">
        <v>73</v>
      </c>
      <c r="C85" s="70" t="s">
        <v>392</v>
      </c>
      <c r="F85" s="4" t="s">
        <v>391</v>
      </c>
      <c r="I85" s="205">
        <f>I83-I79</f>
        <v>-11691061.969363324</v>
      </c>
      <c r="J85" s="2"/>
      <c r="K85" s="2"/>
    </row>
    <row r="86" spans="1:12" ht="16.5" thickTop="1">
      <c r="A86" s="8">
        <v>74</v>
      </c>
      <c r="C86" s="70"/>
      <c r="I86" s="70"/>
      <c r="J86" s="2"/>
      <c r="K86" s="2"/>
    </row>
    <row r="87" spans="1:12">
      <c r="A87" s="8">
        <v>75</v>
      </c>
      <c r="J87" s="2"/>
      <c r="K87" s="2"/>
    </row>
    <row r="88" spans="1:12">
      <c r="A88" s="8">
        <v>76</v>
      </c>
      <c r="C88" s="204" t="s">
        <v>390</v>
      </c>
      <c r="E88" s="2"/>
      <c r="F88" s="2"/>
      <c r="J88" s="2"/>
      <c r="K88" s="2"/>
    </row>
    <row r="89" spans="1:12">
      <c r="E89" s="2"/>
      <c r="F89" s="2"/>
      <c r="J89" s="2"/>
      <c r="K89" s="2"/>
    </row>
    <row r="90" spans="1:12">
      <c r="E90" s="2"/>
      <c r="F90" s="2"/>
      <c r="J90" s="2"/>
      <c r="K90" s="2"/>
      <c r="L90" s="202"/>
    </row>
    <row r="91" spans="1:12">
      <c r="C91" s="4" t="s">
        <v>389</v>
      </c>
      <c r="E91" s="2"/>
      <c r="F91" s="2"/>
      <c r="J91" s="2"/>
      <c r="K91" s="2"/>
      <c r="L91" s="202"/>
    </row>
    <row r="92" spans="1:12">
      <c r="E92" s="2"/>
      <c r="F92" s="2"/>
      <c r="J92" s="2"/>
      <c r="K92" s="2"/>
      <c r="L92" s="203"/>
    </row>
    <row r="93" spans="1:12">
      <c r="E93" s="2"/>
      <c r="F93" s="2"/>
      <c r="J93" s="2"/>
      <c r="K93" s="2"/>
      <c r="L93" s="202"/>
    </row>
    <row r="94" spans="1:12">
      <c r="E94" s="2"/>
      <c r="F94" s="2"/>
      <c r="J94" s="2"/>
      <c r="K94" s="2"/>
    </row>
    <row r="95" spans="1:12">
      <c r="E95" s="2"/>
      <c r="F95" s="2"/>
      <c r="J95" s="2"/>
      <c r="K95" s="2"/>
    </row>
    <row r="96" spans="1:12">
      <c r="E96" s="2"/>
      <c r="F96" s="2"/>
      <c r="J96" s="2"/>
      <c r="K96" s="2"/>
    </row>
    <row r="97" spans="5:11">
      <c r="E97" s="2"/>
      <c r="F97" s="2"/>
      <c r="J97" s="2"/>
      <c r="K97" s="2"/>
    </row>
    <row r="98" spans="5:11">
      <c r="E98" s="2"/>
      <c r="F98" s="2"/>
      <c r="J98" s="2"/>
      <c r="K98" s="2"/>
    </row>
    <row r="99" spans="5:11">
      <c r="E99" s="2"/>
      <c r="F99" s="2"/>
      <c r="J99" s="2"/>
      <c r="K99" s="2"/>
    </row>
    <row r="100" spans="5:11">
      <c r="E100" s="2"/>
      <c r="F100" s="2"/>
      <c r="J100" s="2"/>
      <c r="K100" s="2"/>
    </row>
    <row r="101" spans="5:11">
      <c r="E101" s="2"/>
      <c r="F101" s="2"/>
      <c r="J101" s="2"/>
      <c r="K101" s="2"/>
    </row>
    <row r="102" spans="5:11">
      <c r="E102" s="2"/>
      <c r="F102" s="2"/>
      <c r="J102" s="2"/>
      <c r="K102" s="2"/>
    </row>
    <row r="103" spans="5:11">
      <c r="E103" s="2"/>
      <c r="F103" s="2"/>
      <c r="J103" s="2"/>
      <c r="K103" s="2"/>
    </row>
    <row r="104" spans="5:11">
      <c r="E104" s="2"/>
      <c r="F104" s="2"/>
      <c r="J104" s="2"/>
      <c r="K104" s="2"/>
    </row>
    <row r="105" spans="5:11">
      <c r="E105" s="2"/>
      <c r="F105" s="2"/>
      <c r="J105" s="2"/>
      <c r="K105" s="2"/>
    </row>
    <row r="106" spans="5:11">
      <c r="J106" s="2"/>
      <c r="K106" s="2"/>
    </row>
    <row r="107" spans="5:11">
      <c r="J107" s="2"/>
      <c r="K107" s="2"/>
    </row>
    <row r="108" spans="5:11">
      <c r="J108" s="2"/>
      <c r="K108" s="2"/>
    </row>
    <row r="109" spans="5:11">
      <c r="J109" s="2"/>
      <c r="K109" s="2"/>
    </row>
    <row r="110" spans="5:11">
      <c r="J110" s="2"/>
      <c r="K110" s="2"/>
    </row>
    <row r="111" spans="5:11">
      <c r="J111" s="2"/>
      <c r="K111" s="2"/>
    </row>
    <row r="112" spans="5:11">
      <c r="J112" s="2"/>
      <c r="K112" s="2"/>
    </row>
    <row r="113" spans="10:11">
      <c r="J113" s="2"/>
      <c r="K113" s="2"/>
    </row>
    <row r="114" spans="10:11">
      <c r="J114" s="2"/>
      <c r="K114" s="2"/>
    </row>
    <row r="115" spans="10:11">
      <c r="J115" s="2"/>
      <c r="K115" s="2"/>
    </row>
    <row r="116" spans="10:11">
      <c r="J116" s="2"/>
      <c r="K116" s="2"/>
    </row>
    <row r="117" spans="10:11">
      <c r="J117" s="2"/>
      <c r="K117" s="2"/>
    </row>
    <row r="118" spans="10:11">
      <c r="J118" s="2"/>
      <c r="K118" s="2"/>
    </row>
    <row r="119" spans="10:11">
      <c r="J119" s="2"/>
      <c r="K119" s="2"/>
    </row>
    <row r="120" spans="10:11">
      <c r="J120" s="2"/>
      <c r="K120" s="2"/>
    </row>
    <row r="121" spans="10:11">
      <c r="J121" s="2"/>
      <c r="K121" s="2"/>
    </row>
    <row r="122" spans="10:11">
      <c r="J122" s="2"/>
      <c r="K122" s="2"/>
    </row>
    <row r="123" spans="10:11">
      <c r="J123" s="2"/>
      <c r="K123" s="2"/>
    </row>
    <row r="124" spans="10:11">
      <c r="J124" s="2"/>
      <c r="K124" s="2"/>
    </row>
    <row r="125" spans="10:11">
      <c r="J125" s="2"/>
      <c r="K125" s="2"/>
    </row>
    <row r="126" spans="10:11">
      <c r="J126" s="2"/>
      <c r="K126" s="2"/>
    </row>
    <row r="127" spans="10:11">
      <c r="J127" s="2"/>
      <c r="K127" s="2"/>
    </row>
    <row r="128" spans="10:11">
      <c r="J128" s="2"/>
      <c r="K128" s="2"/>
    </row>
    <row r="129" spans="10:11">
      <c r="J129" s="2"/>
      <c r="K129" s="2"/>
    </row>
    <row r="130" spans="10:11">
      <c r="J130" s="2"/>
      <c r="K130" s="2"/>
    </row>
    <row r="131" spans="10:11">
      <c r="J131" s="2"/>
      <c r="K131" s="2"/>
    </row>
    <row r="132" spans="10:11">
      <c r="J132" s="2"/>
      <c r="K132" s="2"/>
    </row>
    <row r="133" spans="10:11">
      <c r="J133" s="2"/>
      <c r="K133" s="2"/>
    </row>
    <row r="134" spans="10:11">
      <c r="J134" s="2"/>
      <c r="K134" s="2"/>
    </row>
    <row r="135" spans="10:11">
      <c r="J135" s="2"/>
      <c r="K135" s="2"/>
    </row>
    <row r="136" spans="10:11">
      <c r="J136" s="2"/>
      <c r="K136" s="2"/>
    </row>
    <row r="137" spans="10:11">
      <c r="J137" s="2"/>
      <c r="K137" s="2"/>
    </row>
    <row r="138" spans="10:11">
      <c r="J138" s="2"/>
      <c r="K138" s="2"/>
    </row>
    <row r="139" spans="10:11">
      <c r="J139" s="2"/>
      <c r="K139" s="2"/>
    </row>
    <row r="140" spans="10:11">
      <c r="J140" s="2"/>
      <c r="K140" s="2"/>
    </row>
  </sheetData>
  <mergeCells count="4">
    <mergeCell ref="A1:L1"/>
    <mergeCell ref="A2:L2"/>
    <mergeCell ref="A3:L3"/>
    <mergeCell ref="A4:L4"/>
  </mergeCells>
  <printOptions horizontalCentered="1"/>
  <pageMargins left="0.75" right="0.75" top="0.6" bottom="0.5" header="0.5" footer="0.17"/>
  <pageSetup scale="57" fitToHeight="2" orientation="landscape" verticalDpi="300" r:id="rId1"/>
  <headerFooter alignWithMargins="0">
    <oddHeader>&amp;RCASE NO. 2021-00214
FR_16(8)(b) 
ATTACHMENT 1</oddHeader>
    <oddFooter>&amp;RSchedule &amp;A
Page &amp;P of &amp;N</oddFooter>
  </headerFooter>
  <rowBreaks count="1" manualBreakCount="1">
    <brk id="54" max="1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7A920-C1F8-4AEF-A10F-DE4D3061609C}">
  <sheetPr>
    <pageSetUpPr fitToPage="1"/>
  </sheetPr>
  <dimension ref="A1:L28"/>
  <sheetViews>
    <sheetView view="pageBreakPreview" zoomScale="80" zoomScaleNormal="100" zoomScaleSheetLayoutView="80" workbookViewId="0">
      <selection activeCell="G30" sqref="G30"/>
    </sheetView>
  </sheetViews>
  <sheetFormatPr defaultColWidth="8.44140625" defaultRowHeight="15"/>
  <cols>
    <col min="1" max="1" width="5.77734375" style="4" customWidth="1"/>
    <col min="2" max="2" width="6.44140625" style="4" customWidth="1"/>
    <col min="3" max="3" width="49.33203125" style="4" bestFit="1" customWidth="1"/>
    <col min="4" max="4" width="11.5546875" style="4" bestFit="1" customWidth="1"/>
    <col min="5" max="5" width="11.77734375" style="2" bestFit="1" customWidth="1"/>
    <col min="6" max="6" width="11.77734375" style="2" customWidth="1"/>
    <col min="7" max="7" width="11.88671875" style="4" bestFit="1" customWidth="1"/>
    <col min="8" max="8" width="4.33203125" style="4" customWidth="1"/>
    <col min="9" max="9" width="11.5546875" style="4" bestFit="1" customWidth="1"/>
    <col min="10" max="11" width="11.88671875" style="2" customWidth="1"/>
    <col min="12" max="12" width="14.77734375" style="4" customWidth="1"/>
    <col min="13" max="16384" width="8.44140625" style="4"/>
  </cols>
  <sheetData>
    <row r="1" spans="1:12">
      <c r="A1" s="270" t="s">
        <v>476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</row>
    <row r="2" spans="1:12">
      <c r="A2" s="270" t="s">
        <v>477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</row>
    <row r="3" spans="1:12">
      <c r="A3" s="271" t="s">
        <v>0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</row>
    <row r="4" spans="1:12">
      <c r="A4" s="270" t="str">
        <f>'B.1 B'!A4</f>
        <v>Base Period: Twelve Months Ended September 30, 2021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</row>
    <row r="5" spans="1:12">
      <c r="A5" s="201"/>
      <c r="B5" s="92"/>
      <c r="C5" s="92"/>
      <c r="D5" s="92"/>
      <c r="G5" s="92"/>
      <c r="H5" s="92"/>
      <c r="I5" s="92"/>
    </row>
    <row r="6" spans="1:12">
      <c r="A6" s="1" t="s">
        <v>387</v>
      </c>
      <c r="B6" s="1"/>
      <c r="L6" s="28" t="s">
        <v>429</v>
      </c>
    </row>
    <row r="7" spans="1:12">
      <c r="A7" s="1" t="s">
        <v>385</v>
      </c>
      <c r="C7" s="1"/>
      <c r="L7" s="28" t="s">
        <v>428</v>
      </c>
    </row>
    <row r="8" spans="1:12">
      <c r="A8" s="23" t="s">
        <v>49</v>
      </c>
      <c r="B8" s="22"/>
      <c r="C8" s="22"/>
      <c r="D8" s="22"/>
      <c r="E8" s="137"/>
      <c r="F8" s="137"/>
      <c r="G8" s="26"/>
      <c r="I8" s="22"/>
      <c r="J8" s="137"/>
      <c r="K8" s="195"/>
      <c r="L8" s="236" t="s">
        <v>48</v>
      </c>
    </row>
    <row r="9" spans="1:12">
      <c r="A9" s="235"/>
      <c r="D9" s="234"/>
      <c r="E9" s="2" t="s">
        <v>231</v>
      </c>
      <c r="F9" s="8" t="s">
        <v>230</v>
      </c>
      <c r="G9" s="199" t="s">
        <v>359</v>
      </c>
      <c r="H9" s="8"/>
      <c r="I9" s="233"/>
      <c r="J9" s="2" t="s">
        <v>231</v>
      </c>
      <c r="K9" s="8" t="s">
        <v>230</v>
      </c>
      <c r="L9" s="88"/>
    </row>
    <row r="10" spans="1:12">
      <c r="A10" s="196" t="s">
        <v>45</v>
      </c>
      <c r="B10" s="8"/>
      <c r="D10" s="197" t="s">
        <v>380</v>
      </c>
      <c r="E10" s="8" t="s">
        <v>224</v>
      </c>
      <c r="F10" s="8" t="s">
        <v>223</v>
      </c>
      <c r="G10" s="74" t="s">
        <v>383</v>
      </c>
      <c r="H10" s="8"/>
      <c r="I10" s="196" t="s">
        <v>382</v>
      </c>
      <c r="J10" s="8" t="s">
        <v>224</v>
      </c>
      <c r="K10" s="8" t="s">
        <v>223</v>
      </c>
      <c r="L10" s="74" t="s">
        <v>222</v>
      </c>
    </row>
    <row r="11" spans="1:12">
      <c r="A11" s="232" t="s">
        <v>43</v>
      </c>
      <c r="B11" s="21"/>
      <c r="C11" s="137" t="s">
        <v>381</v>
      </c>
      <c r="D11" s="194"/>
      <c r="E11" s="72" t="s">
        <v>217</v>
      </c>
      <c r="F11" s="72" t="s">
        <v>217</v>
      </c>
      <c r="G11" s="231" t="s">
        <v>219</v>
      </c>
      <c r="H11" s="8"/>
      <c r="I11" s="73" t="s">
        <v>218</v>
      </c>
      <c r="J11" s="72" t="s">
        <v>217</v>
      </c>
      <c r="K11" s="72" t="s">
        <v>217</v>
      </c>
      <c r="L11" s="230" t="s">
        <v>216</v>
      </c>
    </row>
    <row r="12" spans="1:12" ht="15.75">
      <c r="B12" s="188" t="s">
        <v>379</v>
      </c>
    </row>
    <row r="13" spans="1:12">
      <c r="A13" s="8">
        <v>1</v>
      </c>
      <c r="B13" s="227">
        <v>15560</v>
      </c>
      <c r="C13" s="1" t="s">
        <v>427</v>
      </c>
      <c r="D13" s="228">
        <f>'WP B.6 B'!P13</f>
        <v>-683775.07499999995</v>
      </c>
      <c r="E13" s="192">
        <v>1</v>
      </c>
      <c r="F13" s="190">
        <f>E13</f>
        <v>1</v>
      </c>
      <c r="G13" s="228">
        <f>D13*E13*F13</f>
        <v>-683775.07499999995</v>
      </c>
      <c r="H13" s="6"/>
      <c r="I13" s="229">
        <f>'WP B.6 B'!Q13</f>
        <v>-681896.28461538465</v>
      </c>
      <c r="J13" s="219">
        <f>E13</f>
        <v>1</v>
      </c>
      <c r="K13" s="219">
        <f>F13</f>
        <v>1</v>
      </c>
      <c r="L13" s="228">
        <f>I13*J13*K13</f>
        <v>-681896.28461538465</v>
      </c>
    </row>
    <row r="14" spans="1:12">
      <c r="A14" s="36">
        <f t="shared" ref="A14:A24" si="0">A13+1</f>
        <v>2</v>
      </c>
      <c r="B14" s="222"/>
      <c r="D14" s="6"/>
      <c r="E14" s="8"/>
      <c r="F14" s="8"/>
      <c r="G14" s="6"/>
      <c r="H14" s="6"/>
      <c r="I14" s="6"/>
      <c r="J14" s="8"/>
      <c r="K14" s="8"/>
      <c r="L14" s="6"/>
    </row>
    <row r="15" spans="1:12" ht="15.75">
      <c r="A15" s="36">
        <f t="shared" si="0"/>
        <v>3</v>
      </c>
      <c r="B15" s="188" t="s">
        <v>376</v>
      </c>
    </row>
    <row r="16" spans="1:12">
      <c r="A16" s="36">
        <f t="shared" si="0"/>
        <v>4</v>
      </c>
      <c r="B16" s="227">
        <v>15560</v>
      </c>
      <c r="C16" s="1" t="s">
        <v>427</v>
      </c>
      <c r="D16" s="223">
        <f>'WP B.6 B'!P16</f>
        <v>0</v>
      </c>
      <c r="E16" s="226">
        <v>9.8599999999999993E-2</v>
      </c>
      <c r="F16" s="226">
        <v>0.50419999999999998</v>
      </c>
      <c r="G16" s="223">
        <f>D16*E16*F16</f>
        <v>0</v>
      </c>
      <c r="H16" s="6"/>
      <c r="I16" s="63">
        <f>'WP B.6 B'!Q16</f>
        <v>0</v>
      </c>
      <c r="J16" s="109">
        <f>E16</f>
        <v>9.8599999999999993E-2</v>
      </c>
      <c r="K16" s="109">
        <f>F16</f>
        <v>0.50419999999999998</v>
      </c>
      <c r="L16" s="223">
        <f>I16*J16*K16</f>
        <v>0</v>
      </c>
    </row>
    <row r="17" spans="1:12">
      <c r="A17" s="36">
        <f t="shared" si="0"/>
        <v>5</v>
      </c>
      <c r="B17" s="189"/>
      <c r="C17" s="1"/>
      <c r="D17" s="6"/>
      <c r="E17" s="8"/>
      <c r="F17" s="8"/>
      <c r="G17" s="6"/>
      <c r="H17" s="6"/>
      <c r="L17" s="6"/>
    </row>
    <row r="18" spans="1:12" ht="15.75">
      <c r="A18" s="36">
        <f t="shared" si="0"/>
        <v>6</v>
      </c>
      <c r="B18" s="188" t="s">
        <v>374</v>
      </c>
    </row>
    <row r="19" spans="1:12">
      <c r="A19" s="36">
        <f t="shared" si="0"/>
        <v>7</v>
      </c>
      <c r="B19" s="227">
        <v>15560</v>
      </c>
      <c r="C19" s="1" t="s">
        <v>427</v>
      </c>
      <c r="D19" s="223">
        <f>'WP B.6 B'!P19</f>
        <v>0</v>
      </c>
      <c r="E19" s="226">
        <v>0.11020000000000001</v>
      </c>
      <c r="F19" s="226">
        <v>0.50429999999999997</v>
      </c>
      <c r="G19" s="223">
        <f>D19*E19*F19</f>
        <v>0</v>
      </c>
      <c r="H19" s="6"/>
      <c r="I19" s="63">
        <f>'WP B.6 B'!Q19</f>
        <v>0</v>
      </c>
      <c r="J19" s="109">
        <f>E19</f>
        <v>0.11020000000000001</v>
      </c>
      <c r="K19" s="109">
        <f>F19</f>
        <v>0.50429999999999997</v>
      </c>
      <c r="L19" s="223">
        <f>I19*J19*K19</f>
        <v>0</v>
      </c>
    </row>
    <row r="20" spans="1:12">
      <c r="A20" s="36">
        <f t="shared" si="0"/>
        <v>8</v>
      </c>
      <c r="B20" s="189"/>
      <c r="C20" s="1"/>
      <c r="D20" s="6"/>
      <c r="E20" s="8"/>
      <c r="F20" s="8"/>
      <c r="G20" s="6"/>
      <c r="H20" s="6"/>
      <c r="L20" s="6"/>
    </row>
    <row r="21" spans="1:12" ht="15.75">
      <c r="A21" s="36">
        <f t="shared" si="0"/>
        <v>9</v>
      </c>
      <c r="B21" s="188" t="s">
        <v>372</v>
      </c>
    </row>
    <row r="22" spans="1:12">
      <c r="A22" s="36">
        <f t="shared" si="0"/>
        <v>10</v>
      </c>
      <c r="B22" s="227">
        <v>15560</v>
      </c>
      <c r="C22" s="1" t="s">
        <v>427</v>
      </c>
      <c r="D22" s="223">
        <f>'WP B.6 B'!P22</f>
        <v>0</v>
      </c>
      <c r="E22" s="192">
        <v>1</v>
      </c>
      <c r="F22" s="226">
        <v>0.50419999999999998</v>
      </c>
      <c r="G22" s="223">
        <f>D22*E22*F22</f>
        <v>0</v>
      </c>
      <c r="H22" s="6"/>
      <c r="I22" s="63">
        <f>'WP B.6 B'!Q22</f>
        <v>0</v>
      </c>
      <c r="J22" s="225">
        <f>$E$22</f>
        <v>1</v>
      </c>
      <c r="K22" s="224">
        <f>$F$22</f>
        <v>0.50419999999999998</v>
      </c>
      <c r="L22" s="223">
        <f>I22*J22*K22</f>
        <v>0</v>
      </c>
    </row>
    <row r="23" spans="1:12">
      <c r="A23" s="36">
        <f t="shared" si="0"/>
        <v>11</v>
      </c>
      <c r="B23" s="222"/>
      <c r="D23" s="6"/>
      <c r="E23" s="8"/>
      <c r="F23" s="8"/>
      <c r="G23" s="6"/>
      <c r="H23" s="6"/>
      <c r="I23" s="6"/>
      <c r="J23" s="8"/>
      <c r="K23" s="8"/>
      <c r="L23" s="6"/>
    </row>
    <row r="24" spans="1:12" ht="15.75" thickBot="1">
      <c r="A24" s="36">
        <f t="shared" si="0"/>
        <v>12</v>
      </c>
      <c r="C24" s="145" t="s">
        <v>426</v>
      </c>
      <c r="D24" s="221">
        <f>D22+D19+D16+D13</f>
        <v>-683775.07499999995</v>
      </c>
      <c r="G24" s="221">
        <f>G22+G19+G16+G13</f>
        <v>-683775.07499999995</v>
      </c>
      <c r="I24" s="221">
        <f>I22+I19+I16+I13</f>
        <v>-681896.28461538465</v>
      </c>
      <c r="L24" s="221">
        <f>L22+L19+L16+L13</f>
        <v>-681896.28461538465</v>
      </c>
    </row>
    <row r="25" spans="1:12" ht="15.75" thickTop="1">
      <c r="A25" s="8"/>
    </row>
    <row r="26" spans="1:12">
      <c r="A26" s="2"/>
      <c r="C26" s="1"/>
    </row>
    <row r="28" spans="1:12">
      <c r="C28" s="28"/>
    </row>
  </sheetData>
  <mergeCells count="4">
    <mergeCell ref="A1:L1"/>
    <mergeCell ref="A2:L2"/>
    <mergeCell ref="A3:L3"/>
    <mergeCell ref="A4:L4"/>
  </mergeCells>
  <printOptions horizontalCentered="1"/>
  <pageMargins left="0.75" right="0.75" top="1" bottom="1" header="0.5" footer="0.17"/>
  <pageSetup scale="62" orientation="landscape" verticalDpi="300" r:id="rId1"/>
  <headerFooter alignWithMargins="0">
    <oddHeader>&amp;RCASE NO. 2021-00214
FR_16(8)(b) 
ATTACHMENT 1</oddHeader>
    <oddFooter>&amp;RSchedule &amp;A
Page &amp;P of &amp;N</oddFooter>
  </headerFooter>
  <rowBreaks count="1" manualBreakCount="1">
    <brk id="17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97592-F3E2-4737-948F-6879248DCC4B}">
  <sheetPr>
    <pageSetUpPr fitToPage="1"/>
  </sheetPr>
  <dimension ref="A1:L28"/>
  <sheetViews>
    <sheetView view="pageBreakPreview" zoomScale="80" zoomScaleNormal="100" zoomScaleSheetLayoutView="80" workbookViewId="0">
      <selection activeCell="G30" sqref="G30"/>
    </sheetView>
  </sheetViews>
  <sheetFormatPr defaultColWidth="8.44140625" defaultRowHeight="15"/>
  <cols>
    <col min="1" max="1" width="5.77734375" style="4" customWidth="1"/>
    <col min="2" max="2" width="7" style="4" customWidth="1"/>
    <col min="3" max="3" width="49.33203125" style="4" bestFit="1" customWidth="1"/>
    <col min="4" max="4" width="11.5546875" style="4" bestFit="1" customWidth="1"/>
    <col min="5" max="5" width="11.77734375" style="4" bestFit="1" customWidth="1"/>
    <col min="6" max="6" width="11.77734375" style="4" customWidth="1"/>
    <col min="7" max="7" width="11.88671875" style="4" bestFit="1" customWidth="1"/>
    <col min="8" max="8" width="4.33203125" style="4" customWidth="1"/>
    <col min="9" max="9" width="11.5546875" style="4" bestFit="1" customWidth="1"/>
    <col min="10" max="11" width="11.88671875" style="4" customWidth="1"/>
    <col min="12" max="12" width="14.77734375" style="4" customWidth="1"/>
    <col min="13" max="16384" width="8.44140625" style="4"/>
  </cols>
  <sheetData>
    <row r="1" spans="1:12">
      <c r="A1" s="270" t="s">
        <v>476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</row>
    <row r="2" spans="1:12">
      <c r="A2" s="270" t="s">
        <v>477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</row>
    <row r="3" spans="1:12">
      <c r="A3" s="271" t="s">
        <v>0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</row>
    <row r="4" spans="1:12">
      <c r="A4" s="270" t="str">
        <f>'B.1 F '!A4</f>
        <v>Forecasted Test Period: Twelve Months Ended December 31, 2022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</row>
    <row r="5" spans="1:12">
      <c r="A5" s="201"/>
      <c r="B5" s="92"/>
      <c r="C5" s="92"/>
      <c r="D5" s="92"/>
      <c r="E5" s="92"/>
      <c r="F5" s="92"/>
      <c r="G5" s="92"/>
      <c r="H5" s="92"/>
      <c r="I5" s="92"/>
      <c r="J5" s="92"/>
      <c r="K5" s="92"/>
    </row>
    <row r="6" spans="1:12">
      <c r="A6" s="1" t="s">
        <v>425</v>
      </c>
      <c r="B6" s="1"/>
      <c r="L6" s="28" t="s">
        <v>429</v>
      </c>
    </row>
    <row r="7" spans="1:12">
      <c r="A7" s="1" t="s">
        <v>385</v>
      </c>
      <c r="C7" s="1"/>
      <c r="L7" s="28" t="s">
        <v>430</v>
      </c>
    </row>
    <row r="8" spans="1:12">
      <c r="A8" s="23" t="s">
        <v>49</v>
      </c>
      <c r="B8" s="22"/>
      <c r="C8" s="22"/>
      <c r="D8" s="22"/>
      <c r="E8" s="22"/>
      <c r="F8" s="22"/>
      <c r="G8" s="26"/>
      <c r="I8" s="22"/>
      <c r="J8" s="22"/>
      <c r="K8" s="26"/>
      <c r="L8" s="236" t="s">
        <v>48</v>
      </c>
    </row>
    <row r="9" spans="1:12">
      <c r="A9" s="235"/>
      <c r="D9" s="234"/>
      <c r="E9" s="2" t="s">
        <v>231</v>
      </c>
      <c r="F9" s="8" t="s">
        <v>230</v>
      </c>
      <c r="G9" s="199" t="s">
        <v>359</v>
      </c>
      <c r="H9" s="8"/>
      <c r="I9" s="233"/>
      <c r="J9" s="2" t="s">
        <v>231</v>
      </c>
      <c r="K9" s="8" t="s">
        <v>230</v>
      </c>
      <c r="L9" s="88"/>
    </row>
    <row r="10" spans="1:12">
      <c r="A10" s="196" t="s">
        <v>45</v>
      </c>
      <c r="B10" s="8"/>
      <c r="D10" s="197" t="s">
        <v>380</v>
      </c>
      <c r="E10" s="8" t="s">
        <v>224</v>
      </c>
      <c r="F10" s="8" t="s">
        <v>223</v>
      </c>
      <c r="G10" s="74" t="s">
        <v>383</v>
      </c>
      <c r="H10" s="8"/>
      <c r="I10" s="196" t="s">
        <v>382</v>
      </c>
      <c r="J10" s="8" t="s">
        <v>224</v>
      </c>
      <c r="K10" s="8" t="s">
        <v>223</v>
      </c>
      <c r="L10" s="74" t="s">
        <v>222</v>
      </c>
    </row>
    <row r="11" spans="1:12">
      <c r="A11" s="232" t="s">
        <v>43</v>
      </c>
      <c r="B11" s="21"/>
      <c r="C11" s="137" t="s">
        <v>381</v>
      </c>
      <c r="D11" s="194"/>
      <c r="E11" s="72" t="s">
        <v>217</v>
      </c>
      <c r="F11" s="72" t="s">
        <v>217</v>
      </c>
      <c r="G11" s="231" t="s">
        <v>219</v>
      </c>
      <c r="H11" s="8"/>
      <c r="I11" s="73" t="s">
        <v>218</v>
      </c>
      <c r="J11" s="72" t="s">
        <v>217</v>
      </c>
      <c r="K11" s="72" t="s">
        <v>217</v>
      </c>
      <c r="L11" s="230" t="s">
        <v>216</v>
      </c>
    </row>
    <row r="12" spans="1:12" ht="15.75">
      <c r="B12" s="188" t="s">
        <v>379</v>
      </c>
    </row>
    <row r="13" spans="1:12">
      <c r="A13" s="8">
        <v>1</v>
      </c>
      <c r="B13" s="227">
        <v>15560</v>
      </c>
      <c r="C13" s="1" t="s">
        <v>427</v>
      </c>
      <c r="D13" s="228">
        <f>'WP B.6 F'!P13</f>
        <v>-683775.07499999995</v>
      </c>
      <c r="E13" s="192">
        <v>1</v>
      </c>
      <c r="F13" s="190">
        <f>E13</f>
        <v>1</v>
      </c>
      <c r="G13" s="228">
        <f>D13*E13*F13</f>
        <v>-683775.07499999995</v>
      </c>
      <c r="H13" s="6"/>
      <c r="I13" s="229">
        <f>'WP B.6 F'!Q13</f>
        <v>-683775.07500000007</v>
      </c>
      <c r="J13" s="219">
        <f>E13</f>
        <v>1</v>
      </c>
      <c r="K13" s="219">
        <f>F13</f>
        <v>1</v>
      </c>
      <c r="L13" s="228">
        <f>I13*J13*K13</f>
        <v>-683775.07500000007</v>
      </c>
    </row>
    <row r="14" spans="1:12">
      <c r="A14" s="36">
        <f t="shared" ref="A14:A24" si="0">A13+1</f>
        <v>2</v>
      </c>
      <c r="B14" s="222"/>
      <c r="D14" s="6"/>
      <c r="E14" s="8"/>
      <c r="F14" s="8"/>
      <c r="G14" s="6"/>
      <c r="H14" s="6"/>
      <c r="I14" s="6"/>
      <c r="J14" s="8"/>
      <c r="K14" s="8"/>
      <c r="L14" s="6"/>
    </row>
    <row r="15" spans="1:12" ht="15.75">
      <c r="A15" s="36">
        <f t="shared" si="0"/>
        <v>3</v>
      </c>
      <c r="B15" s="188" t="s">
        <v>376</v>
      </c>
      <c r="E15" s="2"/>
      <c r="F15" s="2"/>
      <c r="I15" s="237"/>
      <c r="J15" s="2"/>
      <c r="K15" s="2"/>
    </row>
    <row r="16" spans="1:12">
      <c r="A16" s="36">
        <f t="shared" si="0"/>
        <v>4</v>
      </c>
      <c r="B16" s="227">
        <v>15560</v>
      </c>
      <c r="C16" s="1" t="s">
        <v>427</v>
      </c>
      <c r="D16" s="223">
        <f>'WP B.6 F'!P16</f>
        <v>0</v>
      </c>
      <c r="E16" s="226">
        <v>9.8599999999999993E-2</v>
      </c>
      <c r="F16" s="226">
        <v>0.50419999999999998</v>
      </c>
      <c r="G16" s="223">
        <f>D16*E16*F16</f>
        <v>0</v>
      </c>
      <c r="H16" s="6"/>
      <c r="I16" s="63">
        <f>'WP B.6 F'!Q16</f>
        <v>0</v>
      </c>
      <c r="J16" s="109">
        <f>E16</f>
        <v>9.8599999999999993E-2</v>
      </c>
      <c r="K16" s="109">
        <f>F16</f>
        <v>0.50419999999999998</v>
      </c>
      <c r="L16" s="223">
        <f>I16*J16*K16</f>
        <v>0</v>
      </c>
    </row>
    <row r="17" spans="1:12">
      <c r="A17" s="36">
        <f t="shared" si="0"/>
        <v>5</v>
      </c>
      <c r="B17" s="189"/>
      <c r="C17" s="1"/>
      <c r="D17" s="6"/>
      <c r="E17" s="8"/>
      <c r="F17" s="8"/>
      <c r="G17" s="6"/>
      <c r="H17" s="6"/>
      <c r="J17" s="2"/>
      <c r="K17" s="2"/>
      <c r="L17" s="6"/>
    </row>
    <row r="18" spans="1:12" ht="15.75">
      <c r="A18" s="36">
        <f t="shared" si="0"/>
        <v>6</v>
      </c>
      <c r="B18" s="188" t="s">
        <v>374</v>
      </c>
      <c r="E18" s="2"/>
      <c r="F18" s="2"/>
      <c r="G18" s="63"/>
      <c r="J18" s="2"/>
      <c r="K18" s="2"/>
    </row>
    <row r="19" spans="1:12">
      <c r="A19" s="36">
        <f t="shared" si="0"/>
        <v>7</v>
      </c>
      <c r="B19" s="227">
        <v>15560</v>
      </c>
      <c r="C19" s="1" t="s">
        <v>427</v>
      </c>
      <c r="D19" s="223">
        <f>'WP B.6 F'!P19</f>
        <v>0</v>
      </c>
      <c r="E19" s="226">
        <v>0.11020000000000001</v>
      </c>
      <c r="F19" s="226">
        <v>0.50429999999999997</v>
      </c>
      <c r="G19" s="223">
        <f>D19*E19*F19</f>
        <v>0</v>
      </c>
      <c r="H19" s="6"/>
      <c r="I19" s="63">
        <f>'WP B.6 F'!Q19</f>
        <v>0</v>
      </c>
      <c r="J19" s="109">
        <f>E19</f>
        <v>0.11020000000000001</v>
      </c>
      <c r="K19" s="109">
        <f>F19</f>
        <v>0.50429999999999997</v>
      </c>
      <c r="L19" s="223">
        <f>I19*J19*K19</f>
        <v>0</v>
      </c>
    </row>
    <row r="20" spans="1:12">
      <c r="A20" s="36">
        <f t="shared" si="0"/>
        <v>8</v>
      </c>
      <c r="B20" s="189"/>
      <c r="C20" s="1"/>
      <c r="D20" s="6"/>
      <c r="E20" s="8"/>
      <c r="F20" s="8"/>
      <c r="G20" s="6"/>
      <c r="H20" s="6"/>
      <c r="J20" s="2"/>
      <c r="K20" s="2"/>
      <c r="L20" s="6"/>
    </row>
    <row r="21" spans="1:12" ht="15.75">
      <c r="A21" s="36">
        <f t="shared" si="0"/>
        <v>9</v>
      </c>
      <c r="B21" s="188" t="s">
        <v>372</v>
      </c>
      <c r="E21" s="2"/>
      <c r="F21" s="2"/>
      <c r="J21" s="2"/>
      <c r="K21" s="2"/>
    </row>
    <row r="22" spans="1:12">
      <c r="A22" s="36">
        <f t="shared" si="0"/>
        <v>10</v>
      </c>
      <c r="B22" s="227">
        <v>15560</v>
      </c>
      <c r="C22" s="1" t="s">
        <v>427</v>
      </c>
      <c r="D22" s="16">
        <f>'WP B.6 F'!P22</f>
        <v>0</v>
      </c>
      <c r="E22" s="192">
        <v>1</v>
      </c>
      <c r="F22" s="226">
        <v>0.50419999999999998</v>
      </c>
      <c r="G22" s="16">
        <f>D22*$E$22*F22</f>
        <v>0</v>
      </c>
      <c r="H22" s="6"/>
      <c r="I22">
        <f>'WP B.6 F'!Q22</f>
        <v>0</v>
      </c>
      <c r="J22" s="225">
        <f>$E$22</f>
        <v>1</v>
      </c>
      <c r="K22" s="224">
        <f>$F$22</f>
        <v>0.50419999999999998</v>
      </c>
      <c r="L22" s="16">
        <f>I22*J22*K22</f>
        <v>0</v>
      </c>
    </row>
    <row r="23" spans="1:12">
      <c r="A23" s="36">
        <f t="shared" si="0"/>
        <v>11</v>
      </c>
      <c r="B23" s="222"/>
      <c r="D23" s="6"/>
      <c r="E23" s="6"/>
      <c r="F23" s="6"/>
      <c r="G23" s="6"/>
      <c r="H23" s="6"/>
      <c r="I23" s="6"/>
      <c r="J23" s="6"/>
      <c r="K23" s="6"/>
      <c r="L23" s="6"/>
    </row>
    <row r="24" spans="1:12" ht="15.75" thickBot="1">
      <c r="A24" s="36">
        <f t="shared" si="0"/>
        <v>12</v>
      </c>
      <c r="C24" s="1" t="s">
        <v>426</v>
      </c>
      <c r="D24" s="221">
        <f>D22+D19+D16+D13</f>
        <v>-683775.07499999995</v>
      </c>
      <c r="G24" s="221">
        <f>G22+G19+G16+G13</f>
        <v>-683775.07499999995</v>
      </c>
      <c r="I24" s="221">
        <f>I22+I19+I16+I13</f>
        <v>-683775.07500000007</v>
      </c>
      <c r="L24" s="221">
        <f>L22+L19+L16+L13</f>
        <v>-683775.07500000007</v>
      </c>
    </row>
    <row r="25" spans="1:12" ht="15.75" thickTop="1"/>
    <row r="26" spans="1:12">
      <c r="C26" s="1"/>
    </row>
    <row r="28" spans="1:12">
      <c r="C28" s="28"/>
    </row>
  </sheetData>
  <mergeCells count="4">
    <mergeCell ref="A1:L1"/>
    <mergeCell ref="A2:L2"/>
    <mergeCell ref="A3:L3"/>
    <mergeCell ref="A4:L4"/>
  </mergeCells>
  <printOptions horizontalCentered="1"/>
  <pageMargins left="0.75" right="0.75" top="1" bottom="1" header="0.5" footer="0.17"/>
  <pageSetup scale="62" orientation="landscape" verticalDpi="300" r:id="rId1"/>
  <headerFooter alignWithMargins="0">
    <oddHeader>&amp;RCASE NO. 2021-00214
FR_16(8)(b) 
ATTACHMENT 1</oddHeader>
    <oddFooter>&amp;RSchedule &amp;A
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57679-CC85-4BB9-8132-BA185EB3D5B4}">
  <sheetPr>
    <pageSetUpPr fitToPage="1"/>
  </sheetPr>
  <dimension ref="A1:R60"/>
  <sheetViews>
    <sheetView view="pageBreakPreview" zoomScale="80" zoomScaleNormal="100" zoomScaleSheetLayoutView="80" workbookViewId="0">
      <selection activeCell="G30" sqref="G30"/>
    </sheetView>
  </sheetViews>
  <sheetFormatPr defaultColWidth="8.88671875" defaultRowHeight="15"/>
  <cols>
    <col min="1" max="1" width="4.33203125" bestFit="1" customWidth="1"/>
    <col min="2" max="2" width="47.21875" bestFit="1" customWidth="1"/>
    <col min="3" max="11" width="12" bestFit="1" customWidth="1"/>
    <col min="12" max="12" width="12.6640625" customWidth="1"/>
    <col min="13" max="13" width="12.5546875" bestFit="1" customWidth="1"/>
    <col min="14" max="14" width="12" bestFit="1" customWidth="1"/>
    <col min="15" max="15" width="12.77734375" customWidth="1"/>
    <col min="16" max="16" width="12" bestFit="1" customWidth="1"/>
    <col min="17" max="17" width="10.44140625" bestFit="1" customWidth="1"/>
    <col min="18" max="18" width="7.109375" customWidth="1"/>
  </cols>
  <sheetData>
    <row r="1" spans="1:18">
      <c r="A1" s="268" t="s">
        <v>476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pans="1:18">
      <c r="A2" s="268" t="s">
        <v>477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</row>
    <row r="3" spans="1:18">
      <c r="A3" s="268" t="s">
        <v>478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</row>
    <row r="4" spans="1:18">
      <c r="A4" s="268" t="s">
        <v>442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</row>
    <row r="5" spans="1:18">
      <c r="P5" s="173" t="s">
        <v>349</v>
      </c>
    </row>
    <row r="7" spans="1:18">
      <c r="A7" t="s">
        <v>45</v>
      </c>
      <c r="C7" s="36" t="s">
        <v>441</v>
      </c>
      <c r="D7" s="36" t="s">
        <v>441</v>
      </c>
      <c r="E7" s="36" t="s">
        <v>441</v>
      </c>
      <c r="F7" s="36" t="s">
        <v>441</v>
      </c>
      <c r="G7" s="36" t="s">
        <v>441</v>
      </c>
      <c r="H7" s="36" t="s">
        <v>441</v>
      </c>
      <c r="I7" s="36" t="s">
        <v>441</v>
      </c>
      <c r="J7" s="36" t="s">
        <v>440</v>
      </c>
      <c r="K7" s="36" t="s">
        <v>440</v>
      </c>
      <c r="L7" s="36" t="s">
        <v>440</v>
      </c>
      <c r="M7" s="36" t="s">
        <v>440</v>
      </c>
      <c r="N7" s="36" t="s">
        <v>440</v>
      </c>
      <c r="O7" s="36" t="s">
        <v>440</v>
      </c>
      <c r="P7" s="36" t="s">
        <v>225</v>
      </c>
    </row>
    <row r="8" spans="1:18">
      <c r="A8" s="125" t="s">
        <v>43</v>
      </c>
      <c r="B8" s="125" t="s">
        <v>18</v>
      </c>
      <c r="C8" s="240">
        <f>O8-365</f>
        <v>44075</v>
      </c>
      <c r="D8" s="240">
        <v>44105</v>
      </c>
      <c r="E8" s="240">
        <v>44136</v>
      </c>
      <c r="F8" s="240">
        <v>44166</v>
      </c>
      <c r="G8" s="240">
        <v>44197</v>
      </c>
      <c r="H8" s="240">
        <v>44228</v>
      </c>
      <c r="I8" s="240">
        <v>44256</v>
      </c>
      <c r="J8" s="240">
        <v>44287</v>
      </c>
      <c r="K8" s="240">
        <v>44317</v>
      </c>
      <c r="L8" s="240">
        <v>44348</v>
      </c>
      <c r="M8" s="240">
        <v>44378</v>
      </c>
      <c r="N8" s="240">
        <v>44409</v>
      </c>
      <c r="O8" s="240">
        <v>44440</v>
      </c>
      <c r="P8" s="136" t="s">
        <v>218</v>
      </c>
      <c r="Q8" s="17"/>
      <c r="R8" s="17"/>
    </row>
    <row r="10" spans="1:18" ht="15.75">
      <c r="A10" s="36">
        <v>1</v>
      </c>
      <c r="B10" s="180" t="s">
        <v>439</v>
      </c>
    </row>
    <row r="11" spans="1:18">
      <c r="A11" s="36">
        <v>2</v>
      </c>
      <c r="B11" s="145"/>
      <c r="R11" s="111"/>
    </row>
    <row r="12" spans="1:18">
      <c r="A12" s="36">
        <v>3</v>
      </c>
      <c r="B12" s="145" t="s">
        <v>342</v>
      </c>
    </row>
    <row r="13" spans="1:18">
      <c r="A13" s="36">
        <v>4</v>
      </c>
      <c r="B13" s="151" t="s">
        <v>438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R13" s="111"/>
    </row>
    <row r="14" spans="1:18">
      <c r="A14" s="36">
        <v>5</v>
      </c>
      <c r="B14" s="151" t="s">
        <v>437</v>
      </c>
      <c r="C14" s="50">
        <v>-469111.19999999995</v>
      </c>
      <c r="D14" s="50">
        <v>-509497.97</v>
      </c>
      <c r="E14" s="50">
        <v>-523318.33999999997</v>
      </c>
      <c r="F14" s="50">
        <v>-535854.99</v>
      </c>
      <c r="G14" s="50">
        <v>-545350.80000000005</v>
      </c>
      <c r="H14" s="50">
        <v>-548753.19999999995</v>
      </c>
      <c r="I14" s="50">
        <v>-561797.81000000006</v>
      </c>
      <c r="J14" s="50">
        <v>-537428.85166666668</v>
      </c>
      <c r="K14" s="50">
        <v>-537428.85166666668</v>
      </c>
      <c r="L14" s="50">
        <v>-537428.85166666668</v>
      </c>
      <c r="M14" s="50">
        <v>-537428.85166666668</v>
      </c>
      <c r="N14" s="50">
        <v>-537428.85166666668</v>
      </c>
      <c r="O14" s="50">
        <v>-537428.85166666668</v>
      </c>
    </row>
    <row r="15" spans="1:18">
      <c r="A15" s="36">
        <v>6</v>
      </c>
      <c r="B15" s="146" t="s">
        <v>436</v>
      </c>
      <c r="C15" s="238">
        <f t="shared" ref="C15:O15" si="0">SUM(C13:C14)</f>
        <v>-469111.19999999995</v>
      </c>
      <c r="D15" s="238">
        <f t="shared" si="0"/>
        <v>-509497.97</v>
      </c>
      <c r="E15" s="238">
        <f t="shared" si="0"/>
        <v>-523318.33999999997</v>
      </c>
      <c r="F15" s="238">
        <f t="shared" si="0"/>
        <v>-535854.99</v>
      </c>
      <c r="G15" s="238">
        <f t="shared" si="0"/>
        <v>-545350.80000000005</v>
      </c>
      <c r="H15" s="238">
        <f t="shared" si="0"/>
        <v>-548753.19999999995</v>
      </c>
      <c r="I15" s="238">
        <f t="shared" si="0"/>
        <v>-561797.81000000006</v>
      </c>
      <c r="J15" s="238">
        <f t="shared" si="0"/>
        <v>-537428.85166666668</v>
      </c>
      <c r="K15" s="238">
        <f t="shared" si="0"/>
        <v>-537428.85166666668</v>
      </c>
      <c r="L15" s="238">
        <f t="shared" si="0"/>
        <v>-537428.85166666668</v>
      </c>
      <c r="M15" s="238">
        <f t="shared" si="0"/>
        <v>-537428.85166666668</v>
      </c>
      <c r="N15" s="238">
        <f t="shared" si="0"/>
        <v>-537428.85166666668</v>
      </c>
      <c r="O15" s="238">
        <f t="shared" si="0"/>
        <v>-537428.85166666668</v>
      </c>
      <c r="P15" s="50">
        <f>(SUM(C15:O15))/13</f>
        <v>-532173.64769230771</v>
      </c>
    </row>
    <row r="16" spans="1:18">
      <c r="A16" s="36">
        <v>7</v>
      </c>
      <c r="B16" s="151"/>
    </row>
    <row r="17" spans="1:16">
      <c r="A17" s="36">
        <v>8</v>
      </c>
      <c r="B17" s="151" t="s">
        <v>341</v>
      </c>
    </row>
    <row r="18" spans="1:16">
      <c r="A18" s="36">
        <v>9</v>
      </c>
      <c r="B18" s="151" t="s">
        <v>438</v>
      </c>
      <c r="C18" s="50">
        <v>581043.21</v>
      </c>
      <c r="D18" s="50">
        <v>581043.21</v>
      </c>
      <c r="E18" s="50">
        <v>581043.21</v>
      </c>
      <c r="F18" s="50">
        <v>581043.21</v>
      </c>
      <c r="G18" s="50">
        <v>581043.21</v>
      </c>
      <c r="H18" s="50">
        <v>581043.21</v>
      </c>
      <c r="I18" s="50">
        <v>581043.21</v>
      </c>
      <c r="J18" s="50">
        <v>581043.21</v>
      </c>
      <c r="K18" s="50">
        <v>581043.21</v>
      </c>
      <c r="L18" s="50">
        <v>581043.21</v>
      </c>
      <c r="M18" s="50">
        <v>581043.21</v>
      </c>
      <c r="N18" s="50">
        <v>581043.21</v>
      </c>
      <c r="O18" s="50">
        <v>581043.21</v>
      </c>
    </row>
    <row r="19" spans="1:16">
      <c r="A19" s="36">
        <v>10</v>
      </c>
      <c r="B19" s="151" t="s">
        <v>437</v>
      </c>
      <c r="C19" s="47">
        <v>1411612.21</v>
      </c>
      <c r="D19" s="47">
        <v>1019560.4600000001</v>
      </c>
      <c r="E19" s="47">
        <v>1050169.5900000001</v>
      </c>
      <c r="F19" s="47">
        <v>1083084.2999999998</v>
      </c>
      <c r="G19" s="47">
        <v>1116530.6399999999</v>
      </c>
      <c r="H19" s="47">
        <v>1590634.3399999999</v>
      </c>
      <c r="I19" s="47">
        <v>1623188.0300000003</v>
      </c>
      <c r="J19" s="47">
        <v>1247194.56</v>
      </c>
      <c r="K19" s="47">
        <v>1247194.56</v>
      </c>
      <c r="L19" s="47">
        <v>1247194.56</v>
      </c>
      <c r="M19" s="47">
        <v>1247194.56</v>
      </c>
      <c r="N19" s="47">
        <v>1247194.56</v>
      </c>
      <c r="O19" s="47">
        <v>1247194.56</v>
      </c>
    </row>
    <row r="20" spans="1:16">
      <c r="A20" s="36">
        <v>11</v>
      </c>
      <c r="B20" s="146" t="s">
        <v>436</v>
      </c>
      <c r="C20" s="238">
        <f t="shared" ref="C20:O20" si="1">SUM(C18:C19)</f>
        <v>1992655.42</v>
      </c>
      <c r="D20" s="238">
        <f t="shared" si="1"/>
        <v>1600603.67</v>
      </c>
      <c r="E20" s="238">
        <f t="shared" si="1"/>
        <v>1631212.8</v>
      </c>
      <c r="F20" s="238">
        <f t="shared" si="1"/>
        <v>1664127.5099999998</v>
      </c>
      <c r="G20" s="238">
        <f t="shared" si="1"/>
        <v>1697573.8499999999</v>
      </c>
      <c r="H20" s="238">
        <f t="shared" si="1"/>
        <v>2171677.5499999998</v>
      </c>
      <c r="I20" s="238">
        <f t="shared" si="1"/>
        <v>2204231.2400000002</v>
      </c>
      <c r="J20" s="238">
        <f t="shared" si="1"/>
        <v>1828237.77</v>
      </c>
      <c r="K20" s="238">
        <f t="shared" si="1"/>
        <v>1828237.77</v>
      </c>
      <c r="L20" s="238">
        <f t="shared" si="1"/>
        <v>1828237.77</v>
      </c>
      <c r="M20" s="238">
        <f t="shared" si="1"/>
        <v>1828237.77</v>
      </c>
      <c r="N20" s="238">
        <f t="shared" si="1"/>
        <v>1828237.77</v>
      </c>
      <c r="O20" s="238">
        <f t="shared" si="1"/>
        <v>1828237.77</v>
      </c>
      <c r="P20" s="50">
        <f>(SUM(C20:O20))/13</f>
        <v>1840885.2815384616</v>
      </c>
    </row>
    <row r="21" spans="1:16">
      <c r="A21" s="36">
        <v>12</v>
      </c>
      <c r="B21" s="151"/>
    </row>
    <row r="22" spans="1:16">
      <c r="A22" s="36">
        <v>13</v>
      </c>
      <c r="B22" s="151" t="s">
        <v>340</v>
      </c>
    </row>
    <row r="23" spans="1:16">
      <c r="A23" s="36">
        <v>14</v>
      </c>
      <c r="B23" s="151" t="s">
        <v>438</v>
      </c>
      <c r="C23" s="239">
        <v>0</v>
      </c>
      <c r="D23" s="239">
        <v>0</v>
      </c>
      <c r="E23" s="239">
        <v>0</v>
      </c>
      <c r="F23" s="239">
        <v>0</v>
      </c>
      <c r="G23" s="239">
        <v>0</v>
      </c>
      <c r="H23" s="239">
        <v>0</v>
      </c>
      <c r="I23" s="239">
        <v>0</v>
      </c>
      <c r="J23" s="239">
        <v>0</v>
      </c>
      <c r="K23" s="239">
        <v>0</v>
      </c>
      <c r="L23" s="239">
        <v>0</v>
      </c>
      <c r="M23" s="239">
        <v>0</v>
      </c>
      <c r="N23" s="239">
        <v>0</v>
      </c>
      <c r="O23" s="239">
        <v>0</v>
      </c>
    </row>
    <row r="24" spans="1:16">
      <c r="A24" s="36">
        <v>15</v>
      </c>
      <c r="B24" s="151" t="s">
        <v>437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</row>
    <row r="25" spans="1:16">
      <c r="A25" s="36">
        <v>16</v>
      </c>
      <c r="B25" s="146" t="s">
        <v>436</v>
      </c>
      <c r="C25" s="238">
        <f t="shared" ref="C25:O25" si="2">SUM(C23:C24)</f>
        <v>0</v>
      </c>
      <c r="D25" s="238">
        <f t="shared" si="2"/>
        <v>0</v>
      </c>
      <c r="E25" s="238">
        <f t="shared" si="2"/>
        <v>0</v>
      </c>
      <c r="F25" s="238">
        <f t="shared" si="2"/>
        <v>0</v>
      </c>
      <c r="G25" s="238">
        <f t="shared" si="2"/>
        <v>0</v>
      </c>
      <c r="H25" s="238">
        <f t="shared" si="2"/>
        <v>0</v>
      </c>
      <c r="I25" s="238">
        <f t="shared" si="2"/>
        <v>0</v>
      </c>
      <c r="J25" s="238">
        <f t="shared" si="2"/>
        <v>0</v>
      </c>
      <c r="K25" s="238">
        <f t="shared" si="2"/>
        <v>0</v>
      </c>
      <c r="L25" s="238">
        <f t="shared" si="2"/>
        <v>0</v>
      </c>
      <c r="M25" s="238">
        <f t="shared" si="2"/>
        <v>0</v>
      </c>
      <c r="N25" s="238">
        <f t="shared" si="2"/>
        <v>0</v>
      </c>
      <c r="O25" s="238">
        <f t="shared" si="2"/>
        <v>0</v>
      </c>
      <c r="P25" s="50">
        <f>(SUM(C25:O25))/13</f>
        <v>0</v>
      </c>
    </row>
    <row r="26" spans="1:16">
      <c r="A26" s="36">
        <v>17</v>
      </c>
      <c r="B26" s="151"/>
    </row>
    <row r="27" spans="1:16">
      <c r="A27" s="36">
        <v>18</v>
      </c>
      <c r="B27" s="151" t="s">
        <v>339</v>
      </c>
    </row>
    <row r="28" spans="1:16">
      <c r="A28" s="36">
        <v>19</v>
      </c>
      <c r="B28" s="151" t="s">
        <v>438</v>
      </c>
      <c r="C28" s="239">
        <v>0</v>
      </c>
      <c r="D28" s="239">
        <v>0</v>
      </c>
      <c r="E28" s="239">
        <v>0</v>
      </c>
      <c r="F28" s="239">
        <v>0</v>
      </c>
      <c r="G28" s="239">
        <v>0</v>
      </c>
      <c r="H28" s="239">
        <v>0</v>
      </c>
      <c r="I28" s="239">
        <v>0</v>
      </c>
      <c r="J28" s="239">
        <v>0</v>
      </c>
      <c r="K28" s="239">
        <v>0</v>
      </c>
      <c r="L28" s="239">
        <v>0</v>
      </c>
      <c r="M28" s="239">
        <v>0</v>
      </c>
      <c r="N28" s="239">
        <v>0</v>
      </c>
      <c r="O28" s="239">
        <v>0</v>
      </c>
    </row>
    <row r="29" spans="1:16">
      <c r="A29" s="36">
        <v>20</v>
      </c>
      <c r="B29" s="151" t="s">
        <v>437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</row>
    <row r="30" spans="1:16">
      <c r="A30" s="36">
        <v>21</v>
      </c>
      <c r="B30" s="146" t="s">
        <v>436</v>
      </c>
      <c r="C30" s="238">
        <f t="shared" ref="C30:O30" si="3">SUM(C28:C29)</f>
        <v>0</v>
      </c>
      <c r="D30" s="238">
        <f t="shared" si="3"/>
        <v>0</v>
      </c>
      <c r="E30" s="238">
        <f t="shared" si="3"/>
        <v>0</v>
      </c>
      <c r="F30" s="238">
        <f t="shared" si="3"/>
        <v>0</v>
      </c>
      <c r="G30" s="238">
        <f t="shared" si="3"/>
        <v>0</v>
      </c>
      <c r="H30" s="238">
        <f t="shared" si="3"/>
        <v>0</v>
      </c>
      <c r="I30" s="238">
        <f t="shared" si="3"/>
        <v>0</v>
      </c>
      <c r="J30" s="238">
        <f t="shared" si="3"/>
        <v>0</v>
      </c>
      <c r="K30" s="238">
        <f t="shared" si="3"/>
        <v>0</v>
      </c>
      <c r="L30" s="238">
        <f t="shared" si="3"/>
        <v>0</v>
      </c>
      <c r="M30" s="238">
        <f t="shared" si="3"/>
        <v>0</v>
      </c>
      <c r="N30" s="238">
        <f t="shared" si="3"/>
        <v>0</v>
      </c>
      <c r="O30" s="238">
        <f t="shared" si="3"/>
        <v>0</v>
      </c>
      <c r="P30" s="50">
        <f>(SUM(C30:O30))/13</f>
        <v>0</v>
      </c>
    </row>
    <row r="31" spans="1:16">
      <c r="A31" s="36">
        <v>22</v>
      </c>
      <c r="B31" s="151"/>
    </row>
    <row r="32" spans="1:16" ht="15.75">
      <c r="A32" s="36">
        <v>23</v>
      </c>
      <c r="B32" s="180" t="s">
        <v>435</v>
      </c>
    </row>
    <row r="33" spans="1:18">
      <c r="A33" s="36">
        <v>24</v>
      </c>
      <c r="B33" s="140"/>
    </row>
    <row r="34" spans="1:18">
      <c r="A34" s="36">
        <v>25</v>
      </c>
      <c r="B34" s="151" t="s">
        <v>342</v>
      </c>
      <c r="C34" s="50">
        <v>12741963.989999998</v>
      </c>
      <c r="D34" s="50">
        <v>14457319.99</v>
      </c>
      <c r="E34" s="50">
        <v>13451576.300000001</v>
      </c>
      <c r="F34" s="50">
        <v>11524152.710000001</v>
      </c>
      <c r="G34" s="50">
        <v>9335171.629999999</v>
      </c>
      <c r="H34" s="50">
        <v>5734348.25</v>
      </c>
      <c r="I34" s="50">
        <v>4112786.4899999998</v>
      </c>
      <c r="J34" s="50">
        <v>-1767098.7599999998</v>
      </c>
      <c r="K34" s="50">
        <v>-3615347.6199999992</v>
      </c>
      <c r="L34" s="50">
        <v>-243402.70781060774</v>
      </c>
      <c r="M34" s="50">
        <v>3202042.4295936665</v>
      </c>
      <c r="N34" s="50">
        <v>7003757.7588289939</v>
      </c>
      <c r="O34" s="50">
        <v>10824191.311803257</v>
      </c>
      <c r="P34" s="50">
        <f>(SUM(C34:O34))/13</f>
        <v>6673958.5978780994</v>
      </c>
      <c r="Q34" s="17"/>
      <c r="R34" s="17"/>
    </row>
    <row r="35" spans="1:18">
      <c r="A35" s="36">
        <v>26</v>
      </c>
      <c r="B35" s="151"/>
      <c r="K35" s="51"/>
      <c r="L35" s="51"/>
      <c r="M35" s="51"/>
      <c r="N35" s="51"/>
      <c r="O35" s="51"/>
    </row>
    <row r="36" spans="1:18">
      <c r="A36" s="36">
        <v>27</v>
      </c>
      <c r="B36" s="151" t="s">
        <v>341</v>
      </c>
      <c r="C36" s="99">
        <v>0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50">
        <f>(SUM(C36:O36))/13</f>
        <v>0</v>
      </c>
    </row>
    <row r="37" spans="1:18">
      <c r="A37" s="36">
        <v>28</v>
      </c>
      <c r="B37" s="151"/>
    </row>
    <row r="38" spans="1:18">
      <c r="A38" s="36">
        <v>29</v>
      </c>
      <c r="B38" s="151" t="s">
        <v>340</v>
      </c>
      <c r="C38" s="67">
        <v>0</v>
      </c>
      <c r="D38" s="67">
        <v>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50">
        <f>(SUM(C38:O38))/13</f>
        <v>0</v>
      </c>
    </row>
    <row r="39" spans="1:18">
      <c r="A39" s="36">
        <v>30</v>
      </c>
      <c r="B39" s="151"/>
    </row>
    <row r="40" spans="1:18">
      <c r="A40" s="36">
        <v>31</v>
      </c>
      <c r="B40" s="151" t="s">
        <v>339</v>
      </c>
      <c r="C40" s="67">
        <v>0</v>
      </c>
      <c r="D40" s="67">
        <v>0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50">
        <f>(SUM(C40:O40))/13</f>
        <v>0</v>
      </c>
    </row>
    <row r="41" spans="1:18">
      <c r="A41" s="36">
        <v>32</v>
      </c>
      <c r="B41" s="146"/>
    </row>
    <row r="42" spans="1:18" ht="15.75">
      <c r="A42" s="36">
        <v>33</v>
      </c>
      <c r="B42" s="180" t="s">
        <v>434</v>
      </c>
    </row>
    <row r="43" spans="1:18">
      <c r="A43" s="36">
        <v>34</v>
      </c>
      <c r="B43" s="145"/>
    </row>
    <row r="44" spans="1:18">
      <c r="A44" s="36">
        <v>35</v>
      </c>
      <c r="B44" s="151" t="s">
        <v>342</v>
      </c>
      <c r="C44" s="50">
        <f>0</f>
        <v>0</v>
      </c>
      <c r="D44" s="50">
        <f>0</f>
        <v>0</v>
      </c>
      <c r="E44" s="50">
        <f>0</f>
        <v>0</v>
      </c>
      <c r="F44" s="50">
        <f>0</f>
        <v>0</v>
      </c>
      <c r="G44" s="50">
        <f>0</f>
        <v>0</v>
      </c>
      <c r="H44" s="50">
        <f>0</f>
        <v>0</v>
      </c>
      <c r="I44" s="50">
        <f>0</f>
        <v>0</v>
      </c>
      <c r="J44" s="50">
        <f>0</f>
        <v>0</v>
      </c>
      <c r="K44" s="50">
        <f>0</f>
        <v>0</v>
      </c>
      <c r="L44" s="50">
        <f>0</f>
        <v>0</v>
      </c>
      <c r="M44" s="50">
        <f>0</f>
        <v>0</v>
      </c>
      <c r="N44" s="50">
        <f>0</f>
        <v>0</v>
      </c>
      <c r="O44" s="50">
        <f>0</f>
        <v>0</v>
      </c>
      <c r="P44" s="50">
        <f>(SUM(C44:O44))/13</f>
        <v>0</v>
      </c>
    </row>
    <row r="45" spans="1:18">
      <c r="A45" s="36">
        <v>36</v>
      </c>
      <c r="B45" s="151"/>
    </row>
    <row r="46" spans="1:18">
      <c r="A46" s="36">
        <v>37</v>
      </c>
      <c r="B46" s="151" t="s">
        <v>341</v>
      </c>
      <c r="C46" s="50">
        <f>0</f>
        <v>0</v>
      </c>
      <c r="D46" s="50">
        <f>0</f>
        <v>0</v>
      </c>
      <c r="E46" s="50">
        <f>0</f>
        <v>0</v>
      </c>
      <c r="F46" s="50">
        <f>0</f>
        <v>0</v>
      </c>
      <c r="G46" s="50">
        <f>0</f>
        <v>0</v>
      </c>
      <c r="H46" s="50">
        <f>0</f>
        <v>0</v>
      </c>
      <c r="I46" s="50">
        <f>0</f>
        <v>0</v>
      </c>
      <c r="J46" s="50">
        <f>0</f>
        <v>0</v>
      </c>
      <c r="K46" s="50">
        <f>0</f>
        <v>0</v>
      </c>
      <c r="L46" s="50">
        <f>0</f>
        <v>0</v>
      </c>
      <c r="M46" s="50">
        <f>0</f>
        <v>0</v>
      </c>
      <c r="N46" s="50">
        <f>0</f>
        <v>0</v>
      </c>
      <c r="O46" s="50">
        <f>0</f>
        <v>0</v>
      </c>
      <c r="P46" s="50">
        <f>(SUM(C46:O46))/13</f>
        <v>0</v>
      </c>
    </row>
    <row r="47" spans="1:18">
      <c r="A47" s="36">
        <v>38</v>
      </c>
      <c r="B47" s="151"/>
    </row>
    <row r="48" spans="1:18">
      <c r="A48" s="36">
        <v>39</v>
      </c>
      <c r="B48" s="151" t="s">
        <v>340</v>
      </c>
      <c r="C48" s="50">
        <f>0</f>
        <v>0</v>
      </c>
      <c r="D48" s="50">
        <f>0</f>
        <v>0</v>
      </c>
      <c r="E48" s="50">
        <f>0</f>
        <v>0</v>
      </c>
      <c r="F48" s="50">
        <f>0</f>
        <v>0</v>
      </c>
      <c r="G48" s="50">
        <f>0</f>
        <v>0</v>
      </c>
      <c r="H48" s="50">
        <f>0</f>
        <v>0</v>
      </c>
      <c r="I48" s="50">
        <f>0</f>
        <v>0</v>
      </c>
      <c r="J48" s="50">
        <f>0</f>
        <v>0</v>
      </c>
      <c r="K48" s="50">
        <f>0</f>
        <v>0</v>
      </c>
      <c r="L48" s="50">
        <f>0</f>
        <v>0</v>
      </c>
      <c r="M48" s="50">
        <f>0</f>
        <v>0</v>
      </c>
      <c r="N48" s="50">
        <f>0</f>
        <v>0</v>
      </c>
      <c r="O48" s="50">
        <f>0</f>
        <v>0</v>
      </c>
      <c r="P48" s="50">
        <f>(SUM(C48:O48))/13</f>
        <v>0</v>
      </c>
    </row>
    <row r="49" spans="1:16">
      <c r="A49" s="36">
        <v>40</v>
      </c>
      <c r="B49" s="151"/>
    </row>
    <row r="50" spans="1:16">
      <c r="A50" s="36">
        <v>41</v>
      </c>
      <c r="B50" s="151" t="s">
        <v>339</v>
      </c>
      <c r="C50" s="50">
        <f>0</f>
        <v>0</v>
      </c>
      <c r="D50" s="50">
        <f>0</f>
        <v>0</v>
      </c>
      <c r="E50" s="50">
        <f>0</f>
        <v>0</v>
      </c>
      <c r="F50" s="50">
        <f>0</f>
        <v>0</v>
      </c>
      <c r="G50" s="50">
        <f>0</f>
        <v>0</v>
      </c>
      <c r="H50" s="50">
        <f>0</f>
        <v>0</v>
      </c>
      <c r="I50" s="50">
        <f>0</f>
        <v>0</v>
      </c>
      <c r="J50" s="50">
        <f>0</f>
        <v>0</v>
      </c>
      <c r="K50" s="50">
        <f>0</f>
        <v>0</v>
      </c>
      <c r="L50" s="50">
        <f>0</f>
        <v>0</v>
      </c>
      <c r="M50" s="50">
        <f>0</f>
        <v>0</v>
      </c>
      <c r="N50" s="50">
        <f>0</f>
        <v>0</v>
      </c>
      <c r="O50" s="50">
        <f>0</f>
        <v>0</v>
      </c>
      <c r="P50" s="50">
        <f>(SUM(C50:O50))/13</f>
        <v>0</v>
      </c>
    </row>
    <row r="55" spans="1:16">
      <c r="B55" t="s">
        <v>71</v>
      </c>
    </row>
    <row r="56" spans="1:16">
      <c r="B56" t="s">
        <v>433</v>
      </c>
    </row>
    <row r="57" spans="1:16">
      <c r="B57" t="s">
        <v>432</v>
      </c>
    </row>
    <row r="58" spans="1:16">
      <c r="B58" t="s">
        <v>431</v>
      </c>
    </row>
    <row r="59" spans="1:16">
      <c r="C59" s="17"/>
    </row>
    <row r="60" spans="1:16">
      <c r="C60" s="17"/>
    </row>
  </sheetData>
  <mergeCells count="4">
    <mergeCell ref="A1:P1"/>
    <mergeCell ref="A2:P2"/>
    <mergeCell ref="A3:P3"/>
    <mergeCell ref="A4:P4"/>
  </mergeCells>
  <pageMargins left="0.56000000000000005" right="0.47" top="1" bottom="1" header="0.5" footer="0.5"/>
  <pageSetup scale="47" orientation="landscape" r:id="rId1"/>
  <headerFooter alignWithMargins="0">
    <oddHeader>&amp;RCASE NO. 2021-00214
FR_16(8)(b) 
ATTACHMENT 1</oddHeader>
    <oddFooter>&amp;R&amp;A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732E1-EC79-4305-A718-ADDB958D366B}">
  <dimension ref="A1:O31"/>
  <sheetViews>
    <sheetView view="pageBreakPreview" zoomScale="80" zoomScaleNormal="100" zoomScaleSheetLayoutView="80" workbookViewId="0">
      <selection activeCell="G30" sqref="G30"/>
    </sheetView>
  </sheetViews>
  <sheetFormatPr defaultColWidth="8" defaultRowHeight="15"/>
  <cols>
    <col min="1" max="1" width="7.21875" style="4" customWidth="1"/>
    <col min="2" max="2" width="45.88671875" style="4" customWidth="1"/>
    <col min="3" max="3" width="14.33203125" style="4" customWidth="1"/>
    <col min="4" max="4" width="22.77734375" style="4" customWidth="1"/>
    <col min="5" max="5" width="3.77734375" style="4" customWidth="1"/>
    <col min="6" max="6" width="26.6640625" style="4" customWidth="1"/>
    <col min="7" max="7" width="4.21875" style="4" customWidth="1"/>
    <col min="8" max="8" width="3.77734375" style="4" customWidth="1"/>
    <col min="9" max="9" width="13.109375" style="4" bestFit="1" customWidth="1"/>
    <col min="10" max="10" width="2.77734375" style="4" customWidth="1"/>
    <col min="11" max="11" width="13.109375" style="4" bestFit="1" customWidth="1"/>
    <col min="12" max="12" width="4.33203125" style="4" customWidth="1"/>
    <col min="13" max="13" width="12" style="4" bestFit="1" customWidth="1"/>
    <col min="14" max="14" width="2.109375" style="4" customWidth="1"/>
    <col min="15" max="15" width="12" style="4" bestFit="1" customWidth="1"/>
    <col min="16" max="16384" width="8" style="4"/>
  </cols>
  <sheetData>
    <row r="1" spans="1:15">
      <c r="A1" s="270" t="s">
        <v>476</v>
      </c>
      <c r="B1" s="270"/>
      <c r="C1" s="270"/>
      <c r="D1" s="270"/>
      <c r="E1" s="270"/>
      <c r="F1" s="270"/>
    </row>
    <row r="2" spans="1:15">
      <c r="A2" s="270" t="s">
        <v>477</v>
      </c>
      <c r="B2" s="270"/>
      <c r="C2" s="270"/>
      <c r="D2" s="270"/>
      <c r="E2" s="270"/>
      <c r="F2" s="270"/>
    </row>
    <row r="3" spans="1:15">
      <c r="A3" s="271" t="s">
        <v>53</v>
      </c>
      <c r="B3" s="271"/>
      <c r="C3" s="271"/>
      <c r="D3" s="271"/>
      <c r="E3" s="271"/>
      <c r="F3" s="271"/>
    </row>
    <row r="4" spans="1:15">
      <c r="A4" s="270" t="s">
        <v>478</v>
      </c>
      <c r="B4" s="270"/>
      <c r="C4" s="270"/>
      <c r="D4" s="270"/>
      <c r="E4" s="270"/>
      <c r="F4" s="270"/>
    </row>
    <row r="6" spans="1:15">
      <c r="A6" s="1" t="s">
        <v>52</v>
      </c>
      <c r="F6" s="28" t="s">
        <v>51</v>
      </c>
    </row>
    <row r="7" spans="1:15">
      <c r="A7" s="7" t="s">
        <v>480</v>
      </c>
      <c r="F7" s="27" t="s">
        <v>50</v>
      </c>
    </row>
    <row r="8" spans="1:15">
      <c r="A8" s="23" t="s">
        <v>49</v>
      </c>
      <c r="B8" s="22"/>
      <c r="C8" s="22"/>
      <c r="D8" s="22"/>
      <c r="E8" s="26"/>
      <c r="F8" s="25" t="s">
        <v>48</v>
      </c>
    </row>
    <row r="9" spans="1:15">
      <c r="F9" s="8"/>
    </row>
    <row r="10" spans="1:15">
      <c r="C10" s="8" t="s">
        <v>47</v>
      </c>
      <c r="D10" s="8" t="s">
        <v>46</v>
      </c>
      <c r="F10" s="8" t="s">
        <v>46</v>
      </c>
      <c r="I10" s="10"/>
      <c r="J10" s="9"/>
      <c r="K10" s="9"/>
      <c r="L10" s="9"/>
      <c r="M10" s="24"/>
      <c r="N10" s="9"/>
      <c r="O10" s="9"/>
    </row>
    <row r="11" spans="1:15">
      <c r="A11" s="8" t="s">
        <v>45</v>
      </c>
      <c r="C11" s="8" t="s">
        <v>20</v>
      </c>
      <c r="D11" s="8" t="s">
        <v>44</v>
      </c>
      <c r="F11" s="8" t="s">
        <v>44</v>
      </c>
      <c r="I11" s="9"/>
      <c r="J11" s="9"/>
      <c r="K11" s="9"/>
      <c r="L11" s="9"/>
      <c r="M11" s="9"/>
      <c r="N11" s="9"/>
      <c r="O11" s="9"/>
    </row>
    <row r="12" spans="1:15">
      <c r="A12" s="21" t="s">
        <v>43</v>
      </c>
      <c r="B12" s="23" t="s">
        <v>42</v>
      </c>
      <c r="C12" s="21" t="s">
        <v>41</v>
      </c>
      <c r="D12" s="21" t="s">
        <v>40</v>
      </c>
      <c r="E12" s="22"/>
      <c r="F12" s="21" t="s">
        <v>39</v>
      </c>
      <c r="I12" s="10"/>
      <c r="J12" s="9"/>
      <c r="K12" s="9"/>
      <c r="L12" s="9"/>
      <c r="M12" s="9"/>
      <c r="N12" s="9"/>
      <c r="O12" s="9"/>
    </row>
    <row r="13" spans="1:15">
      <c r="D13" s="8"/>
      <c r="F13" s="8"/>
      <c r="I13" s="10"/>
      <c r="J13" s="9"/>
      <c r="K13" s="9"/>
      <c r="L13" s="9"/>
      <c r="M13" s="9"/>
      <c r="N13" s="9"/>
      <c r="O13" s="9"/>
    </row>
    <row r="14" spans="1:15">
      <c r="I14" s="10"/>
      <c r="J14" s="9"/>
      <c r="K14" s="9"/>
      <c r="L14" s="9"/>
      <c r="M14" s="9"/>
      <c r="N14" s="9"/>
      <c r="O14" s="9"/>
    </row>
    <row r="15" spans="1:15">
      <c r="A15" s="8">
        <v>1</v>
      </c>
      <c r="B15" s="1" t="s">
        <v>38</v>
      </c>
      <c r="C15" s="8" t="s">
        <v>36</v>
      </c>
      <c r="D15" s="18">
        <f>'B.2 B'!I266</f>
        <v>833156701.83138514</v>
      </c>
      <c r="E15" s="6"/>
      <c r="F15" s="18">
        <f>'B.2 B'!N266</f>
        <v>811748785.31804383</v>
      </c>
      <c r="I15" s="10"/>
      <c r="J15" s="9"/>
      <c r="K15" s="9"/>
      <c r="L15" s="9"/>
      <c r="M15" s="9"/>
      <c r="N15" s="9"/>
      <c r="O15" s="9"/>
    </row>
    <row r="16" spans="1:15">
      <c r="A16" s="12">
        <f>A15+1</f>
        <v>2</v>
      </c>
      <c r="B16" s="1" t="s">
        <v>37</v>
      </c>
      <c r="C16" s="8" t="s">
        <v>36</v>
      </c>
      <c r="D16" s="14">
        <f>'B.2 B'!I268</f>
        <v>0</v>
      </c>
      <c r="E16" s="6"/>
      <c r="F16" s="16">
        <f>'B.2 B'!N268</f>
        <v>0</v>
      </c>
      <c r="I16" s="20"/>
      <c r="J16" s="9"/>
      <c r="K16" s="9"/>
      <c r="L16" s="9"/>
      <c r="M16" s="9"/>
      <c r="N16" s="9"/>
      <c r="O16" s="9"/>
    </row>
    <row r="17" spans="1:15">
      <c r="A17" s="12">
        <f>A16+1</f>
        <v>3</v>
      </c>
      <c r="B17" s="1" t="s">
        <v>35</v>
      </c>
      <c r="C17" s="8" t="s">
        <v>34</v>
      </c>
      <c r="D17" s="19">
        <f>-'B.3 B'!I264</f>
        <v>-185508667.31563732</v>
      </c>
      <c r="E17" s="6"/>
      <c r="F17" s="19">
        <f>-'B.3 B'!N264</f>
        <v>-183424493.12494141</v>
      </c>
      <c r="I17" s="10"/>
      <c r="J17" s="9"/>
      <c r="K17" s="9"/>
      <c r="L17" s="9"/>
      <c r="M17" s="9"/>
      <c r="N17" s="9"/>
      <c r="O17" s="9"/>
    </row>
    <row r="18" spans="1:15">
      <c r="A18" s="8"/>
      <c r="B18" s="1"/>
      <c r="C18" s="8"/>
      <c r="D18" s="6"/>
      <c r="E18" s="6"/>
      <c r="F18" s="6"/>
      <c r="I18" s="10"/>
      <c r="J18" s="9"/>
      <c r="K18" s="9"/>
      <c r="L18" s="9"/>
      <c r="M18" s="9"/>
      <c r="N18" s="9"/>
      <c r="O18" s="9"/>
    </row>
    <row r="19" spans="1:15">
      <c r="A19" s="12">
        <f>+A17+1</f>
        <v>4</v>
      </c>
      <c r="B19" s="1" t="s">
        <v>33</v>
      </c>
      <c r="D19" s="18">
        <f>SUM(D15:D17)</f>
        <v>647648034.51574779</v>
      </c>
      <c r="E19" s="6"/>
      <c r="F19" s="18">
        <f>SUM(F15:F17)</f>
        <v>628324292.19310236</v>
      </c>
      <c r="I19" s="10"/>
      <c r="J19" s="9"/>
      <c r="K19" s="9"/>
      <c r="L19" s="9"/>
      <c r="M19" s="9"/>
      <c r="N19" s="9"/>
      <c r="O19" s="9"/>
    </row>
    <row r="20" spans="1:15">
      <c r="A20" s="8"/>
      <c r="B20" s="1"/>
      <c r="D20" s="6"/>
      <c r="E20" s="6"/>
      <c r="F20" s="6"/>
      <c r="I20" s="10"/>
      <c r="J20" s="9"/>
      <c r="K20" s="9"/>
      <c r="L20" s="9"/>
      <c r="M20" s="9"/>
      <c r="N20" s="9"/>
      <c r="O20" s="9"/>
    </row>
    <row r="21" spans="1:15">
      <c r="A21" s="12">
        <f>A19+1</f>
        <v>5</v>
      </c>
      <c r="B21" s="1" t="s">
        <v>32</v>
      </c>
      <c r="C21" s="8" t="s">
        <v>31</v>
      </c>
      <c r="D21" s="18">
        <f>+'B.4 B'!E14</f>
        <v>-3207972.8857776322</v>
      </c>
      <c r="E21" s="6"/>
      <c r="F21" s="18">
        <f>+D21</f>
        <v>-3207972.8857776322</v>
      </c>
      <c r="G21" s="17"/>
      <c r="H21" s="17"/>
      <c r="I21" s="10"/>
      <c r="J21" s="9"/>
      <c r="K21" s="9"/>
      <c r="L21" s="9"/>
      <c r="M21" s="9"/>
      <c r="N21" s="9"/>
      <c r="O21" s="9"/>
    </row>
    <row r="22" spans="1:15">
      <c r="A22" s="12">
        <f>+A21+1</f>
        <v>6</v>
      </c>
      <c r="B22" s="1" t="s">
        <v>30</v>
      </c>
      <c r="C22" s="8" t="s">
        <v>29</v>
      </c>
      <c r="D22" s="14">
        <f>+'B.4.1 B'!F37</f>
        <v>11208559.943770591</v>
      </c>
      <c r="E22" s="6"/>
      <c r="F22" s="14">
        <f>+'B.4.1 B'!K37</f>
        <v>7069959.3091374841</v>
      </c>
      <c r="I22" s="10"/>
      <c r="J22" s="9"/>
      <c r="K22" s="9"/>
      <c r="L22" s="9"/>
      <c r="M22" s="9"/>
      <c r="N22" s="9"/>
      <c r="O22" s="9"/>
    </row>
    <row r="23" spans="1:15">
      <c r="A23" s="12">
        <f>+A22+1</f>
        <v>7</v>
      </c>
      <c r="B23" s="1" t="s">
        <v>0</v>
      </c>
      <c r="C23" s="8" t="s">
        <v>28</v>
      </c>
      <c r="D23" s="16">
        <f>'B.6 B'!G24</f>
        <v>-683775.07499999995</v>
      </c>
      <c r="F23" s="16">
        <f>'B.6 B'!L24</f>
        <v>-681896.28461538465</v>
      </c>
      <c r="I23" s="10"/>
      <c r="J23" s="9"/>
      <c r="K23" s="9"/>
      <c r="L23" s="9"/>
      <c r="M23" s="9"/>
      <c r="N23" s="9"/>
      <c r="O23" s="9"/>
    </row>
    <row r="24" spans="1:15">
      <c r="A24" s="12">
        <f>+A23+1</f>
        <v>8</v>
      </c>
      <c r="B24" s="1" t="s">
        <v>27</v>
      </c>
      <c r="C24" s="8" t="s">
        <v>26</v>
      </c>
      <c r="D24" s="14">
        <v>-30716496.993259784</v>
      </c>
      <c r="E24" s="15"/>
      <c r="F24" s="14">
        <v>-31392162.78301223</v>
      </c>
      <c r="I24" s="10"/>
      <c r="J24" s="9"/>
      <c r="K24" s="9"/>
      <c r="L24" s="9"/>
      <c r="M24" s="9"/>
      <c r="N24" s="9"/>
      <c r="O24" s="9"/>
    </row>
    <row r="25" spans="1:15">
      <c r="A25" s="12">
        <f>+A24+1</f>
        <v>9</v>
      </c>
      <c r="B25" s="1" t="s">
        <v>25</v>
      </c>
      <c r="C25" s="8" t="s">
        <v>24</v>
      </c>
      <c r="D25" s="13">
        <f>'B.5 B'!G49</f>
        <v>-45438894.079232216</v>
      </c>
      <c r="F25" s="13">
        <f>'B.5 B'!L49</f>
        <v>-52378721.863844134</v>
      </c>
      <c r="I25" s="10"/>
      <c r="J25" s="9"/>
      <c r="K25" s="9"/>
      <c r="L25" s="9"/>
      <c r="M25" s="9"/>
      <c r="N25" s="9"/>
      <c r="O25" s="9"/>
    </row>
    <row r="26" spans="1:15">
      <c r="A26" s="8"/>
      <c r="I26" s="10"/>
      <c r="J26" s="9"/>
      <c r="K26" s="9"/>
      <c r="L26" s="9"/>
      <c r="M26" s="9"/>
      <c r="N26" s="9"/>
      <c r="O26" s="9"/>
    </row>
    <row r="27" spans="1:15" ht="15.75" thickBot="1">
      <c r="A27" s="12">
        <f>+A25+1</f>
        <v>10</v>
      </c>
      <c r="B27" s="1" t="s">
        <v>23</v>
      </c>
      <c r="D27" s="11">
        <f>SUM(D19:D25)</f>
        <v>578809455.42624879</v>
      </c>
      <c r="E27" s="6"/>
      <c r="F27" s="11">
        <f>SUM(F19:F25)</f>
        <v>547733497.68499041</v>
      </c>
      <c r="I27" s="10"/>
      <c r="J27" s="9"/>
      <c r="K27" s="9"/>
      <c r="L27" s="9"/>
      <c r="M27" s="9"/>
      <c r="N27" s="9"/>
      <c r="O27" s="9"/>
    </row>
    <row r="28" spans="1:15" ht="15.75" thickTop="1">
      <c r="A28" s="8"/>
      <c r="D28" s="6"/>
      <c r="E28" s="6"/>
      <c r="F28" s="6"/>
    </row>
    <row r="29" spans="1:15">
      <c r="B29" s="7"/>
    </row>
    <row r="30" spans="1:15">
      <c r="D30" s="6"/>
      <c r="F30" s="6"/>
    </row>
    <row r="31" spans="1:15">
      <c r="D31" s="6"/>
      <c r="E31" s="6"/>
      <c r="F31" s="6"/>
    </row>
  </sheetData>
  <mergeCells count="4">
    <mergeCell ref="A1:F1"/>
    <mergeCell ref="A2:F2"/>
    <mergeCell ref="A3:F3"/>
    <mergeCell ref="A4:F4"/>
  </mergeCells>
  <printOptions horizontalCentered="1"/>
  <pageMargins left="0.5" right="0.5" top="0.79" bottom="0.5" header="0.5" footer="0.5"/>
  <pageSetup scale="86" orientation="landscape" verticalDpi="300" r:id="rId1"/>
  <headerFooter alignWithMargins="0">
    <oddHeader>&amp;RCASE NO. 2021-00214
FR_16(8)(b) 
ATTACHMENT 1</oddHeader>
    <oddFooter>&amp;RSchedule &amp;A
Page &amp;P of &amp;N</oddFooter>
  </headerFooter>
  <colBreaks count="1" manualBreakCount="1">
    <brk id="6" max="54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66ECB-6F9D-4C03-BB15-7FC00DA00C22}">
  <sheetPr>
    <pageSetUpPr fitToPage="1"/>
  </sheetPr>
  <dimension ref="A1:R57"/>
  <sheetViews>
    <sheetView view="pageBreakPreview" zoomScale="80" zoomScaleNormal="100" zoomScaleSheetLayoutView="80" workbookViewId="0">
      <selection activeCell="G30" sqref="G30"/>
    </sheetView>
  </sheetViews>
  <sheetFormatPr defaultColWidth="8.88671875" defaultRowHeight="15"/>
  <cols>
    <col min="1" max="1" width="4.33203125" bestFit="1" customWidth="1"/>
    <col min="2" max="2" width="44.21875" customWidth="1"/>
    <col min="3" max="3" width="12.5546875" bestFit="1" customWidth="1"/>
    <col min="4" max="4" width="12.6640625" bestFit="1" customWidth="1"/>
    <col min="5" max="7" width="12" bestFit="1" customWidth="1"/>
    <col min="8" max="8" width="12.44140625" customWidth="1"/>
    <col min="9" max="14" width="12" bestFit="1" customWidth="1"/>
    <col min="15" max="15" width="12.5546875" bestFit="1" customWidth="1"/>
    <col min="16" max="16" width="12" bestFit="1" customWidth="1"/>
    <col min="17" max="17" width="10.44140625" bestFit="1" customWidth="1"/>
    <col min="18" max="18" width="12" customWidth="1"/>
  </cols>
  <sheetData>
    <row r="1" spans="1:18">
      <c r="A1" s="268" t="s">
        <v>476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pans="1:18">
      <c r="A2" s="268" t="s">
        <v>477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</row>
    <row r="3" spans="1:18">
      <c r="A3" s="268" t="s">
        <v>479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</row>
    <row r="4" spans="1:18">
      <c r="A4" s="268" t="s">
        <v>442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</row>
    <row r="5" spans="1:18">
      <c r="P5" s="173" t="s">
        <v>349</v>
      </c>
    </row>
    <row r="7" spans="1:18">
      <c r="A7" t="s">
        <v>45</v>
      </c>
      <c r="C7" s="36" t="s">
        <v>67</v>
      </c>
      <c r="D7" s="36" t="s">
        <v>67</v>
      </c>
      <c r="E7" s="36" t="s">
        <v>67</v>
      </c>
      <c r="F7" s="36" t="s">
        <v>67</v>
      </c>
      <c r="G7" s="36" t="s">
        <v>67</v>
      </c>
      <c r="H7" s="36" t="s">
        <v>67</v>
      </c>
      <c r="I7" s="36" t="s">
        <v>67</v>
      </c>
      <c r="J7" s="36" t="s">
        <v>67</v>
      </c>
      <c r="K7" s="36" t="s">
        <v>67</v>
      </c>
      <c r="L7" s="36" t="s">
        <v>67</v>
      </c>
      <c r="M7" s="36" t="s">
        <v>67</v>
      </c>
      <c r="N7" s="36" t="s">
        <v>67</v>
      </c>
      <c r="O7" s="36" t="s">
        <v>67</v>
      </c>
      <c r="P7" s="36" t="s">
        <v>225</v>
      </c>
    </row>
    <row r="8" spans="1:18">
      <c r="A8" s="125" t="s">
        <v>43</v>
      </c>
      <c r="B8" s="125" t="s">
        <v>18</v>
      </c>
      <c r="C8" s="240">
        <f>O8-365</f>
        <v>44531</v>
      </c>
      <c r="D8" s="240">
        <v>44562</v>
      </c>
      <c r="E8" s="240">
        <v>44593</v>
      </c>
      <c r="F8" s="240">
        <v>44621</v>
      </c>
      <c r="G8" s="240">
        <v>44652</v>
      </c>
      <c r="H8" s="240">
        <v>44682</v>
      </c>
      <c r="I8" s="240">
        <v>44713</v>
      </c>
      <c r="J8" s="240">
        <v>44743</v>
      </c>
      <c r="K8" s="240">
        <v>44774</v>
      </c>
      <c r="L8" s="240">
        <v>44805</v>
      </c>
      <c r="M8" s="240">
        <v>44835</v>
      </c>
      <c r="N8" s="240">
        <v>44866</v>
      </c>
      <c r="O8" s="240">
        <v>44896</v>
      </c>
      <c r="P8" s="136" t="s">
        <v>218</v>
      </c>
      <c r="Q8" s="17"/>
      <c r="R8" s="17"/>
    </row>
    <row r="10" spans="1:18" ht="15.75">
      <c r="A10" s="36">
        <v>1</v>
      </c>
      <c r="B10" s="180" t="s">
        <v>439</v>
      </c>
    </row>
    <row r="11" spans="1:18">
      <c r="A11" s="36">
        <v>2</v>
      </c>
      <c r="B11" s="145"/>
    </row>
    <row r="12" spans="1:18">
      <c r="A12" s="36">
        <v>3</v>
      </c>
      <c r="B12" s="145" t="s">
        <v>342</v>
      </c>
    </row>
    <row r="13" spans="1:18">
      <c r="A13" s="36">
        <v>4</v>
      </c>
      <c r="B13" s="151" t="s">
        <v>438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</row>
    <row r="14" spans="1:18">
      <c r="A14" s="36">
        <v>5</v>
      </c>
      <c r="B14" s="151" t="s">
        <v>437</v>
      </c>
      <c r="C14" s="47">
        <v>-537428.85166666668</v>
      </c>
      <c r="D14" s="47">
        <v>-537428.85166666668</v>
      </c>
      <c r="E14" s="47">
        <v>-537428.85166666668</v>
      </c>
      <c r="F14" s="47">
        <v>-537428.85166666668</v>
      </c>
      <c r="G14" s="47">
        <v>-537428.85166666668</v>
      </c>
      <c r="H14" s="47">
        <v>-537428.85166666668</v>
      </c>
      <c r="I14" s="47">
        <v>-537428.85166666668</v>
      </c>
      <c r="J14" s="47">
        <v>-537428.85166666668</v>
      </c>
      <c r="K14" s="47">
        <v>-537428.85166666668</v>
      </c>
      <c r="L14" s="47">
        <v>-537428.85166666668</v>
      </c>
      <c r="M14" s="47">
        <v>-537428.85166666668</v>
      </c>
      <c r="N14" s="47">
        <v>-537428.85166666668</v>
      </c>
      <c r="O14" s="47">
        <v>-537428.85166666668</v>
      </c>
    </row>
    <row r="15" spans="1:18">
      <c r="A15" s="36">
        <v>6</v>
      </c>
      <c r="B15" s="146" t="s">
        <v>436</v>
      </c>
      <c r="C15" s="238">
        <f t="shared" ref="C15:O15" si="0">SUM(C13:C14)</f>
        <v>-537428.85166666668</v>
      </c>
      <c r="D15" s="238">
        <f t="shared" si="0"/>
        <v>-537428.85166666668</v>
      </c>
      <c r="E15" s="238">
        <f t="shared" si="0"/>
        <v>-537428.85166666668</v>
      </c>
      <c r="F15" s="238">
        <f t="shared" si="0"/>
        <v>-537428.85166666668</v>
      </c>
      <c r="G15" s="238">
        <f t="shared" si="0"/>
        <v>-537428.85166666668</v>
      </c>
      <c r="H15" s="238">
        <f t="shared" si="0"/>
        <v>-537428.85166666668</v>
      </c>
      <c r="I15" s="238">
        <f t="shared" si="0"/>
        <v>-537428.85166666668</v>
      </c>
      <c r="J15" s="238">
        <f t="shared" si="0"/>
        <v>-537428.85166666668</v>
      </c>
      <c r="K15" s="238">
        <f t="shared" si="0"/>
        <v>-537428.85166666668</v>
      </c>
      <c r="L15" s="238">
        <f t="shared" si="0"/>
        <v>-537428.85166666668</v>
      </c>
      <c r="M15" s="238">
        <f t="shared" si="0"/>
        <v>-537428.85166666668</v>
      </c>
      <c r="N15" s="238">
        <f t="shared" si="0"/>
        <v>-537428.85166666668</v>
      </c>
      <c r="O15" s="238">
        <f t="shared" si="0"/>
        <v>-537428.85166666668</v>
      </c>
      <c r="P15" s="50">
        <f>(SUM(C15:O15))/13</f>
        <v>-537428.85166666668</v>
      </c>
    </row>
    <row r="16" spans="1:18">
      <c r="A16" s="36">
        <v>7</v>
      </c>
      <c r="B16" s="151"/>
    </row>
    <row r="17" spans="1:16">
      <c r="A17" s="36">
        <v>8</v>
      </c>
      <c r="B17" s="151" t="s">
        <v>341</v>
      </c>
    </row>
    <row r="18" spans="1:16">
      <c r="A18" s="36">
        <v>9</v>
      </c>
      <c r="B18" s="151" t="s">
        <v>438</v>
      </c>
      <c r="C18" s="50">
        <v>245694.37666666668</v>
      </c>
      <c r="D18" s="50">
        <v>245694.37666666668</v>
      </c>
      <c r="E18" s="50">
        <v>245694.37666666668</v>
      </c>
      <c r="F18" s="50">
        <v>245694.37666666668</v>
      </c>
      <c r="G18" s="50">
        <v>245694.37666666668</v>
      </c>
      <c r="H18" s="50">
        <v>245694.37666666668</v>
      </c>
      <c r="I18" s="50">
        <v>245694.37666666668</v>
      </c>
      <c r="J18" s="50">
        <v>245694.37666666668</v>
      </c>
      <c r="K18" s="50">
        <v>245694.37666666668</v>
      </c>
      <c r="L18" s="50">
        <v>245694.37666666668</v>
      </c>
      <c r="M18" s="50">
        <v>245694.37666666668</v>
      </c>
      <c r="N18" s="50">
        <v>245694.37666666668</v>
      </c>
      <c r="O18" s="50">
        <v>245694.37666666668</v>
      </c>
    </row>
    <row r="19" spans="1:16">
      <c r="A19" s="36">
        <v>10</v>
      </c>
      <c r="B19" s="151" t="s">
        <v>437</v>
      </c>
      <c r="C19" s="47">
        <v>1247194.56</v>
      </c>
      <c r="D19" s="47">
        <v>1247194.56</v>
      </c>
      <c r="E19" s="47">
        <v>1247194.56</v>
      </c>
      <c r="F19" s="47">
        <v>1247194.56</v>
      </c>
      <c r="G19" s="47">
        <v>1247194.56</v>
      </c>
      <c r="H19" s="47">
        <v>1247194.56</v>
      </c>
      <c r="I19" s="47">
        <v>1247194.56</v>
      </c>
      <c r="J19" s="47">
        <v>1247194.56</v>
      </c>
      <c r="K19" s="47">
        <v>1247194.56</v>
      </c>
      <c r="L19" s="47">
        <v>1247194.56</v>
      </c>
      <c r="M19" s="47">
        <v>1247194.56</v>
      </c>
      <c r="N19" s="47">
        <v>1247194.56</v>
      </c>
      <c r="O19" s="47">
        <v>1247194.56</v>
      </c>
    </row>
    <row r="20" spans="1:16">
      <c r="A20" s="36">
        <v>11</v>
      </c>
      <c r="B20" s="146" t="s">
        <v>436</v>
      </c>
      <c r="C20" s="238">
        <f t="shared" ref="C20:O20" si="1">SUM(C18:C19)</f>
        <v>1492888.9366666668</v>
      </c>
      <c r="D20" s="238">
        <f t="shared" si="1"/>
        <v>1492888.9366666668</v>
      </c>
      <c r="E20" s="238">
        <f t="shared" si="1"/>
        <v>1492888.9366666668</v>
      </c>
      <c r="F20" s="238">
        <f t="shared" si="1"/>
        <v>1492888.9366666668</v>
      </c>
      <c r="G20" s="238">
        <f t="shared" si="1"/>
        <v>1492888.9366666668</v>
      </c>
      <c r="H20" s="238">
        <f t="shared" si="1"/>
        <v>1492888.9366666668</v>
      </c>
      <c r="I20" s="238">
        <f t="shared" si="1"/>
        <v>1492888.9366666668</v>
      </c>
      <c r="J20" s="238">
        <f t="shared" si="1"/>
        <v>1492888.9366666668</v>
      </c>
      <c r="K20" s="238">
        <f t="shared" si="1"/>
        <v>1492888.9366666668</v>
      </c>
      <c r="L20" s="238">
        <f t="shared" si="1"/>
        <v>1492888.9366666668</v>
      </c>
      <c r="M20" s="238">
        <f t="shared" si="1"/>
        <v>1492888.9366666668</v>
      </c>
      <c r="N20" s="238">
        <f t="shared" si="1"/>
        <v>1492888.9366666668</v>
      </c>
      <c r="O20" s="238">
        <f t="shared" si="1"/>
        <v>1492888.9366666668</v>
      </c>
      <c r="P20" s="50">
        <f>(SUM(C20:O20))/13</f>
        <v>1492888.9366666672</v>
      </c>
    </row>
    <row r="21" spans="1:16">
      <c r="A21" s="36">
        <v>12</v>
      </c>
      <c r="B21" s="151"/>
    </row>
    <row r="22" spans="1:16">
      <c r="A22" s="36">
        <v>13</v>
      </c>
      <c r="B22" s="151" t="s">
        <v>340</v>
      </c>
    </row>
    <row r="23" spans="1:16">
      <c r="A23" s="36">
        <v>14</v>
      </c>
      <c r="B23" s="151" t="s">
        <v>438</v>
      </c>
      <c r="C23" s="239">
        <v>0</v>
      </c>
      <c r="D23" s="239">
        <v>0</v>
      </c>
      <c r="E23" s="239">
        <v>0</v>
      </c>
      <c r="F23" s="239">
        <v>0</v>
      </c>
      <c r="G23" s="239">
        <v>0</v>
      </c>
      <c r="H23" s="239">
        <v>0</v>
      </c>
      <c r="I23" s="239">
        <v>0</v>
      </c>
      <c r="J23" s="239">
        <v>0</v>
      </c>
      <c r="K23" s="239">
        <v>0</v>
      </c>
      <c r="L23" s="239">
        <v>0</v>
      </c>
      <c r="M23" s="239">
        <v>0</v>
      </c>
      <c r="N23" s="239">
        <v>0</v>
      </c>
      <c r="O23" s="239">
        <v>0</v>
      </c>
    </row>
    <row r="24" spans="1:16">
      <c r="A24" s="36">
        <v>15</v>
      </c>
      <c r="B24" s="151" t="s">
        <v>437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</row>
    <row r="25" spans="1:16">
      <c r="A25" s="36">
        <v>16</v>
      </c>
      <c r="B25" s="146" t="s">
        <v>436</v>
      </c>
      <c r="C25" s="238">
        <f t="shared" ref="C25:O25" si="2">SUM(C23:C24)</f>
        <v>0</v>
      </c>
      <c r="D25" s="238">
        <f t="shared" si="2"/>
        <v>0</v>
      </c>
      <c r="E25" s="238">
        <f t="shared" si="2"/>
        <v>0</v>
      </c>
      <c r="F25" s="238">
        <f t="shared" si="2"/>
        <v>0</v>
      </c>
      <c r="G25" s="238">
        <f t="shared" si="2"/>
        <v>0</v>
      </c>
      <c r="H25" s="238">
        <f t="shared" si="2"/>
        <v>0</v>
      </c>
      <c r="I25" s="238">
        <f t="shared" si="2"/>
        <v>0</v>
      </c>
      <c r="J25" s="238">
        <f t="shared" si="2"/>
        <v>0</v>
      </c>
      <c r="K25" s="238">
        <f t="shared" si="2"/>
        <v>0</v>
      </c>
      <c r="L25" s="238">
        <f t="shared" si="2"/>
        <v>0</v>
      </c>
      <c r="M25" s="238">
        <f t="shared" si="2"/>
        <v>0</v>
      </c>
      <c r="N25" s="238">
        <f t="shared" si="2"/>
        <v>0</v>
      </c>
      <c r="O25" s="238">
        <f t="shared" si="2"/>
        <v>0</v>
      </c>
      <c r="P25" s="50">
        <f>(SUM(C25:O25))/13</f>
        <v>0</v>
      </c>
    </row>
    <row r="26" spans="1:16">
      <c r="A26" s="36">
        <v>17</v>
      </c>
      <c r="B26" s="151"/>
    </row>
    <row r="27" spans="1:16">
      <c r="A27" s="36">
        <v>18</v>
      </c>
      <c r="B27" s="151" t="s">
        <v>339</v>
      </c>
    </row>
    <row r="28" spans="1:16">
      <c r="A28" s="36">
        <v>19</v>
      </c>
      <c r="B28" s="151" t="s">
        <v>438</v>
      </c>
      <c r="C28" s="239">
        <v>0</v>
      </c>
      <c r="D28" s="239">
        <v>0</v>
      </c>
      <c r="E28" s="239">
        <v>0</v>
      </c>
      <c r="F28" s="239">
        <v>0</v>
      </c>
      <c r="G28" s="239">
        <v>0</v>
      </c>
      <c r="H28" s="239">
        <v>0</v>
      </c>
      <c r="I28" s="239">
        <v>0</v>
      </c>
      <c r="J28" s="239">
        <v>0</v>
      </c>
      <c r="K28" s="239">
        <v>0</v>
      </c>
      <c r="L28" s="239">
        <v>0</v>
      </c>
      <c r="M28" s="239">
        <v>0</v>
      </c>
      <c r="N28" s="239">
        <v>0</v>
      </c>
      <c r="O28" s="239">
        <v>0</v>
      </c>
    </row>
    <row r="29" spans="1:16">
      <c r="A29" s="36">
        <v>20</v>
      </c>
      <c r="B29" s="151" t="s">
        <v>437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</row>
    <row r="30" spans="1:16">
      <c r="A30" s="36">
        <v>21</v>
      </c>
      <c r="B30" s="146" t="s">
        <v>436</v>
      </c>
      <c r="C30" s="238">
        <f t="shared" ref="C30:O30" si="3">SUM(C28:C29)</f>
        <v>0</v>
      </c>
      <c r="D30" s="238">
        <f t="shared" si="3"/>
        <v>0</v>
      </c>
      <c r="E30" s="238">
        <f t="shared" si="3"/>
        <v>0</v>
      </c>
      <c r="F30" s="238">
        <f t="shared" si="3"/>
        <v>0</v>
      </c>
      <c r="G30" s="238">
        <f t="shared" si="3"/>
        <v>0</v>
      </c>
      <c r="H30" s="238">
        <f t="shared" si="3"/>
        <v>0</v>
      </c>
      <c r="I30" s="238">
        <f t="shared" si="3"/>
        <v>0</v>
      </c>
      <c r="J30" s="238">
        <f t="shared" si="3"/>
        <v>0</v>
      </c>
      <c r="K30" s="238">
        <f t="shared" si="3"/>
        <v>0</v>
      </c>
      <c r="L30" s="238">
        <f t="shared" si="3"/>
        <v>0</v>
      </c>
      <c r="M30" s="238">
        <f t="shared" si="3"/>
        <v>0</v>
      </c>
      <c r="N30" s="238">
        <f t="shared" si="3"/>
        <v>0</v>
      </c>
      <c r="O30" s="238">
        <f t="shared" si="3"/>
        <v>0</v>
      </c>
      <c r="P30" s="50">
        <f>(SUM(C30:O30))/13</f>
        <v>0</v>
      </c>
    </row>
    <row r="31" spans="1:16">
      <c r="A31" s="36">
        <v>22</v>
      </c>
      <c r="B31" s="151"/>
    </row>
    <row r="32" spans="1:16" ht="15.75">
      <c r="A32" s="36">
        <v>23</v>
      </c>
      <c r="B32" s="180" t="s">
        <v>435</v>
      </c>
    </row>
    <row r="33" spans="1:18">
      <c r="A33" s="36">
        <v>24</v>
      </c>
      <c r="B33" s="140"/>
      <c r="R33" s="17"/>
    </row>
    <row r="34" spans="1:18">
      <c r="A34" s="36">
        <v>25</v>
      </c>
      <c r="B34" s="151" t="s">
        <v>342</v>
      </c>
      <c r="C34" s="50">
        <v>16154119.984228527</v>
      </c>
      <c r="D34" s="50">
        <v>11558272.80993906</v>
      </c>
      <c r="E34" s="50">
        <v>6263469.3660054859</v>
      </c>
      <c r="F34" s="50">
        <v>146429.62990843318</v>
      </c>
      <c r="G34" s="50">
        <v>-4597319.6353717158</v>
      </c>
      <c r="H34" s="50">
        <v>-1257320.4916967712</v>
      </c>
      <c r="I34" s="50">
        <v>2128850.2705342108</v>
      </c>
      <c r="J34" s="50">
        <v>5522508.3222607663</v>
      </c>
      <c r="K34" s="50">
        <v>8896200.2686657906</v>
      </c>
      <c r="L34" s="50">
        <v>12297345.60988792</v>
      </c>
      <c r="M34" s="50">
        <v>15789586.30663953</v>
      </c>
      <c r="N34" s="50">
        <v>19467761.359197889</v>
      </c>
      <c r="O34" s="50">
        <v>16854216.450720225</v>
      </c>
      <c r="P34" s="50">
        <f>(SUM(C34:O34))/13</f>
        <v>8401855.403916873</v>
      </c>
      <c r="R34" s="17"/>
    </row>
    <row r="35" spans="1:18">
      <c r="A35" s="36">
        <v>26</v>
      </c>
      <c r="B35" s="151"/>
      <c r="K35" s="50"/>
      <c r="L35" s="50"/>
      <c r="M35" s="50"/>
      <c r="N35" s="50"/>
      <c r="O35" s="50"/>
    </row>
    <row r="36" spans="1:18">
      <c r="A36" s="36">
        <v>27</v>
      </c>
      <c r="B36" s="151" t="s">
        <v>341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f>(SUM(C36:O36))/13</f>
        <v>0</v>
      </c>
    </row>
    <row r="37" spans="1:18">
      <c r="A37" s="36">
        <v>28</v>
      </c>
      <c r="B37" s="151"/>
    </row>
    <row r="38" spans="1:18">
      <c r="A38" s="36">
        <v>29</v>
      </c>
      <c r="B38" s="151" t="s">
        <v>340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f>(SUM(C38:O38))/13</f>
        <v>0</v>
      </c>
    </row>
    <row r="39" spans="1:18">
      <c r="A39" s="36">
        <v>30</v>
      </c>
      <c r="B39" s="151"/>
    </row>
    <row r="40" spans="1:18">
      <c r="A40" s="36">
        <v>31</v>
      </c>
      <c r="B40" s="151" t="s">
        <v>339</v>
      </c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f>(SUM(C40:O40))/13</f>
        <v>0</v>
      </c>
    </row>
    <row r="41" spans="1:18">
      <c r="A41" s="36">
        <v>32</v>
      </c>
      <c r="B41" s="146"/>
    </row>
    <row r="42" spans="1:18" ht="15.75">
      <c r="A42" s="36">
        <v>33</v>
      </c>
      <c r="B42" s="180" t="s">
        <v>434</v>
      </c>
    </row>
    <row r="43" spans="1:18">
      <c r="A43" s="36">
        <v>34</v>
      </c>
      <c r="B43" s="145"/>
    </row>
    <row r="44" spans="1:18">
      <c r="A44" s="36">
        <v>35</v>
      </c>
      <c r="B44" s="151" t="s">
        <v>342</v>
      </c>
      <c r="C44" s="50">
        <f>0</f>
        <v>0</v>
      </c>
      <c r="D44" s="50">
        <f>0</f>
        <v>0</v>
      </c>
      <c r="E44" s="50">
        <f>0</f>
        <v>0</v>
      </c>
      <c r="F44" s="50">
        <f>0</f>
        <v>0</v>
      </c>
      <c r="G44" s="50">
        <f>0</f>
        <v>0</v>
      </c>
      <c r="H44" s="50">
        <f>0</f>
        <v>0</v>
      </c>
      <c r="I44" s="50">
        <f>0</f>
        <v>0</v>
      </c>
      <c r="J44" s="50">
        <f>0</f>
        <v>0</v>
      </c>
      <c r="K44" s="50">
        <f>0</f>
        <v>0</v>
      </c>
      <c r="L44" s="50">
        <f>0</f>
        <v>0</v>
      </c>
      <c r="M44" s="50">
        <f>0</f>
        <v>0</v>
      </c>
      <c r="N44" s="50">
        <f>0</f>
        <v>0</v>
      </c>
      <c r="O44" s="50">
        <f>0</f>
        <v>0</v>
      </c>
      <c r="P44" s="50">
        <f>(SUM(C44:O44))/13</f>
        <v>0</v>
      </c>
    </row>
    <row r="45" spans="1:18">
      <c r="A45" s="36">
        <v>36</v>
      </c>
      <c r="B45" s="151"/>
    </row>
    <row r="46" spans="1:18">
      <c r="A46" s="36">
        <v>37</v>
      </c>
      <c r="B46" s="151" t="s">
        <v>341</v>
      </c>
      <c r="C46" s="50">
        <f>0</f>
        <v>0</v>
      </c>
      <c r="D46" s="50">
        <f>0</f>
        <v>0</v>
      </c>
      <c r="E46" s="50">
        <f>0</f>
        <v>0</v>
      </c>
      <c r="F46" s="50">
        <f>0</f>
        <v>0</v>
      </c>
      <c r="G46" s="50">
        <f>0</f>
        <v>0</v>
      </c>
      <c r="H46" s="50">
        <f>0</f>
        <v>0</v>
      </c>
      <c r="I46" s="50">
        <f>0</f>
        <v>0</v>
      </c>
      <c r="J46" s="50">
        <f>0</f>
        <v>0</v>
      </c>
      <c r="K46" s="50">
        <f>0</f>
        <v>0</v>
      </c>
      <c r="L46" s="50">
        <f>0</f>
        <v>0</v>
      </c>
      <c r="M46" s="50">
        <f>0</f>
        <v>0</v>
      </c>
      <c r="N46" s="50">
        <f>0</f>
        <v>0</v>
      </c>
      <c r="O46" s="50">
        <f>0</f>
        <v>0</v>
      </c>
      <c r="P46" s="50">
        <f>(SUM(C46:O46))/13</f>
        <v>0</v>
      </c>
    </row>
    <row r="47" spans="1:18">
      <c r="A47" s="36">
        <v>38</v>
      </c>
      <c r="B47" s="151"/>
    </row>
    <row r="48" spans="1:18">
      <c r="A48" s="36">
        <v>39</v>
      </c>
      <c r="B48" s="151" t="s">
        <v>340</v>
      </c>
      <c r="C48" s="50">
        <f>0</f>
        <v>0</v>
      </c>
      <c r="D48" s="50">
        <f>0</f>
        <v>0</v>
      </c>
      <c r="E48" s="50">
        <f>0</f>
        <v>0</v>
      </c>
      <c r="F48" s="50">
        <f>0</f>
        <v>0</v>
      </c>
      <c r="G48" s="50">
        <f>0</f>
        <v>0</v>
      </c>
      <c r="H48" s="50">
        <f>0</f>
        <v>0</v>
      </c>
      <c r="I48" s="50">
        <f>0</f>
        <v>0</v>
      </c>
      <c r="J48" s="50">
        <f>0</f>
        <v>0</v>
      </c>
      <c r="K48" s="50">
        <f>0</f>
        <v>0</v>
      </c>
      <c r="L48" s="50">
        <f>0</f>
        <v>0</v>
      </c>
      <c r="M48" s="50">
        <f>0</f>
        <v>0</v>
      </c>
      <c r="N48" s="50">
        <f>0</f>
        <v>0</v>
      </c>
      <c r="O48" s="50">
        <f>0</f>
        <v>0</v>
      </c>
      <c r="P48" s="50">
        <f>(SUM(C48:O48))/13</f>
        <v>0</v>
      </c>
    </row>
    <row r="49" spans="1:16">
      <c r="A49" s="36">
        <v>40</v>
      </c>
      <c r="B49" s="151"/>
    </row>
    <row r="50" spans="1:16">
      <c r="A50" s="36">
        <v>41</v>
      </c>
      <c r="B50" s="151" t="s">
        <v>339</v>
      </c>
      <c r="C50" s="239">
        <f>0</f>
        <v>0</v>
      </c>
      <c r="D50" s="239">
        <f>0</f>
        <v>0</v>
      </c>
      <c r="E50" s="239">
        <f>0</f>
        <v>0</v>
      </c>
      <c r="F50" s="239">
        <f>0</f>
        <v>0</v>
      </c>
      <c r="G50" s="239">
        <f>0</f>
        <v>0</v>
      </c>
      <c r="H50" s="239">
        <f>0</f>
        <v>0</v>
      </c>
      <c r="I50" s="239">
        <f>0</f>
        <v>0</v>
      </c>
      <c r="J50" s="239">
        <f>0</f>
        <v>0</v>
      </c>
      <c r="K50" s="239">
        <f>0</f>
        <v>0</v>
      </c>
      <c r="L50" s="239">
        <f>0</f>
        <v>0</v>
      </c>
      <c r="M50" s="239">
        <f>0</f>
        <v>0</v>
      </c>
      <c r="N50" s="239">
        <f>0</f>
        <v>0</v>
      </c>
      <c r="O50" s="239">
        <f>0</f>
        <v>0</v>
      </c>
      <c r="P50" s="50">
        <f>(SUM(C50:O50))/13</f>
        <v>0</v>
      </c>
    </row>
    <row r="54" spans="1:16">
      <c r="L54" t="s">
        <v>443</v>
      </c>
    </row>
    <row r="55" spans="1:16">
      <c r="B55" t="s">
        <v>71</v>
      </c>
      <c r="C55" s="17"/>
    </row>
    <row r="56" spans="1:16">
      <c r="B56" t="s">
        <v>433</v>
      </c>
      <c r="C56" s="17"/>
    </row>
    <row r="57" spans="1:16">
      <c r="B57" t="s">
        <v>431</v>
      </c>
    </row>
  </sheetData>
  <mergeCells count="4">
    <mergeCell ref="A1:P1"/>
    <mergeCell ref="A2:P2"/>
    <mergeCell ref="A3:P3"/>
    <mergeCell ref="A4:P4"/>
  </mergeCells>
  <printOptions horizontalCentered="1"/>
  <pageMargins left="0.62" right="0.44" top="1" bottom="1" header="0.5" footer="0.5"/>
  <pageSetup scale="49" orientation="landscape" r:id="rId1"/>
  <headerFooter alignWithMargins="0">
    <oddHeader>&amp;RCASE NO. 2021-00214
FR_16(8)(b) 
ATTACHMENT 1</oddHeader>
    <oddFooter>&amp;R&amp;A
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97274-B6C2-4517-8C45-A4AC3BB4EF09}">
  <sheetPr>
    <pageSetUpPr fitToPage="1"/>
  </sheetPr>
  <dimension ref="A1:R78"/>
  <sheetViews>
    <sheetView view="pageBreakPreview" topLeftCell="C1" zoomScale="80" zoomScaleNormal="100" zoomScaleSheetLayoutView="80" workbookViewId="0">
      <selection activeCell="G30" sqref="G30"/>
    </sheetView>
  </sheetViews>
  <sheetFormatPr defaultColWidth="8.44140625" defaultRowHeight="15"/>
  <cols>
    <col min="1" max="1" width="5.77734375" style="4" customWidth="1"/>
    <col min="2" max="2" width="7.109375" style="4" customWidth="1"/>
    <col min="3" max="3" width="48.33203125" style="4" customWidth="1"/>
    <col min="4" max="4" width="13.21875" style="4" bestFit="1" customWidth="1"/>
    <col min="5" max="9" width="13.109375" style="4" bestFit="1" customWidth="1"/>
    <col min="10" max="10" width="14.5546875" style="4" bestFit="1" customWidth="1"/>
    <col min="11" max="14" width="16.21875" style="4" customWidth="1"/>
    <col min="15" max="16" width="14.5546875" style="4" bestFit="1" customWidth="1"/>
    <col min="17" max="17" width="13.77734375" style="4" customWidth="1"/>
    <col min="18" max="16384" width="8.44140625" style="4"/>
  </cols>
  <sheetData>
    <row r="1" spans="1:18">
      <c r="A1" s="270" t="s">
        <v>476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8">
      <c r="A2" s="270" t="s">
        <v>477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</row>
    <row r="3" spans="1:18">
      <c r="A3" s="271" t="s">
        <v>388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111"/>
    </row>
    <row r="4" spans="1:18">
      <c r="A4" s="270" t="s">
        <v>478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</row>
    <row r="5" spans="1:18">
      <c r="A5" s="201"/>
      <c r="B5" s="92"/>
      <c r="C5" s="92"/>
      <c r="D5" s="92"/>
      <c r="E5" s="92"/>
      <c r="F5" s="92"/>
      <c r="G5" s="92"/>
      <c r="H5" s="92"/>
      <c r="I5" s="92"/>
      <c r="J5" s="92"/>
      <c r="K5" s="92"/>
    </row>
    <row r="6" spans="1:18">
      <c r="A6" s="7" t="str">
        <f>'B.1 B'!A6</f>
        <v>Data:__X___Base Period______Forecasted Period</v>
      </c>
      <c r="B6" s="1"/>
      <c r="Q6" s="3" t="s">
        <v>386</v>
      </c>
    </row>
    <row r="7" spans="1:18">
      <c r="A7" s="7" t="str">
        <f>'B.1 B'!A7</f>
        <v>Type of Filing:___X____Original________Updated ________Revised</v>
      </c>
      <c r="C7" s="1"/>
      <c r="Q7" s="3" t="s">
        <v>449</v>
      </c>
    </row>
    <row r="8" spans="1:18">
      <c r="A8" s="103" t="str">
        <f>'B.1 B'!A8</f>
        <v>Workpaper Reference No(s).</v>
      </c>
      <c r="B8" s="22"/>
      <c r="C8" s="22"/>
      <c r="D8" s="22"/>
      <c r="E8" s="22"/>
      <c r="F8" s="22"/>
      <c r="G8" s="26"/>
      <c r="H8" s="26"/>
      <c r="I8" s="22"/>
      <c r="J8" s="22"/>
      <c r="K8" s="26"/>
      <c r="L8" s="22"/>
      <c r="M8" s="26"/>
      <c r="N8" s="26"/>
      <c r="O8" s="26"/>
      <c r="P8" s="26"/>
      <c r="Q8" s="26"/>
    </row>
    <row r="9" spans="1:18">
      <c r="D9" s="2"/>
      <c r="E9" s="2"/>
      <c r="F9" s="8"/>
      <c r="G9" s="8"/>
      <c r="H9" s="8"/>
      <c r="I9" s="8"/>
      <c r="J9" s="2"/>
      <c r="K9" s="8"/>
    </row>
    <row r="10" spans="1:18">
      <c r="A10" s="8" t="s">
        <v>45</v>
      </c>
      <c r="B10" s="8" t="s">
        <v>448</v>
      </c>
      <c r="D10" s="36" t="s">
        <v>441</v>
      </c>
      <c r="E10" s="36" t="s">
        <v>441</v>
      </c>
      <c r="F10" s="36" t="s">
        <v>441</v>
      </c>
      <c r="G10" s="36" t="s">
        <v>441</v>
      </c>
      <c r="H10" s="36" t="s">
        <v>441</v>
      </c>
      <c r="I10" s="36" t="s">
        <v>441</v>
      </c>
      <c r="J10" s="36" t="s">
        <v>441</v>
      </c>
      <c r="K10" s="36" t="s">
        <v>447</v>
      </c>
      <c r="L10" s="36" t="s">
        <v>447</v>
      </c>
      <c r="M10" s="36" t="s">
        <v>447</v>
      </c>
      <c r="N10" s="36" t="s">
        <v>447</v>
      </c>
      <c r="O10" s="36" t="s">
        <v>447</v>
      </c>
      <c r="P10" s="36" t="s">
        <v>447</v>
      </c>
      <c r="Q10" s="36" t="s">
        <v>446</v>
      </c>
    </row>
    <row r="11" spans="1:18">
      <c r="A11" s="21" t="s">
        <v>43</v>
      </c>
      <c r="B11" s="21" t="s">
        <v>445</v>
      </c>
      <c r="C11" s="22"/>
      <c r="D11" s="240">
        <f>'WP B.4.1B'!C8</f>
        <v>44075</v>
      </c>
      <c r="E11" s="240">
        <f>'WP B.4.1B'!D8</f>
        <v>44105</v>
      </c>
      <c r="F11" s="240">
        <f>'WP B.4.1B'!E8</f>
        <v>44136</v>
      </c>
      <c r="G11" s="240">
        <f>'WP B.4.1B'!F8</f>
        <v>44166</v>
      </c>
      <c r="H11" s="240">
        <f>'WP B.4.1B'!G8</f>
        <v>44197</v>
      </c>
      <c r="I11" s="240">
        <f>'WP B.4.1B'!H8</f>
        <v>44228</v>
      </c>
      <c r="J11" s="240">
        <f>'WP B.4.1B'!I8</f>
        <v>44256</v>
      </c>
      <c r="K11" s="240">
        <f>'WP B.4.1B'!J8</f>
        <v>44287</v>
      </c>
      <c r="L11" s="240">
        <f>'WP B.4.1B'!K8</f>
        <v>44317</v>
      </c>
      <c r="M11" s="240">
        <f>'WP B.4.1B'!L8</f>
        <v>44348</v>
      </c>
      <c r="N11" s="240">
        <f>'WP B.4.1B'!M8</f>
        <v>44378</v>
      </c>
      <c r="O11" s="240">
        <f>'WP B.4.1B'!N8</f>
        <v>44409</v>
      </c>
      <c r="P11" s="240">
        <f>'WP B.4.1B'!O8</f>
        <v>44440</v>
      </c>
      <c r="Q11" s="195" t="s">
        <v>218</v>
      </c>
    </row>
    <row r="12" spans="1:18" ht="15.75">
      <c r="B12" s="188" t="s">
        <v>379</v>
      </c>
    </row>
    <row r="13" spans="1:18">
      <c r="A13" s="8">
        <v>1</v>
      </c>
      <c r="C13" s="52" t="s">
        <v>371</v>
      </c>
      <c r="D13" s="244">
        <v>12421035</v>
      </c>
      <c r="E13" s="244">
        <v>12393202.710000001</v>
      </c>
      <c r="F13" s="244">
        <v>12365370.42</v>
      </c>
      <c r="G13" s="244">
        <v>12321606</v>
      </c>
      <c r="H13" s="244">
        <v>12293773.710000001</v>
      </c>
      <c r="I13" s="244">
        <v>12265941.42</v>
      </c>
      <c r="J13" s="244">
        <v>16721666</v>
      </c>
      <c r="K13" s="244">
        <v>16693976.681720346</v>
      </c>
      <c r="L13" s="244">
        <v>16666144.38844616</v>
      </c>
      <c r="M13" s="244">
        <v>16638312.095171969</v>
      </c>
      <c r="N13" s="244">
        <v>16610479.801897779</v>
      </c>
      <c r="O13" s="244">
        <v>16582647.508623593</v>
      </c>
      <c r="P13" s="244">
        <v>16554815.215349402</v>
      </c>
      <c r="Q13" s="239">
        <f>(SUM(D13:P13))/13</f>
        <v>14656074.688554559</v>
      </c>
    </row>
    <row r="14" spans="1:18" ht="14.25" customHeight="1">
      <c r="A14" s="12">
        <f t="shared" ref="A14:A49" si="0">A13+1</f>
        <v>2</v>
      </c>
      <c r="B14" s="189"/>
      <c r="C14" s="1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8"/>
    </row>
    <row r="15" spans="1:18">
      <c r="A15" s="12">
        <f t="shared" si="0"/>
        <v>3</v>
      </c>
      <c r="C15" s="52" t="s">
        <v>369</v>
      </c>
      <c r="D15" s="102">
        <v>-102635864</v>
      </c>
      <c r="E15" s="102">
        <v>-102635864</v>
      </c>
      <c r="F15" s="102">
        <v>-102635864</v>
      </c>
      <c r="G15" s="102">
        <v>-104203096</v>
      </c>
      <c r="H15" s="102">
        <v>-104203096</v>
      </c>
      <c r="I15" s="102">
        <v>-104203096</v>
      </c>
      <c r="J15" s="102">
        <v>-105379322</v>
      </c>
      <c r="K15" s="102">
        <v>-106083426.2032243</v>
      </c>
      <c r="L15" s="102">
        <v>-106771516.40402487</v>
      </c>
      <c r="M15" s="102">
        <v>-107456750.22391483</v>
      </c>
      <c r="N15" s="102">
        <v>-108038362.27773151</v>
      </c>
      <c r="O15" s="102">
        <v>-108464109.01176767</v>
      </c>
      <c r="P15" s="102">
        <v>-109048871.95728961</v>
      </c>
      <c r="Q15" s="241">
        <f>(SUM(D15:P15))/13</f>
        <v>-105519941.39061175</v>
      </c>
    </row>
    <row r="16" spans="1:18">
      <c r="A16" s="12">
        <f t="shared" si="0"/>
        <v>4</v>
      </c>
      <c r="B16" s="189"/>
      <c r="C16" s="1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1"/>
    </row>
    <row r="17" spans="1:18">
      <c r="A17" s="12">
        <f t="shared" si="0"/>
        <v>5</v>
      </c>
      <c r="C17" s="52" t="s">
        <v>368</v>
      </c>
      <c r="D17" s="102">
        <v>-295537</v>
      </c>
      <c r="E17" s="102">
        <v>-295537</v>
      </c>
      <c r="F17" s="102">
        <v>-295537</v>
      </c>
      <c r="G17" s="102">
        <v>-277021</v>
      </c>
      <c r="H17" s="102">
        <v>-277021</v>
      </c>
      <c r="I17" s="102">
        <v>-277021</v>
      </c>
      <c r="J17" s="102">
        <v>-407942</v>
      </c>
      <c r="K17" s="102">
        <v>-407942</v>
      </c>
      <c r="L17" s="102">
        <v>-407942</v>
      </c>
      <c r="M17" s="102">
        <v>-407942</v>
      </c>
      <c r="N17" s="102">
        <v>-407942</v>
      </c>
      <c r="O17" s="102">
        <v>-407942</v>
      </c>
      <c r="P17" s="102">
        <v>-407942</v>
      </c>
      <c r="Q17" s="241">
        <f>(SUM(D17:P17))/13</f>
        <v>-351789.84615384613</v>
      </c>
    </row>
    <row r="18" spans="1:18" ht="14.25" customHeight="1">
      <c r="A18" s="12">
        <f t="shared" si="0"/>
        <v>6</v>
      </c>
      <c r="B18" s="189"/>
      <c r="C18" s="1"/>
      <c r="D18" s="6"/>
      <c r="E18" s="6"/>
      <c r="F18" s="6"/>
      <c r="G18" s="6"/>
      <c r="H18" s="6"/>
      <c r="L18" s="47"/>
      <c r="M18" s="47"/>
      <c r="N18" s="47"/>
      <c r="O18" s="47"/>
    </row>
    <row r="19" spans="1:18">
      <c r="A19" s="12">
        <f t="shared" si="0"/>
        <v>7</v>
      </c>
      <c r="C19" s="182" t="s">
        <v>377</v>
      </c>
      <c r="D19" s="181">
        <f t="shared" ref="D19:P19" si="1">SUM(D13:D17)</f>
        <v>-90510366</v>
      </c>
      <c r="E19" s="181">
        <f t="shared" si="1"/>
        <v>-90538198.289999992</v>
      </c>
      <c r="F19" s="181">
        <f t="shared" si="1"/>
        <v>-90566030.579999998</v>
      </c>
      <c r="G19" s="181">
        <f t="shared" si="1"/>
        <v>-92158511</v>
      </c>
      <c r="H19" s="181">
        <f t="shared" si="1"/>
        <v>-92186343.289999992</v>
      </c>
      <c r="I19" s="181">
        <f t="shared" si="1"/>
        <v>-92214175.579999998</v>
      </c>
      <c r="J19" s="181">
        <f t="shared" si="1"/>
        <v>-89065598</v>
      </c>
      <c r="K19" s="181">
        <f t="shared" si="1"/>
        <v>-89797391.521503955</v>
      </c>
      <c r="L19" s="181">
        <f t="shared" si="1"/>
        <v>-90513314.015578717</v>
      </c>
      <c r="M19" s="181">
        <f t="shared" si="1"/>
        <v>-91226380.128742859</v>
      </c>
      <c r="N19" s="181">
        <f t="shared" si="1"/>
        <v>-91835824.475833729</v>
      </c>
      <c r="O19" s="181">
        <f t="shared" si="1"/>
        <v>-92289403.503144085</v>
      </c>
      <c r="P19" s="242">
        <f t="shared" si="1"/>
        <v>-92901998.7419402</v>
      </c>
      <c r="Q19" s="242">
        <f>(SUM(D19:P19))/13</f>
        <v>-91215656.548211038</v>
      </c>
      <c r="R19" s="241"/>
    </row>
    <row r="20" spans="1:18" ht="14.25" customHeight="1">
      <c r="A20" s="12">
        <f t="shared" si="0"/>
        <v>8</v>
      </c>
      <c r="B20" s="189"/>
      <c r="C20" s="1"/>
      <c r="D20" s="6"/>
      <c r="E20" s="6"/>
      <c r="F20" s="6"/>
      <c r="G20" s="6"/>
      <c r="H20" s="6"/>
      <c r="L20" s="47"/>
      <c r="M20" s="47"/>
      <c r="N20" s="47"/>
      <c r="O20" s="47"/>
    </row>
    <row r="21" spans="1:18" ht="15.75">
      <c r="A21" s="12">
        <f t="shared" si="0"/>
        <v>9</v>
      </c>
      <c r="B21" s="188" t="s">
        <v>376</v>
      </c>
      <c r="L21" s="47"/>
      <c r="M21" s="47"/>
      <c r="N21" s="47"/>
      <c r="O21" s="47"/>
    </row>
    <row r="22" spans="1:18">
      <c r="A22" s="12">
        <f t="shared" si="0"/>
        <v>10</v>
      </c>
      <c r="C22" s="52" t="s">
        <v>371</v>
      </c>
      <c r="D22" s="244">
        <v>630844716</v>
      </c>
      <c r="E22" s="244">
        <v>630844716</v>
      </c>
      <c r="F22" s="244">
        <v>630844716</v>
      </c>
      <c r="G22" s="244">
        <v>620420700</v>
      </c>
      <c r="H22" s="244">
        <v>620420700</v>
      </c>
      <c r="I22" s="244">
        <v>620420700</v>
      </c>
      <c r="J22" s="244">
        <v>1003364749</v>
      </c>
      <c r="K22" s="244">
        <v>1003364749</v>
      </c>
      <c r="L22" s="244">
        <v>1003364749</v>
      </c>
      <c r="M22" s="244">
        <v>1003364749</v>
      </c>
      <c r="N22" s="244">
        <v>1003364749</v>
      </c>
      <c r="O22" s="244">
        <v>1003364749</v>
      </c>
      <c r="P22" s="244">
        <v>1003364749</v>
      </c>
      <c r="Q22" s="239">
        <f>(SUM(D22:P22))/13</f>
        <v>829026883.92307687</v>
      </c>
      <c r="R22" s="17"/>
    </row>
    <row r="23" spans="1:18">
      <c r="A23" s="12">
        <f t="shared" si="0"/>
        <v>11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  <row r="24" spans="1:18">
      <c r="A24" s="12">
        <f t="shared" si="0"/>
        <v>12</v>
      </c>
      <c r="C24" s="52" t="s">
        <v>369</v>
      </c>
      <c r="D24" s="102">
        <v>-17648510</v>
      </c>
      <c r="E24" s="102">
        <v>-17648510</v>
      </c>
      <c r="F24" s="102">
        <v>-17648510</v>
      </c>
      <c r="G24" s="102">
        <v>-18017153</v>
      </c>
      <c r="H24" s="102">
        <v>-18017153</v>
      </c>
      <c r="I24" s="102">
        <v>-18017153</v>
      </c>
      <c r="J24" s="102">
        <v>-18422723</v>
      </c>
      <c r="K24" s="102">
        <v>-18459075.45940135</v>
      </c>
      <c r="L24" s="102">
        <v>-18493452.70796385</v>
      </c>
      <c r="M24" s="102">
        <v>-18505017.515995227</v>
      </c>
      <c r="N24" s="102">
        <v>-18500033.473631021</v>
      </c>
      <c r="O24" s="102">
        <v>-18485570.127228204</v>
      </c>
      <c r="P24" s="102">
        <v>-18468801.078901343</v>
      </c>
      <c r="Q24" s="241">
        <f>(SUM(D24:P24))/13</f>
        <v>-18179358.643316999</v>
      </c>
    </row>
    <row r="25" spans="1:18" ht="14.25" customHeight="1">
      <c r="A25" s="12">
        <f t="shared" si="0"/>
        <v>13</v>
      </c>
      <c r="B25" s="189"/>
      <c r="C25" s="1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1"/>
    </row>
    <row r="26" spans="1:18">
      <c r="A26" s="12">
        <f t="shared" si="0"/>
        <v>14</v>
      </c>
      <c r="C26" s="52" t="s">
        <v>368</v>
      </c>
      <c r="D26" s="102">
        <v>30908361.723355528</v>
      </c>
      <c r="E26" s="102">
        <v>30798389.935030084</v>
      </c>
      <c r="F26" s="102">
        <v>30688418.146704644</v>
      </c>
      <c r="G26" s="102">
        <v>31131007.3583792</v>
      </c>
      <c r="H26" s="102">
        <v>31021035.570053756</v>
      </c>
      <c r="I26" s="102">
        <v>30911063.781728309</v>
      </c>
      <c r="J26" s="102">
        <v>30849726.993402865</v>
      </c>
      <c r="K26" s="102">
        <v>30739755.205077421</v>
      </c>
      <c r="L26" s="102">
        <v>30739755.205077421</v>
      </c>
      <c r="M26" s="102">
        <v>30739755.205077421</v>
      </c>
      <c r="N26" s="102">
        <v>30739755.205077421</v>
      </c>
      <c r="O26" s="102">
        <v>30739755.205077421</v>
      </c>
      <c r="P26" s="102">
        <v>30739755.205077421</v>
      </c>
      <c r="Q26" s="241">
        <f>(SUM(D26:P26))/13</f>
        <v>30826656.518393755</v>
      </c>
    </row>
    <row r="27" spans="1:18" ht="14.25" customHeight="1">
      <c r="A27" s="12">
        <f t="shared" si="0"/>
        <v>15</v>
      </c>
      <c r="B27" s="189"/>
      <c r="C27" s="1"/>
      <c r="D27" s="6"/>
      <c r="E27" s="6"/>
      <c r="F27" s="6"/>
      <c r="G27" s="6"/>
      <c r="H27" s="6"/>
      <c r="L27" s="47"/>
      <c r="M27" s="47"/>
      <c r="N27" s="47"/>
      <c r="O27" s="47"/>
    </row>
    <row r="28" spans="1:18">
      <c r="A28" s="12">
        <f t="shared" si="0"/>
        <v>16</v>
      </c>
      <c r="C28" s="182" t="s">
        <v>375</v>
      </c>
      <c r="D28" s="181">
        <f t="shared" ref="D28:P28" si="2">SUM(D22:D26)</f>
        <v>644104567.72335553</v>
      </c>
      <c r="E28" s="181">
        <f t="shared" si="2"/>
        <v>643994595.9350301</v>
      </c>
      <c r="F28" s="181">
        <f t="shared" si="2"/>
        <v>643884624.14670467</v>
      </c>
      <c r="G28" s="181">
        <f t="shared" si="2"/>
        <v>633534554.35837924</v>
      </c>
      <c r="H28" s="181">
        <f t="shared" si="2"/>
        <v>633424582.57005382</v>
      </c>
      <c r="I28" s="181">
        <f t="shared" si="2"/>
        <v>633314610.78172827</v>
      </c>
      <c r="J28" s="181">
        <f t="shared" si="2"/>
        <v>1015791752.9934028</v>
      </c>
      <c r="K28" s="181">
        <f t="shared" si="2"/>
        <v>1015645428.745676</v>
      </c>
      <c r="L28" s="181">
        <f t="shared" si="2"/>
        <v>1015611051.4971136</v>
      </c>
      <c r="M28" s="181">
        <f t="shared" si="2"/>
        <v>1015599486.6890821</v>
      </c>
      <c r="N28" s="181">
        <f t="shared" si="2"/>
        <v>1015604470.7314464</v>
      </c>
      <c r="O28" s="181">
        <f t="shared" si="2"/>
        <v>1015618934.0778491</v>
      </c>
      <c r="P28" s="242">
        <f t="shared" si="2"/>
        <v>1015635703.1261761</v>
      </c>
      <c r="Q28" s="242">
        <f>(SUM(D28:P28))/13</f>
        <v>841674181.79815364</v>
      </c>
      <c r="R28" s="241"/>
    </row>
    <row r="29" spans="1:18" ht="15.75">
      <c r="A29" s="12">
        <f t="shared" si="0"/>
        <v>17</v>
      </c>
      <c r="B29" s="188" t="s">
        <v>374</v>
      </c>
      <c r="C29" s="182"/>
      <c r="D29" s="8"/>
      <c r="E29" s="8"/>
      <c r="F29" s="8"/>
      <c r="G29" s="2"/>
      <c r="H29" s="2"/>
      <c r="I29" s="2"/>
      <c r="J29" s="2"/>
      <c r="K29" s="2"/>
      <c r="L29" s="47"/>
      <c r="M29" s="47"/>
      <c r="N29" s="47"/>
      <c r="O29" s="47"/>
    </row>
    <row r="30" spans="1:18">
      <c r="A30" s="12">
        <f t="shared" si="0"/>
        <v>18</v>
      </c>
      <c r="C30" s="52" t="s">
        <v>371</v>
      </c>
      <c r="D30" s="244">
        <v>-316363</v>
      </c>
      <c r="E30" s="244">
        <v>-316363</v>
      </c>
      <c r="F30" s="244">
        <v>-316363</v>
      </c>
      <c r="G30" s="244">
        <v>-401116</v>
      </c>
      <c r="H30" s="244">
        <v>-401116</v>
      </c>
      <c r="I30" s="244">
        <v>-401116</v>
      </c>
      <c r="J30" s="244">
        <v>-469726</v>
      </c>
      <c r="K30" s="244">
        <v>-469726</v>
      </c>
      <c r="L30" s="244">
        <v>-469726</v>
      </c>
      <c r="M30" s="244">
        <v>-469726</v>
      </c>
      <c r="N30" s="244">
        <v>-469726</v>
      </c>
      <c r="O30" s="244">
        <v>-469726</v>
      </c>
      <c r="P30" s="244">
        <v>-469726</v>
      </c>
      <c r="Q30" s="239">
        <f>(SUM(D30:P30))/13</f>
        <v>-418501.46153846156</v>
      </c>
    </row>
    <row r="31" spans="1:18">
      <c r="A31" s="12">
        <f t="shared" si="0"/>
        <v>19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8"/>
    </row>
    <row r="32" spans="1:18">
      <c r="A32" s="12">
        <f t="shared" si="0"/>
        <v>20</v>
      </c>
      <c r="C32" s="52" t="s">
        <v>369</v>
      </c>
      <c r="D32" s="102">
        <v>-14089067</v>
      </c>
      <c r="E32" s="102">
        <v>-14089067</v>
      </c>
      <c r="F32" s="102">
        <v>-14089067</v>
      </c>
      <c r="G32" s="102">
        <v>-13673882</v>
      </c>
      <c r="H32" s="102">
        <v>-13673882</v>
      </c>
      <c r="I32" s="102">
        <v>-13673882</v>
      </c>
      <c r="J32" s="102">
        <v>-13333582</v>
      </c>
      <c r="K32" s="102">
        <v>-13184466.11865118</v>
      </c>
      <c r="L32" s="102">
        <v>-13035404.690395081</v>
      </c>
      <c r="M32" s="102">
        <v>-12886189.948951306</v>
      </c>
      <c r="N32" s="102">
        <v>-12736847.867623039</v>
      </c>
      <c r="O32" s="102">
        <v>-12587353.784523023</v>
      </c>
      <c r="P32" s="102">
        <v>-12438012.428108975</v>
      </c>
      <c r="Q32" s="241">
        <f>(SUM(D32:P32))/13</f>
        <v>-13345438.756788662</v>
      </c>
    </row>
    <row r="33" spans="1:18">
      <c r="A33" s="12">
        <f t="shared" si="0"/>
        <v>21</v>
      </c>
      <c r="B33" s="189"/>
      <c r="C33" s="1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8"/>
    </row>
    <row r="34" spans="1:18">
      <c r="A34" s="12">
        <f t="shared" si="0"/>
        <v>22</v>
      </c>
      <c r="C34" s="52" t="s">
        <v>368</v>
      </c>
      <c r="D34" s="102">
        <v>-263</v>
      </c>
      <c r="E34" s="102">
        <v>-263</v>
      </c>
      <c r="F34" s="102">
        <v>-263</v>
      </c>
      <c r="G34" s="102">
        <v>-363</v>
      </c>
      <c r="H34" s="102">
        <v>-363</v>
      </c>
      <c r="I34" s="102">
        <v>-363</v>
      </c>
      <c r="J34" s="102">
        <v>195</v>
      </c>
      <c r="K34" s="102">
        <v>195</v>
      </c>
      <c r="L34" s="102">
        <v>195</v>
      </c>
      <c r="M34" s="102">
        <v>195</v>
      </c>
      <c r="N34" s="102">
        <v>195</v>
      </c>
      <c r="O34" s="102">
        <v>195</v>
      </c>
      <c r="P34" s="102">
        <v>195</v>
      </c>
      <c r="Q34" s="241">
        <f>(SUM(D34:P34))/13</f>
        <v>-39.46153846153846</v>
      </c>
    </row>
    <row r="35" spans="1:18">
      <c r="A35" s="12">
        <f t="shared" si="0"/>
        <v>23</v>
      </c>
      <c r="B35" s="189"/>
      <c r="C35" s="1"/>
      <c r="D35" s="6"/>
      <c r="E35" s="6"/>
      <c r="F35" s="6"/>
      <c r="G35" s="6"/>
      <c r="H35" s="6"/>
      <c r="L35" s="47"/>
      <c r="M35" s="47"/>
      <c r="N35" s="47"/>
      <c r="O35" s="47"/>
    </row>
    <row r="36" spans="1:18">
      <c r="A36" s="12">
        <f t="shared" si="0"/>
        <v>24</v>
      </c>
      <c r="C36" s="182" t="s">
        <v>373</v>
      </c>
      <c r="D36" s="181">
        <f t="shared" ref="D36:P36" si="3">SUM(D30:D34)</f>
        <v>-14405693</v>
      </c>
      <c r="E36" s="181">
        <f t="shared" si="3"/>
        <v>-14405693</v>
      </c>
      <c r="F36" s="181">
        <f t="shared" si="3"/>
        <v>-14405693</v>
      </c>
      <c r="G36" s="181">
        <f t="shared" si="3"/>
        <v>-14075361</v>
      </c>
      <c r="H36" s="181">
        <f t="shared" si="3"/>
        <v>-14075361</v>
      </c>
      <c r="I36" s="181">
        <f t="shared" si="3"/>
        <v>-14075361</v>
      </c>
      <c r="J36" s="181">
        <f t="shared" si="3"/>
        <v>-13803113</v>
      </c>
      <c r="K36" s="181">
        <f t="shared" si="3"/>
        <v>-13653997.11865118</v>
      </c>
      <c r="L36" s="181">
        <f t="shared" si="3"/>
        <v>-13504935.690395081</v>
      </c>
      <c r="M36" s="181">
        <f t="shared" si="3"/>
        <v>-13355720.948951306</v>
      </c>
      <c r="N36" s="181">
        <f t="shared" si="3"/>
        <v>-13206378.867623039</v>
      </c>
      <c r="O36" s="181">
        <f t="shared" si="3"/>
        <v>-13056884.784523023</v>
      </c>
      <c r="P36" s="242">
        <f t="shared" si="3"/>
        <v>-12907543.428108975</v>
      </c>
      <c r="Q36" s="242">
        <f>(SUM(D36:P36))/13</f>
        <v>-13763979.679865586</v>
      </c>
      <c r="R36" s="241"/>
    </row>
    <row r="37" spans="1:18">
      <c r="A37" s="12">
        <f t="shared" si="0"/>
        <v>25</v>
      </c>
      <c r="C37" s="182"/>
      <c r="D37" s="6"/>
      <c r="E37" s="6"/>
      <c r="F37" s="6"/>
      <c r="L37" s="47"/>
      <c r="M37" s="47"/>
      <c r="N37" s="47"/>
      <c r="O37" s="47"/>
    </row>
    <row r="38" spans="1:18" ht="15.75">
      <c r="A38" s="12">
        <f t="shared" si="0"/>
        <v>26</v>
      </c>
      <c r="B38" s="188" t="s">
        <v>372</v>
      </c>
      <c r="L38" s="47"/>
      <c r="M38" s="47"/>
      <c r="N38" s="47"/>
      <c r="O38" s="47"/>
    </row>
    <row r="39" spans="1:18">
      <c r="A39" s="12">
        <f t="shared" si="0"/>
        <v>27</v>
      </c>
      <c r="C39" s="52" t="s">
        <v>371</v>
      </c>
      <c r="D39" s="244">
        <v>-2208524</v>
      </c>
      <c r="E39" s="244">
        <v>-2208524</v>
      </c>
      <c r="F39" s="244">
        <v>-2208524</v>
      </c>
      <c r="G39" s="244">
        <v>-2302838</v>
      </c>
      <c r="H39" s="244">
        <v>-2302838</v>
      </c>
      <c r="I39" s="244">
        <v>-2302838</v>
      </c>
      <c r="J39" s="244">
        <v>-2447669</v>
      </c>
      <c r="K39" s="244">
        <v>-2447669</v>
      </c>
      <c r="L39" s="244">
        <v>-2447669</v>
      </c>
      <c r="M39" s="244">
        <v>-2447669</v>
      </c>
      <c r="N39" s="244">
        <v>-2447669</v>
      </c>
      <c r="O39" s="244">
        <v>-2447669</v>
      </c>
      <c r="P39" s="244">
        <v>-2447669</v>
      </c>
      <c r="Q39" s="239">
        <f>(SUM(D39:P39))/13</f>
        <v>-2359059.153846154</v>
      </c>
    </row>
    <row r="40" spans="1:18">
      <c r="A40" s="12">
        <f t="shared" si="0"/>
        <v>28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</row>
    <row r="41" spans="1:18">
      <c r="A41" s="12">
        <f t="shared" si="0"/>
        <v>29</v>
      </c>
      <c r="C41" s="52" t="s">
        <v>369</v>
      </c>
      <c r="D41" s="102">
        <v>-776908</v>
      </c>
      <c r="E41" s="102">
        <v>-776908</v>
      </c>
      <c r="F41" s="102">
        <v>-776908</v>
      </c>
      <c r="G41" s="102">
        <v>-783349</v>
      </c>
      <c r="H41" s="102">
        <v>-783349</v>
      </c>
      <c r="I41" s="102">
        <v>-783349</v>
      </c>
      <c r="J41" s="102">
        <v>-786949</v>
      </c>
      <c r="K41" s="102">
        <v>-793862.01197114005</v>
      </c>
      <c r="L41" s="102">
        <v>-800774.91587572615</v>
      </c>
      <c r="M41" s="102">
        <v>-807687.82479035505</v>
      </c>
      <c r="N41" s="102">
        <v>-814600.73370498396</v>
      </c>
      <c r="O41" s="102">
        <v>-821513.64261961298</v>
      </c>
      <c r="P41" s="102">
        <v>-828426.56400924164</v>
      </c>
      <c r="Q41" s="241">
        <f>(SUM(D41:P41))/13</f>
        <v>-794968.13022854307</v>
      </c>
    </row>
    <row r="42" spans="1:18">
      <c r="A42" s="12">
        <f t="shared" si="0"/>
        <v>30</v>
      </c>
      <c r="B42" s="8"/>
      <c r="C42" s="1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8"/>
    </row>
    <row r="43" spans="1:18">
      <c r="A43" s="12">
        <f t="shared" si="0"/>
        <v>31</v>
      </c>
      <c r="C43" s="52" t="s">
        <v>368</v>
      </c>
      <c r="D43" s="102">
        <v>-1255687</v>
      </c>
      <c r="E43" s="102">
        <v>-1255687</v>
      </c>
      <c r="F43" s="102">
        <v>-1255687</v>
      </c>
      <c r="G43" s="102">
        <v>-1288484</v>
      </c>
      <c r="H43" s="102">
        <v>-1288484</v>
      </c>
      <c r="I43" s="102">
        <v>-1288484</v>
      </c>
      <c r="J43" s="102">
        <v>-1307420</v>
      </c>
      <c r="K43" s="102">
        <v>-1307420</v>
      </c>
      <c r="L43" s="102">
        <v>-1307420</v>
      </c>
      <c r="M43" s="102">
        <v>-1307420</v>
      </c>
      <c r="N43" s="102">
        <v>-1307420</v>
      </c>
      <c r="O43" s="102">
        <v>-1307420</v>
      </c>
      <c r="P43" s="102">
        <v>-1307420</v>
      </c>
      <c r="Q43" s="241">
        <f>(SUM(D43:P43))/13</f>
        <v>-1291111.7692307692</v>
      </c>
    </row>
    <row r="44" spans="1:18">
      <c r="A44" s="12">
        <f t="shared" si="0"/>
        <v>32</v>
      </c>
      <c r="C44" s="1"/>
      <c r="D44" s="27"/>
      <c r="E44" s="27"/>
      <c r="F44" s="27"/>
      <c r="G44" s="27"/>
      <c r="H44" s="27"/>
      <c r="I44" s="27"/>
      <c r="J44" s="27"/>
      <c r="K44" s="27"/>
      <c r="L44" s="241"/>
      <c r="M44" s="241"/>
      <c r="N44" s="241"/>
      <c r="O44" s="241"/>
      <c r="P44" s="241"/>
      <c r="Q44" s="28"/>
    </row>
    <row r="45" spans="1:18">
      <c r="A45" s="12">
        <f t="shared" si="0"/>
        <v>33</v>
      </c>
      <c r="C45" s="52" t="s">
        <v>370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41">
        <f>(SUM(D45:P45))/13</f>
        <v>0</v>
      </c>
    </row>
    <row r="46" spans="1:18">
      <c r="A46" s="12">
        <f t="shared" si="0"/>
        <v>34</v>
      </c>
      <c r="B46" s="189"/>
      <c r="C46" s="1"/>
      <c r="D46" s="6"/>
      <c r="E46" s="6"/>
      <c r="F46" s="6"/>
      <c r="G46" s="6"/>
      <c r="H46" s="6"/>
      <c r="L46" s="223"/>
      <c r="M46" s="47"/>
      <c r="N46" s="47"/>
      <c r="O46" s="47"/>
      <c r="P46" s="47"/>
    </row>
    <row r="47" spans="1:18">
      <c r="A47" s="12">
        <f t="shared" si="0"/>
        <v>35</v>
      </c>
      <c r="C47" s="182" t="s">
        <v>367</v>
      </c>
      <c r="D47" s="181">
        <f t="shared" ref="D47:P47" si="4">SUM(D39:D46)</f>
        <v>-4241119</v>
      </c>
      <c r="E47" s="181">
        <f t="shared" si="4"/>
        <v>-4241119</v>
      </c>
      <c r="F47" s="181">
        <f t="shared" si="4"/>
        <v>-4241119</v>
      </c>
      <c r="G47" s="181">
        <f t="shared" si="4"/>
        <v>-4374671</v>
      </c>
      <c r="H47" s="181">
        <f t="shared" si="4"/>
        <v>-4374671</v>
      </c>
      <c r="I47" s="181">
        <f t="shared" si="4"/>
        <v>-4374671</v>
      </c>
      <c r="J47" s="181">
        <f t="shared" si="4"/>
        <v>-4542038</v>
      </c>
      <c r="K47" s="181">
        <f t="shared" si="4"/>
        <v>-4548951.0119711403</v>
      </c>
      <c r="L47" s="181">
        <f t="shared" si="4"/>
        <v>-4555863.9158757264</v>
      </c>
      <c r="M47" s="181">
        <f t="shared" si="4"/>
        <v>-4562776.8247903548</v>
      </c>
      <c r="N47" s="181">
        <f t="shared" si="4"/>
        <v>-4569689.7337049842</v>
      </c>
      <c r="O47" s="181">
        <f t="shared" si="4"/>
        <v>-4576602.6426196136</v>
      </c>
      <c r="P47" s="181">
        <f t="shared" si="4"/>
        <v>-4583515.5640092418</v>
      </c>
      <c r="Q47" s="242">
        <f>(SUM(D47:P47))/13</f>
        <v>-4445139.0533054657</v>
      </c>
      <c r="R47" s="241"/>
    </row>
    <row r="48" spans="1:18">
      <c r="A48" s="12">
        <f t="shared" si="0"/>
        <v>36</v>
      </c>
      <c r="P48" s="47"/>
    </row>
    <row r="49" spans="1:17" ht="15.75" thickBot="1">
      <c r="A49" s="12">
        <f t="shared" si="0"/>
        <v>37</v>
      </c>
      <c r="C49" s="4" t="s">
        <v>329</v>
      </c>
      <c r="D49" s="57">
        <f t="shared" ref="D49:P49" si="5">D47+D36+D28+D19</f>
        <v>534947389.72335553</v>
      </c>
      <c r="E49" s="57">
        <f t="shared" si="5"/>
        <v>534809585.64503014</v>
      </c>
      <c r="F49" s="57">
        <f t="shared" si="5"/>
        <v>534671781.56670469</v>
      </c>
      <c r="G49" s="57">
        <f t="shared" si="5"/>
        <v>522926011.35837924</v>
      </c>
      <c r="H49" s="57">
        <f t="shared" si="5"/>
        <v>522788207.28005385</v>
      </c>
      <c r="I49" s="57">
        <f t="shared" si="5"/>
        <v>522650403.20172828</v>
      </c>
      <c r="J49" s="57">
        <f t="shared" si="5"/>
        <v>908381003.99340284</v>
      </c>
      <c r="K49" s="57">
        <f t="shared" si="5"/>
        <v>907645089.09354985</v>
      </c>
      <c r="L49" s="57">
        <f t="shared" si="5"/>
        <v>907036937.87526405</v>
      </c>
      <c r="M49" s="57">
        <f t="shared" si="5"/>
        <v>906454608.78659761</v>
      </c>
      <c r="N49" s="57">
        <f t="shared" si="5"/>
        <v>905992577.6542846</v>
      </c>
      <c r="O49" s="57">
        <f t="shared" si="5"/>
        <v>905696043.1475625</v>
      </c>
      <c r="P49" s="57">
        <f t="shared" si="5"/>
        <v>905242645.39211774</v>
      </c>
      <c r="Q49" s="57">
        <f>(SUM(D49:P49))/13</f>
        <v>732249406.51677155</v>
      </c>
    </row>
    <row r="50" spans="1:17" ht="15.75" thickTop="1"/>
    <row r="51" spans="1:17">
      <c r="C51" s="4" t="s">
        <v>299</v>
      </c>
    </row>
    <row r="52" spans="1:17">
      <c r="C52" s="4" t="s">
        <v>444</v>
      </c>
    </row>
    <row r="57" spans="1:17">
      <c r="D57" s="17"/>
    </row>
    <row r="58" spans="1:17">
      <c r="D58" s="17"/>
    </row>
    <row r="59" spans="1:17">
      <c r="D59" s="17"/>
    </row>
    <row r="64" spans="1:17">
      <c r="C64"/>
    </row>
    <row r="65" spans="3:16">
      <c r="C65" s="28"/>
    </row>
    <row r="72" spans="3:16">
      <c r="C72"/>
    </row>
    <row r="74" spans="3:16">
      <c r="K74"/>
      <c r="L74"/>
      <c r="M74"/>
      <c r="N74"/>
      <c r="O74"/>
      <c r="P74"/>
    </row>
    <row r="78" spans="3:16">
      <c r="K78" s="17"/>
    </row>
  </sheetData>
  <mergeCells count="4">
    <mergeCell ref="A1:Q1"/>
    <mergeCell ref="A2:Q2"/>
    <mergeCell ref="A3:Q3"/>
    <mergeCell ref="A4:Q4"/>
  </mergeCells>
  <printOptions horizontalCentered="1"/>
  <pageMargins left="0.33" right="0.33" top="0.93" bottom="1" header="0.5" footer="0.5"/>
  <pageSetup scale="42" orientation="landscape" verticalDpi="300" r:id="rId1"/>
  <headerFooter alignWithMargins="0">
    <oddHeader>&amp;RCASE NO. 2021-00214
FR_16(8)(b) 
ATTACHMENT 1</oddHeader>
    <oddFooter>&amp;R&amp;A
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0F0A6-D5B5-4355-9AFE-1413A4922CB3}">
  <dimension ref="A1:E36"/>
  <sheetViews>
    <sheetView view="pageBreakPreview" zoomScale="80" zoomScaleNormal="100" zoomScaleSheetLayoutView="80" workbookViewId="0">
      <selection activeCell="G30" sqref="G30"/>
    </sheetView>
  </sheetViews>
  <sheetFormatPr defaultColWidth="8.88671875" defaultRowHeight="15"/>
  <cols>
    <col min="1" max="1" width="21" customWidth="1"/>
    <col min="2" max="2" width="8.109375" customWidth="1"/>
    <col min="3" max="3" width="16.33203125" bestFit="1" customWidth="1"/>
    <col min="4" max="4" width="31" bestFit="1" customWidth="1"/>
    <col min="5" max="5" width="24.21875" bestFit="1" customWidth="1"/>
  </cols>
  <sheetData>
    <row r="1" spans="1:5">
      <c r="A1" s="268" t="s">
        <v>476</v>
      </c>
      <c r="B1" s="268"/>
      <c r="C1" s="268"/>
      <c r="D1" s="268"/>
      <c r="E1" s="268"/>
    </row>
    <row r="2" spans="1:5">
      <c r="A2" s="268" t="s">
        <v>477</v>
      </c>
      <c r="B2" s="268"/>
      <c r="C2" s="268"/>
      <c r="D2" s="268"/>
      <c r="E2" s="268"/>
    </row>
    <row r="3" spans="1:5">
      <c r="A3" s="281" t="s">
        <v>478</v>
      </c>
      <c r="B3" s="281"/>
      <c r="C3" s="281"/>
      <c r="D3" s="281"/>
      <c r="E3" s="281"/>
    </row>
    <row r="4" spans="1:5">
      <c r="A4" s="281" t="s">
        <v>479</v>
      </c>
      <c r="B4" s="281"/>
      <c r="C4" s="281"/>
      <c r="D4" s="281"/>
      <c r="E4" s="281"/>
    </row>
    <row r="5" spans="1:5">
      <c r="A5" s="282" t="s">
        <v>456</v>
      </c>
      <c r="B5" s="282"/>
      <c r="C5" s="282"/>
      <c r="D5" s="282"/>
      <c r="E5" s="282"/>
    </row>
    <row r="8" spans="1:5" ht="15.75">
      <c r="A8" s="246" t="s">
        <v>455</v>
      </c>
    </row>
    <row r="9" spans="1:5" ht="15.75">
      <c r="B9" s="246"/>
      <c r="D9" s="246" t="s">
        <v>454</v>
      </c>
      <c r="E9" s="246" t="s">
        <v>453</v>
      </c>
    </row>
    <row r="10" spans="1:5" ht="15.75">
      <c r="A10" s="70" t="s">
        <v>452</v>
      </c>
      <c r="B10" s="108"/>
      <c r="C10" s="245">
        <v>44104</v>
      </c>
      <c r="D10">
        <v>-32236480.407764688</v>
      </c>
    </row>
    <row r="11" spans="1:5" ht="15.75">
      <c r="A11" s="70" t="s">
        <v>451</v>
      </c>
      <c r="B11" s="108"/>
      <c r="C11" s="245">
        <f t="shared" ref="C11:C22" si="0">EOMONTH(C10,1)</f>
        <v>44135</v>
      </c>
      <c r="D11">
        <v>-32114499.896417055</v>
      </c>
      <c r="E11">
        <v>121980.51134762984</v>
      </c>
    </row>
    <row r="12" spans="1:5">
      <c r="B12" s="108"/>
      <c r="C12" s="245">
        <f t="shared" si="0"/>
        <v>44165</v>
      </c>
      <c r="D12">
        <v>-31992519.385069422</v>
      </c>
      <c r="E12">
        <v>121980.51134762984</v>
      </c>
    </row>
    <row r="13" spans="1:5">
      <c r="B13" s="108"/>
      <c r="C13" s="245">
        <f t="shared" si="0"/>
        <v>44196</v>
      </c>
      <c r="D13">
        <v>-31870538.873721793</v>
      </c>
      <c r="E13">
        <v>121980.51134762984</v>
      </c>
    </row>
    <row r="14" spans="1:5">
      <c r="B14" s="108"/>
      <c r="C14" s="245">
        <f t="shared" si="0"/>
        <v>44227</v>
      </c>
      <c r="D14">
        <v>-31748558.362374164</v>
      </c>
      <c r="E14">
        <v>121980.51134762984</v>
      </c>
    </row>
    <row r="15" spans="1:5">
      <c r="B15" s="108"/>
      <c r="C15" s="245">
        <f t="shared" si="0"/>
        <v>44255</v>
      </c>
      <c r="D15">
        <v>-31626577.851026531</v>
      </c>
      <c r="E15">
        <v>121980.51134762984</v>
      </c>
    </row>
    <row r="16" spans="1:5">
      <c r="B16" s="108"/>
      <c r="C16" s="245">
        <f t="shared" si="0"/>
        <v>44286</v>
      </c>
      <c r="D16">
        <v>-31504597.339678898</v>
      </c>
      <c r="E16">
        <v>121980.51134762984</v>
      </c>
    </row>
    <row r="17" spans="2:5">
      <c r="B17" s="108"/>
      <c r="C17" s="245">
        <f t="shared" si="0"/>
        <v>44316</v>
      </c>
      <c r="D17">
        <v>-31382616.828331269</v>
      </c>
      <c r="E17">
        <v>121980.51134762984</v>
      </c>
    </row>
    <row r="18" spans="2:5">
      <c r="B18" s="108"/>
      <c r="C18" s="245">
        <f t="shared" si="0"/>
        <v>44347</v>
      </c>
      <c r="D18">
        <v>-31260636.31698364</v>
      </c>
      <c r="E18">
        <v>121980.51134762984</v>
      </c>
    </row>
    <row r="19" spans="2:5">
      <c r="B19" s="108"/>
      <c r="C19" s="245">
        <f t="shared" si="0"/>
        <v>44377</v>
      </c>
      <c r="D19">
        <v>-31138655.805636007</v>
      </c>
      <c r="E19">
        <v>121980.51134762984</v>
      </c>
    </row>
    <row r="20" spans="2:5">
      <c r="B20" s="108"/>
      <c r="C20" s="245">
        <f t="shared" si="0"/>
        <v>44408</v>
      </c>
      <c r="D20">
        <v>-31016675.294288374</v>
      </c>
      <c r="E20">
        <v>121980.51134762984</v>
      </c>
    </row>
    <row r="21" spans="2:5">
      <c r="B21" s="108"/>
      <c r="C21" s="245">
        <f t="shared" si="0"/>
        <v>44439</v>
      </c>
      <c r="D21">
        <v>-30894694.782940745</v>
      </c>
      <c r="E21">
        <v>121980.51134762984</v>
      </c>
    </row>
    <row r="22" spans="2:5">
      <c r="B22" s="108"/>
      <c r="C22" s="245">
        <f t="shared" si="0"/>
        <v>44469</v>
      </c>
      <c r="D22">
        <v>-30772714.271593116</v>
      </c>
      <c r="E22">
        <v>121980.51134762984</v>
      </c>
    </row>
    <row r="23" spans="2:5" ht="15.75">
      <c r="B23" s="108"/>
      <c r="C23" t="s">
        <v>450</v>
      </c>
      <c r="D23" s="214">
        <f>AVERAGE(D10:D22)</f>
        <v>-31504597.339678898</v>
      </c>
      <c r="E23" s="214">
        <f>SUM(E11:E22)</f>
        <v>1463766.1361715582</v>
      </c>
    </row>
    <row r="24" spans="2:5">
      <c r="B24" s="108"/>
    </row>
    <row r="25" spans="2:5">
      <c r="B25" s="108"/>
    </row>
    <row r="26" spans="2:5">
      <c r="B26" s="108"/>
    </row>
    <row r="27" spans="2:5">
      <c r="B27" s="108"/>
    </row>
    <row r="28" spans="2:5">
      <c r="B28" s="108"/>
    </row>
    <row r="29" spans="2:5">
      <c r="B29" s="108"/>
    </row>
    <row r="30" spans="2:5">
      <c r="B30" s="108"/>
    </row>
    <row r="31" spans="2:5">
      <c r="B31" s="108"/>
    </row>
    <row r="32" spans="2:5">
      <c r="B32" s="108"/>
    </row>
    <row r="33" spans="1:2">
      <c r="B33" s="108"/>
    </row>
    <row r="35" spans="1:2">
      <c r="A35" s="4" t="s">
        <v>299</v>
      </c>
    </row>
    <row r="36" spans="1:2">
      <c r="A36" s="4" t="s">
        <v>444</v>
      </c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landscape" r:id="rId1"/>
  <headerFooter>
    <oddHeader>&amp;RCASE NO. 2021-00214
FR_16(8)(b) 
ATTACHMENT 1</oddHeader>
    <oddFooter>&amp;RSchedule &amp;A
Page &amp;P of &amp;N</oddFooter>
  </headerFooter>
  <colBreaks count="1" manualBreakCount="1">
    <brk id="5" max="33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60803-5B67-4F20-859D-9DE512438F03}">
  <sheetPr>
    <pageSetUpPr fitToPage="1"/>
  </sheetPr>
  <dimension ref="A1:R74"/>
  <sheetViews>
    <sheetView view="pageBreakPreview" zoomScale="80" zoomScaleNormal="100" zoomScaleSheetLayoutView="80" workbookViewId="0">
      <selection activeCell="G30" sqref="G30"/>
    </sheetView>
  </sheetViews>
  <sheetFormatPr defaultColWidth="8.44140625" defaultRowHeight="15"/>
  <cols>
    <col min="1" max="1" width="5" style="4" customWidth="1"/>
    <col min="2" max="2" width="5.6640625" style="4" customWidth="1"/>
    <col min="3" max="3" width="49.33203125" style="4" bestFit="1" customWidth="1"/>
    <col min="4" max="5" width="14.77734375" style="4" bestFit="1" customWidth="1"/>
    <col min="6" max="6" width="14.5546875" style="4" bestFit="1" customWidth="1"/>
    <col min="7" max="8" width="14.77734375" style="4" bestFit="1" customWidth="1"/>
    <col min="9" max="9" width="14.88671875" style="4" bestFit="1" customWidth="1"/>
    <col min="10" max="11" width="14.77734375" style="4" bestFit="1" customWidth="1"/>
    <col min="12" max="15" width="14.88671875" style="4" bestFit="1" customWidth="1"/>
    <col min="16" max="17" width="14.77734375" style="4" bestFit="1" customWidth="1"/>
    <col min="18" max="18" width="9.33203125" style="4" bestFit="1" customWidth="1"/>
    <col min="19" max="16384" width="8.44140625" style="4"/>
  </cols>
  <sheetData>
    <row r="1" spans="1:17">
      <c r="A1" s="270" t="s">
        <v>476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>
      <c r="A2" s="270" t="s">
        <v>477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</row>
    <row r="3" spans="1:17">
      <c r="A3" s="271" t="s">
        <v>388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</row>
    <row r="4" spans="1:17">
      <c r="A4" s="270" t="str">
        <f>'WP B.4.1F'!A3:P3</f>
        <v>Forecasted Test Period: Twelve Months Ended December 31, 2022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</row>
    <row r="5" spans="1:17">
      <c r="A5" s="201"/>
      <c r="B5" s="92"/>
      <c r="C5" s="92"/>
      <c r="D5" s="92"/>
      <c r="E5" s="92"/>
      <c r="F5" s="92"/>
      <c r="G5" s="92"/>
      <c r="H5" s="92"/>
      <c r="I5" s="92"/>
      <c r="J5" s="92"/>
      <c r="K5" s="92"/>
    </row>
    <row r="6" spans="1:17">
      <c r="A6" s="7" t="str">
        <f>'B.1 F '!A6</f>
        <v>Data:______Base Period__X___Forecasted Period</v>
      </c>
      <c r="B6" s="1"/>
      <c r="Q6" s="28" t="s">
        <v>386</v>
      </c>
    </row>
    <row r="7" spans="1:17">
      <c r="A7" s="7" t="str">
        <f>'B.1 F '!A7</f>
        <v>Type of Filing:___X____Original________Updated ________Revised</v>
      </c>
      <c r="C7" s="1"/>
      <c r="Q7" s="28" t="s">
        <v>459</v>
      </c>
    </row>
    <row r="8" spans="1:17">
      <c r="A8" s="103" t="str">
        <f>'B.1 F '!A8</f>
        <v>Workpaper Reference No(s).</v>
      </c>
      <c r="B8" s="22"/>
      <c r="C8" s="22"/>
      <c r="D8" s="22"/>
      <c r="E8" s="22"/>
      <c r="F8" s="22"/>
      <c r="G8" s="26"/>
      <c r="H8" s="26"/>
      <c r="I8" s="22"/>
      <c r="J8" s="22"/>
      <c r="K8" s="26"/>
      <c r="L8" s="22"/>
      <c r="M8" s="26"/>
      <c r="N8" s="26"/>
      <c r="O8" s="26"/>
      <c r="P8" s="26"/>
      <c r="Q8" s="26"/>
    </row>
    <row r="9" spans="1:17">
      <c r="D9" s="2"/>
      <c r="E9" s="2"/>
      <c r="F9" s="8"/>
      <c r="G9" s="8"/>
      <c r="H9" s="8"/>
      <c r="I9" s="8"/>
      <c r="J9" s="2"/>
      <c r="K9" s="8"/>
      <c r="Q9" s="2" t="s">
        <v>66</v>
      </c>
    </row>
    <row r="10" spans="1:17">
      <c r="A10" s="8" t="s">
        <v>45</v>
      </c>
      <c r="B10" s="8" t="s">
        <v>448</v>
      </c>
      <c r="D10" s="36" t="s">
        <v>458</v>
      </c>
      <c r="E10" s="36" t="s">
        <v>458</v>
      </c>
      <c r="F10" s="36" t="s">
        <v>458</v>
      </c>
      <c r="G10" s="36" t="s">
        <v>458</v>
      </c>
      <c r="H10" s="36" t="s">
        <v>458</v>
      </c>
      <c r="I10" s="36" t="s">
        <v>457</v>
      </c>
      <c r="J10" s="36" t="s">
        <v>457</v>
      </c>
      <c r="K10" s="36" t="s">
        <v>457</v>
      </c>
      <c r="L10" s="36" t="s">
        <v>457</v>
      </c>
      <c r="M10" s="36" t="s">
        <v>457</v>
      </c>
      <c r="N10" s="36" t="s">
        <v>457</v>
      </c>
      <c r="O10" s="36" t="s">
        <v>457</v>
      </c>
      <c r="P10" s="36" t="s">
        <v>457</v>
      </c>
      <c r="Q10" s="36" t="s">
        <v>423</v>
      </c>
    </row>
    <row r="11" spans="1:17">
      <c r="A11" s="21" t="s">
        <v>43</v>
      </c>
      <c r="B11" s="21" t="s">
        <v>445</v>
      </c>
      <c r="C11" s="22"/>
      <c r="D11" s="240">
        <f>'WP B.4.1F'!C8</f>
        <v>44531</v>
      </c>
      <c r="E11" s="240">
        <f>'WP B.4.1F'!D8</f>
        <v>44562</v>
      </c>
      <c r="F11" s="240">
        <f>'WP B.4.1F'!E8</f>
        <v>44593</v>
      </c>
      <c r="G11" s="240">
        <f>'WP B.4.1F'!F8</f>
        <v>44621</v>
      </c>
      <c r="H11" s="240">
        <f>'WP B.4.1F'!G8</f>
        <v>44652</v>
      </c>
      <c r="I11" s="240">
        <f>'WP B.4.1F'!H8</f>
        <v>44682</v>
      </c>
      <c r="J11" s="240">
        <f>'WP B.4.1F'!I8</f>
        <v>44713</v>
      </c>
      <c r="K11" s="240">
        <f>'WP B.4.1F'!J8</f>
        <v>44743</v>
      </c>
      <c r="L11" s="240">
        <f>'WP B.4.1F'!K8</f>
        <v>44774</v>
      </c>
      <c r="M11" s="240">
        <f>'WP B.4.1F'!L8</f>
        <v>44805</v>
      </c>
      <c r="N11" s="240">
        <f>'WP B.4.1F'!M8</f>
        <v>44835</v>
      </c>
      <c r="O11" s="240">
        <f>'WP B.4.1F'!N8</f>
        <v>44866</v>
      </c>
      <c r="P11" s="240">
        <f>'WP B.4.1F'!O8</f>
        <v>44896</v>
      </c>
      <c r="Q11" s="195" t="s">
        <v>40</v>
      </c>
    </row>
    <row r="12" spans="1:17" ht="15.75">
      <c r="B12" s="188" t="s">
        <v>379</v>
      </c>
    </row>
    <row r="13" spans="1:17">
      <c r="A13" s="8">
        <v>1</v>
      </c>
      <c r="C13" s="52" t="s">
        <v>371</v>
      </c>
      <c r="D13" s="40">
        <v>16471318.335526835</v>
      </c>
      <c r="E13" s="40">
        <v>16368513.686001454</v>
      </c>
      <c r="F13" s="40">
        <v>16265709.036476072</v>
      </c>
      <c r="G13" s="40">
        <v>16162904.38695069</v>
      </c>
      <c r="H13" s="40">
        <v>16060099.737425309</v>
      </c>
      <c r="I13" s="40">
        <v>15957295.087899927</v>
      </c>
      <c r="J13" s="40">
        <v>15854490.438374545</v>
      </c>
      <c r="K13" s="40">
        <v>15751685.788849164</v>
      </c>
      <c r="L13" s="40">
        <v>15648881.139323782</v>
      </c>
      <c r="M13" s="40">
        <v>15546076.489798401</v>
      </c>
      <c r="N13" s="40">
        <v>15443271.840273019</v>
      </c>
      <c r="O13" s="40">
        <v>15340467.190747637</v>
      </c>
      <c r="P13" s="40">
        <v>15237662.541222256</v>
      </c>
      <c r="Q13" s="50">
        <f>P13</f>
        <v>15237662.541222256</v>
      </c>
    </row>
    <row r="14" spans="1:17" ht="14.25" customHeight="1">
      <c r="A14" s="12">
        <f t="shared" ref="A14:A49" si="0">A13+1</f>
        <v>2</v>
      </c>
      <c r="B14" s="189"/>
      <c r="C14" s="1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47"/>
    </row>
    <row r="15" spans="1:17">
      <c r="A15" s="12">
        <f t="shared" si="0"/>
        <v>3</v>
      </c>
      <c r="C15" s="52" t="s">
        <v>369</v>
      </c>
      <c r="D15" s="223">
        <v>-111066015.11273651</v>
      </c>
      <c r="E15" s="223">
        <v>-111676497.76793647</v>
      </c>
      <c r="F15" s="223">
        <v>-112210418.22511077</v>
      </c>
      <c r="G15" s="223">
        <v>-112675528.34058081</v>
      </c>
      <c r="H15" s="223">
        <v>-113090288.41875339</v>
      </c>
      <c r="I15" s="223">
        <v>-113464780.649922</v>
      </c>
      <c r="J15" s="223">
        <v>-113780603.66272457</v>
      </c>
      <c r="K15" s="223">
        <v>-114038592.61399545</v>
      </c>
      <c r="L15" s="223">
        <v>-114235933.65118372</v>
      </c>
      <c r="M15" s="223">
        <v>-114387433.51852311</v>
      </c>
      <c r="N15" s="223">
        <v>-114446657.92222831</v>
      </c>
      <c r="O15" s="223">
        <v>-114481743.41123761</v>
      </c>
      <c r="P15" s="223">
        <v>-114494631.01138197</v>
      </c>
      <c r="Q15" s="47">
        <f>P15</f>
        <v>-114494631.01138197</v>
      </c>
    </row>
    <row r="16" spans="1:17" ht="14.25" customHeight="1">
      <c r="A16" s="12">
        <f t="shared" si="0"/>
        <v>4</v>
      </c>
      <c r="B16" s="189"/>
      <c r="C16" s="1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47"/>
    </row>
    <row r="17" spans="1:18">
      <c r="A17" s="12">
        <f t="shared" si="0"/>
        <v>5</v>
      </c>
      <c r="C17" s="52" t="s">
        <v>368</v>
      </c>
      <c r="D17" s="223">
        <v>-407942</v>
      </c>
      <c r="E17" s="223">
        <v>-407942</v>
      </c>
      <c r="F17" s="223">
        <v>-407942</v>
      </c>
      <c r="G17" s="223">
        <v>-407942</v>
      </c>
      <c r="H17" s="223">
        <v>-407942</v>
      </c>
      <c r="I17" s="223">
        <v>-407942</v>
      </c>
      <c r="J17" s="223">
        <v>-407942</v>
      </c>
      <c r="K17" s="223">
        <v>-407942</v>
      </c>
      <c r="L17" s="223">
        <v>-407942</v>
      </c>
      <c r="M17" s="223">
        <v>-407942</v>
      </c>
      <c r="N17" s="223">
        <v>-407942</v>
      </c>
      <c r="O17" s="223">
        <v>-407942</v>
      </c>
      <c r="P17" s="223">
        <v>-407942</v>
      </c>
      <c r="Q17" s="47">
        <f>P17</f>
        <v>-407942</v>
      </c>
    </row>
    <row r="18" spans="1:18" ht="14.25" customHeight="1">
      <c r="A18" s="12">
        <f t="shared" si="0"/>
        <v>6</v>
      </c>
      <c r="B18" s="189"/>
      <c r="C18" s="1"/>
      <c r="D18" s="223"/>
      <c r="E18" s="223"/>
      <c r="F18" s="223"/>
      <c r="G18" s="223"/>
      <c r="H18" s="223"/>
      <c r="I18" s="63"/>
      <c r="J18" s="63"/>
      <c r="K18" s="63"/>
      <c r="L18" s="223"/>
      <c r="M18" s="47"/>
      <c r="N18" s="47"/>
      <c r="O18" s="47"/>
      <c r="P18" s="47"/>
      <c r="Q18" s="47"/>
    </row>
    <row r="19" spans="1:18">
      <c r="A19" s="12">
        <f t="shared" si="0"/>
        <v>7</v>
      </c>
      <c r="C19" s="182" t="s">
        <v>377</v>
      </c>
      <c r="D19" s="181">
        <f t="shared" ref="D19:P19" si="1">SUM(D13:D17)</f>
        <v>-95002638.777209669</v>
      </c>
      <c r="E19" s="181">
        <f t="shared" si="1"/>
        <v>-95715926.081935018</v>
      </c>
      <c r="F19" s="181">
        <f t="shared" si="1"/>
        <v>-96352651.188634694</v>
      </c>
      <c r="G19" s="181">
        <f t="shared" si="1"/>
        <v>-96920565.95363012</v>
      </c>
      <c r="H19" s="181">
        <f t="shared" si="1"/>
        <v>-97438130.681328073</v>
      </c>
      <c r="I19" s="181">
        <f t="shared" si="1"/>
        <v>-97915427.562022075</v>
      </c>
      <c r="J19" s="181">
        <f t="shared" si="1"/>
        <v>-98334055.22435002</v>
      </c>
      <c r="K19" s="181">
        <f t="shared" si="1"/>
        <v>-98694848.825146288</v>
      </c>
      <c r="L19" s="181">
        <f t="shared" si="1"/>
        <v>-98994994.511859939</v>
      </c>
      <c r="M19" s="181">
        <f t="shared" si="1"/>
        <v>-99249299.028724715</v>
      </c>
      <c r="N19" s="181">
        <f t="shared" si="1"/>
        <v>-99411328.081955284</v>
      </c>
      <c r="O19" s="181">
        <f t="shared" si="1"/>
        <v>-99549218.220489979</v>
      </c>
      <c r="P19" s="181">
        <f t="shared" si="1"/>
        <v>-99664910.470159709</v>
      </c>
      <c r="Q19" s="242">
        <f>P19</f>
        <v>-99664910.470159709</v>
      </c>
      <c r="R19" s="241"/>
    </row>
    <row r="20" spans="1:18" ht="14.25" customHeight="1">
      <c r="A20" s="12">
        <f t="shared" si="0"/>
        <v>8</v>
      </c>
      <c r="B20" s="189"/>
      <c r="C20" s="1"/>
      <c r="D20" s="223"/>
      <c r="E20" s="223"/>
      <c r="F20" s="223"/>
      <c r="G20" s="223"/>
      <c r="H20" s="223"/>
      <c r="I20" s="63"/>
      <c r="J20" s="63"/>
      <c r="K20" s="63"/>
      <c r="L20" s="223"/>
      <c r="M20" s="47"/>
      <c r="N20" s="47"/>
      <c r="O20" s="47"/>
      <c r="P20" s="47"/>
      <c r="Q20" s="47"/>
    </row>
    <row r="21" spans="1:18" ht="15.75">
      <c r="A21" s="12">
        <f t="shared" si="0"/>
        <v>9</v>
      </c>
      <c r="B21" s="188" t="s">
        <v>376</v>
      </c>
      <c r="D21" s="63"/>
      <c r="E21" s="63"/>
      <c r="F21" s="63"/>
      <c r="G21" s="63"/>
      <c r="H21" s="63"/>
      <c r="I21" s="63"/>
      <c r="J21" s="63"/>
      <c r="K21" s="63"/>
      <c r="L21" s="63"/>
      <c r="M21" s="47"/>
      <c r="N21" s="47"/>
      <c r="O21" s="47"/>
      <c r="P21" s="47"/>
      <c r="Q21" s="47"/>
    </row>
    <row r="22" spans="1:18">
      <c r="A22" s="12">
        <f t="shared" si="0"/>
        <v>10</v>
      </c>
      <c r="C22" s="52" t="s">
        <v>371</v>
      </c>
      <c r="D22" s="40">
        <v>1003364749</v>
      </c>
      <c r="E22" s="40">
        <v>1003364749</v>
      </c>
      <c r="F22" s="40">
        <v>1003364749</v>
      </c>
      <c r="G22" s="40">
        <v>1003364749</v>
      </c>
      <c r="H22" s="40">
        <v>1003364749</v>
      </c>
      <c r="I22" s="40">
        <v>1003364749</v>
      </c>
      <c r="J22" s="40">
        <v>1003364749</v>
      </c>
      <c r="K22" s="40">
        <v>1003364749</v>
      </c>
      <c r="L22" s="40">
        <v>1003364749</v>
      </c>
      <c r="M22" s="40">
        <v>1003364749</v>
      </c>
      <c r="N22" s="40">
        <v>1003364749</v>
      </c>
      <c r="O22" s="40">
        <v>1003364749</v>
      </c>
      <c r="P22" s="40">
        <v>1003364749</v>
      </c>
      <c r="Q22" s="50">
        <f>P22</f>
        <v>1003364749</v>
      </c>
    </row>
    <row r="23" spans="1:18">
      <c r="A23" s="12">
        <f t="shared" si="0"/>
        <v>11</v>
      </c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47"/>
    </row>
    <row r="24" spans="1:18">
      <c r="A24" s="12">
        <f t="shared" si="0"/>
        <v>12</v>
      </c>
      <c r="C24" s="52" t="s">
        <v>369</v>
      </c>
      <c r="D24" s="223">
        <v>-19370913.198232818</v>
      </c>
      <c r="E24" s="223">
        <v>-19309490.402119536</v>
      </c>
      <c r="F24" s="223">
        <v>-19266157.897851486</v>
      </c>
      <c r="G24" s="223">
        <v>-19225743.312602736</v>
      </c>
      <c r="H24" s="223">
        <v>-19308082.323729638</v>
      </c>
      <c r="I24" s="223">
        <v>-19367747.986940611</v>
      </c>
      <c r="J24" s="223">
        <v>-19405967.971021533</v>
      </c>
      <c r="K24" s="223">
        <v>-19438363.584506359</v>
      </c>
      <c r="L24" s="223">
        <v>-19456292.751136247</v>
      </c>
      <c r="M24" s="223">
        <v>-19474523.364474706</v>
      </c>
      <c r="N24" s="223">
        <v>-19556558.571609706</v>
      </c>
      <c r="O24" s="223">
        <v>-19569789.359498441</v>
      </c>
      <c r="P24" s="223">
        <v>-19590408.37466174</v>
      </c>
      <c r="Q24" s="47">
        <f>P24</f>
        <v>-19590408.37466174</v>
      </c>
    </row>
    <row r="25" spans="1:18" ht="14.25" customHeight="1">
      <c r="A25" s="12">
        <f t="shared" si="0"/>
        <v>13</v>
      </c>
      <c r="B25" s="189"/>
      <c r="C25" s="1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47"/>
    </row>
    <row r="26" spans="1:18">
      <c r="A26" s="12">
        <f t="shared" si="0"/>
        <v>14</v>
      </c>
      <c r="C26" s="52" t="s">
        <v>368</v>
      </c>
      <c r="D26" s="223">
        <v>30739755.205077421</v>
      </c>
      <c r="E26" s="223">
        <v>30739755.205077421</v>
      </c>
      <c r="F26" s="223">
        <v>30739755.205077421</v>
      </c>
      <c r="G26" s="223">
        <v>30739755.205077421</v>
      </c>
      <c r="H26" s="223">
        <v>30739755.205077421</v>
      </c>
      <c r="I26" s="223">
        <v>30739755.205077421</v>
      </c>
      <c r="J26" s="223">
        <v>30739755.205077421</v>
      </c>
      <c r="K26" s="223">
        <v>30739755.205077421</v>
      </c>
      <c r="L26" s="223">
        <v>30739755.205077421</v>
      </c>
      <c r="M26" s="223">
        <v>30739755.205077421</v>
      </c>
      <c r="N26" s="223">
        <v>30739755.205077421</v>
      </c>
      <c r="O26" s="223">
        <v>30739755.205077421</v>
      </c>
      <c r="P26" s="223">
        <v>30739755.205077421</v>
      </c>
      <c r="Q26" s="47">
        <f>P26</f>
        <v>30739755.205077421</v>
      </c>
    </row>
    <row r="27" spans="1:18" ht="14.25" customHeight="1">
      <c r="A27" s="12">
        <f t="shared" si="0"/>
        <v>15</v>
      </c>
      <c r="B27" s="189"/>
      <c r="C27" s="1"/>
      <c r="D27" s="223"/>
      <c r="E27" s="223"/>
      <c r="F27" s="223"/>
      <c r="G27" s="223"/>
      <c r="H27" s="223"/>
      <c r="I27" s="63"/>
      <c r="J27" s="63"/>
      <c r="K27" s="63"/>
      <c r="L27" s="223"/>
      <c r="M27" s="47"/>
      <c r="N27" s="47"/>
      <c r="O27" s="47"/>
      <c r="P27" s="47"/>
      <c r="Q27" s="47"/>
    </row>
    <row r="28" spans="1:18">
      <c r="A28" s="12">
        <f t="shared" si="0"/>
        <v>16</v>
      </c>
      <c r="C28" s="182" t="s">
        <v>375</v>
      </c>
      <c r="D28" s="181">
        <f t="shared" ref="D28:P28" si="2">SUM(D22:D26)</f>
        <v>1014733591.0068446</v>
      </c>
      <c r="E28" s="181">
        <f t="shared" si="2"/>
        <v>1014795013.8029579</v>
      </c>
      <c r="F28" s="181">
        <f t="shared" si="2"/>
        <v>1014838346.3072259</v>
      </c>
      <c r="G28" s="181">
        <f t="shared" si="2"/>
        <v>1014878760.8924747</v>
      </c>
      <c r="H28" s="181">
        <f t="shared" si="2"/>
        <v>1014796421.8813478</v>
      </c>
      <c r="I28" s="181">
        <f t="shared" si="2"/>
        <v>1014736756.2181368</v>
      </c>
      <c r="J28" s="181">
        <f t="shared" si="2"/>
        <v>1014698536.2340559</v>
      </c>
      <c r="K28" s="181">
        <f t="shared" si="2"/>
        <v>1014666140.620571</v>
      </c>
      <c r="L28" s="181">
        <f t="shared" si="2"/>
        <v>1014648211.4539411</v>
      </c>
      <c r="M28" s="181">
        <f t="shared" si="2"/>
        <v>1014629980.8406028</v>
      </c>
      <c r="N28" s="181">
        <f t="shared" si="2"/>
        <v>1014547945.6334677</v>
      </c>
      <c r="O28" s="181">
        <f t="shared" si="2"/>
        <v>1014534714.8455789</v>
      </c>
      <c r="P28" s="181">
        <f t="shared" si="2"/>
        <v>1014514095.8304157</v>
      </c>
      <c r="Q28" s="242">
        <f>P28</f>
        <v>1014514095.8304157</v>
      </c>
      <c r="R28" s="241"/>
    </row>
    <row r="29" spans="1:18" ht="15.75">
      <c r="A29" s="12">
        <f t="shared" si="0"/>
        <v>17</v>
      </c>
      <c r="B29" s="188" t="s">
        <v>374</v>
      </c>
      <c r="C29" s="182"/>
      <c r="D29" s="249"/>
      <c r="E29" s="249"/>
      <c r="F29" s="249"/>
      <c r="G29" s="124"/>
      <c r="H29" s="124"/>
      <c r="I29" s="124"/>
      <c r="J29" s="124"/>
      <c r="K29" s="124"/>
      <c r="L29" s="223"/>
      <c r="M29" s="47"/>
      <c r="N29" s="47"/>
      <c r="O29" s="47"/>
      <c r="P29" s="47"/>
      <c r="Q29" s="47"/>
    </row>
    <row r="30" spans="1:18">
      <c r="A30" s="12">
        <f t="shared" si="0"/>
        <v>18</v>
      </c>
      <c r="C30" s="52" t="s">
        <v>371</v>
      </c>
      <c r="D30" s="40">
        <v>-469726</v>
      </c>
      <c r="E30" s="40">
        <v>-469726</v>
      </c>
      <c r="F30" s="40">
        <v>-469726</v>
      </c>
      <c r="G30" s="40">
        <v>-469726</v>
      </c>
      <c r="H30" s="40">
        <v>-469726</v>
      </c>
      <c r="I30" s="40">
        <v>-469726</v>
      </c>
      <c r="J30" s="40">
        <v>-469726</v>
      </c>
      <c r="K30" s="40">
        <v>-469726</v>
      </c>
      <c r="L30" s="40">
        <v>-469726</v>
      </c>
      <c r="M30" s="40">
        <v>-469726</v>
      </c>
      <c r="N30" s="40">
        <v>-469726</v>
      </c>
      <c r="O30" s="40">
        <v>-469726</v>
      </c>
      <c r="P30" s="40">
        <v>-469726</v>
      </c>
      <c r="Q30" s="50">
        <f>P30</f>
        <v>-469726</v>
      </c>
    </row>
    <row r="31" spans="1:18">
      <c r="A31" s="12">
        <f t="shared" si="0"/>
        <v>19</v>
      </c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47"/>
    </row>
    <row r="32" spans="1:18">
      <c r="A32" s="12">
        <f t="shared" si="0"/>
        <v>20</v>
      </c>
      <c r="C32" s="52" t="s">
        <v>369</v>
      </c>
      <c r="D32" s="223">
        <v>-12025452.002340958</v>
      </c>
      <c r="E32" s="223">
        <v>-11849276.32520867</v>
      </c>
      <c r="F32" s="223">
        <v>-11707515.943750102</v>
      </c>
      <c r="G32" s="223">
        <v>-11561140.063861307</v>
      </c>
      <c r="H32" s="223">
        <v>-11432842.185323792</v>
      </c>
      <c r="I32" s="223">
        <v>-11318392.675336812</v>
      </c>
      <c r="J32" s="223">
        <v>-11219292.896402361</v>
      </c>
      <c r="K32" s="223">
        <v>-11135088.848390456</v>
      </c>
      <c r="L32" s="223">
        <v>-11066300.949247286</v>
      </c>
      <c r="M32" s="223">
        <v>-11012547.645771392</v>
      </c>
      <c r="N32" s="223">
        <v>-10975372.608281903</v>
      </c>
      <c r="O32" s="223">
        <v>-10952678.359237906</v>
      </c>
      <c r="P32" s="223">
        <v>-10946260.540675491</v>
      </c>
      <c r="Q32" s="47">
        <f>P32</f>
        <v>-10946260.540675491</v>
      </c>
    </row>
    <row r="33" spans="1:18">
      <c r="A33" s="12">
        <f t="shared" si="0"/>
        <v>21</v>
      </c>
      <c r="B33" s="189"/>
      <c r="C33" s="1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47"/>
    </row>
    <row r="34" spans="1:18">
      <c r="A34" s="12">
        <f t="shared" si="0"/>
        <v>22</v>
      </c>
      <c r="C34" s="52" t="s">
        <v>368</v>
      </c>
      <c r="D34" s="223">
        <v>195</v>
      </c>
      <c r="E34" s="223">
        <v>195</v>
      </c>
      <c r="F34" s="223">
        <v>195</v>
      </c>
      <c r="G34" s="223">
        <v>195</v>
      </c>
      <c r="H34" s="223">
        <v>195</v>
      </c>
      <c r="I34" s="223">
        <v>195</v>
      </c>
      <c r="J34" s="223">
        <v>195</v>
      </c>
      <c r="K34" s="223">
        <v>195</v>
      </c>
      <c r="L34" s="223">
        <v>195</v>
      </c>
      <c r="M34" s="223">
        <v>195</v>
      </c>
      <c r="N34" s="223">
        <v>195</v>
      </c>
      <c r="O34" s="223">
        <v>195</v>
      </c>
      <c r="P34" s="223">
        <v>195</v>
      </c>
      <c r="Q34" s="47">
        <f>P34</f>
        <v>195</v>
      </c>
    </row>
    <row r="35" spans="1:18">
      <c r="A35" s="12">
        <f t="shared" si="0"/>
        <v>23</v>
      </c>
      <c r="B35" s="189"/>
      <c r="C35" s="1"/>
      <c r="D35" s="223"/>
      <c r="E35" s="223"/>
      <c r="F35" s="223"/>
      <c r="G35" s="223"/>
      <c r="H35" s="223"/>
      <c r="I35" s="63"/>
      <c r="J35" s="63"/>
      <c r="K35" s="63"/>
      <c r="L35" s="223"/>
      <c r="M35" s="47"/>
      <c r="N35" s="47"/>
      <c r="O35" s="47"/>
      <c r="P35" s="47"/>
      <c r="Q35" s="47"/>
    </row>
    <row r="36" spans="1:18">
      <c r="A36" s="12">
        <f t="shared" si="0"/>
        <v>24</v>
      </c>
      <c r="C36" s="182" t="s">
        <v>373</v>
      </c>
      <c r="D36" s="181">
        <f t="shared" ref="D36:P36" si="3">SUM(D30:D34)</f>
        <v>-12494983.002340958</v>
      </c>
      <c r="E36" s="181">
        <f t="shared" si="3"/>
        <v>-12318807.32520867</v>
      </c>
      <c r="F36" s="181">
        <f t="shared" si="3"/>
        <v>-12177046.943750102</v>
      </c>
      <c r="G36" s="181">
        <f t="shared" si="3"/>
        <v>-12030671.063861307</v>
      </c>
      <c r="H36" s="181">
        <f t="shared" si="3"/>
        <v>-11902373.185323792</v>
      </c>
      <c r="I36" s="181">
        <f t="shared" si="3"/>
        <v>-11787923.675336812</v>
      </c>
      <c r="J36" s="181">
        <f t="shared" si="3"/>
        <v>-11688823.896402361</v>
      </c>
      <c r="K36" s="181">
        <f t="shared" si="3"/>
        <v>-11604619.848390456</v>
      </c>
      <c r="L36" s="181">
        <f t="shared" si="3"/>
        <v>-11535831.949247286</v>
      </c>
      <c r="M36" s="181">
        <f t="shared" si="3"/>
        <v>-11482078.645771392</v>
      </c>
      <c r="N36" s="181">
        <f t="shared" si="3"/>
        <v>-11444903.608281903</v>
      </c>
      <c r="O36" s="181">
        <f t="shared" si="3"/>
        <v>-11422209.359237906</v>
      </c>
      <c r="P36" s="181">
        <f t="shared" si="3"/>
        <v>-11415791.540675491</v>
      </c>
      <c r="Q36" s="242">
        <f>P36</f>
        <v>-11415791.540675491</v>
      </c>
      <c r="R36" s="241"/>
    </row>
    <row r="37" spans="1:18">
      <c r="A37" s="12">
        <f t="shared" si="0"/>
        <v>25</v>
      </c>
      <c r="C37" s="182"/>
      <c r="D37" s="223"/>
      <c r="E37" s="223"/>
      <c r="F37" s="223"/>
      <c r="G37" s="63"/>
      <c r="H37" s="63"/>
      <c r="I37" s="63"/>
      <c r="J37" s="63"/>
      <c r="K37" s="63"/>
      <c r="L37" s="223"/>
      <c r="M37" s="47"/>
      <c r="N37" s="47"/>
      <c r="O37" s="47"/>
      <c r="P37" s="47"/>
      <c r="Q37" s="47"/>
    </row>
    <row r="38" spans="1:18" ht="15.75">
      <c r="A38" s="12">
        <f t="shared" si="0"/>
        <v>26</v>
      </c>
      <c r="B38" s="188" t="s">
        <v>372</v>
      </c>
      <c r="D38" s="63"/>
      <c r="E38" s="63"/>
      <c r="F38" s="63"/>
      <c r="G38" s="63"/>
      <c r="H38" s="63"/>
      <c r="I38" s="63"/>
      <c r="J38" s="63"/>
      <c r="K38" s="63"/>
      <c r="L38" s="63"/>
      <c r="M38" s="47"/>
      <c r="N38" s="47"/>
      <c r="O38" s="47"/>
      <c r="P38" s="47"/>
      <c r="Q38" s="47"/>
    </row>
    <row r="39" spans="1:18">
      <c r="A39" s="12">
        <f t="shared" si="0"/>
        <v>27</v>
      </c>
      <c r="C39" s="52" t="s">
        <v>371</v>
      </c>
      <c r="D39" s="40">
        <v>-2447669</v>
      </c>
      <c r="E39" s="40">
        <v>-2447669</v>
      </c>
      <c r="F39" s="40">
        <v>-2447669</v>
      </c>
      <c r="G39" s="40">
        <v>-2447669</v>
      </c>
      <c r="H39" s="40">
        <v>-2447669</v>
      </c>
      <c r="I39" s="40">
        <v>-2447669</v>
      </c>
      <c r="J39" s="40">
        <v>-2447669</v>
      </c>
      <c r="K39" s="40">
        <v>-2447669</v>
      </c>
      <c r="L39" s="40">
        <v>-2447669</v>
      </c>
      <c r="M39" s="40">
        <v>-2447669</v>
      </c>
      <c r="N39" s="40">
        <v>-2447669</v>
      </c>
      <c r="O39" s="40">
        <v>-2447669</v>
      </c>
      <c r="P39" s="40">
        <v>-2447669</v>
      </c>
      <c r="Q39" s="50">
        <f>P39</f>
        <v>-2447669</v>
      </c>
    </row>
    <row r="40" spans="1:18">
      <c r="A40" s="12">
        <f t="shared" si="0"/>
        <v>28</v>
      </c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47"/>
    </row>
    <row r="41" spans="1:18">
      <c r="A41" s="12">
        <f t="shared" si="0"/>
        <v>29</v>
      </c>
      <c r="C41" s="52" t="s">
        <v>369</v>
      </c>
      <c r="D41" s="223">
        <v>-844746.88372479402</v>
      </c>
      <c r="E41" s="223">
        <v>-849682.35639394692</v>
      </c>
      <c r="F41" s="223">
        <v>-854194.18334042584</v>
      </c>
      <c r="G41" s="223">
        <v>-858268.24304014142</v>
      </c>
      <c r="H41" s="223">
        <v>-861904.53549309378</v>
      </c>
      <c r="I41" s="223">
        <v>-865145.42214660509</v>
      </c>
      <c r="J41" s="223">
        <v>-867948.54468919872</v>
      </c>
      <c r="K41" s="223">
        <v>-870328.02150747087</v>
      </c>
      <c r="L41" s="223">
        <v>-872269.73107727757</v>
      </c>
      <c r="M41" s="223">
        <v>-873787.79858214874</v>
      </c>
      <c r="N41" s="223">
        <v>-874971.38801466185</v>
      </c>
      <c r="O41" s="223">
        <v>-875620.83315723611</v>
      </c>
      <c r="P41" s="223">
        <v>-875857.58701797551</v>
      </c>
      <c r="Q41" s="47">
        <f>P41</f>
        <v>-875857.58701797551</v>
      </c>
    </row>
    <row r="42" spans="1:18">
      <c r="A42" s="12">
        <f t="shared" si="0"/>
        <v>30</v>
      </c>
      <c r="B42" s="8"/>
      <c r="C42" s="1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47"/>
    </row>
    <row r="43" spans="1:18">
      <c r="A43" s="12">
        <f t="shared" si="0"/>
        <v>31</v>
      </c>
      <c r="C43" s="52" t="s">
        <v>368</v>
      </c>
      <c r="D43" s="223">
        <v>-1307420</v>
      </c>
      <c r="E43" s="223">
        <v>-1307420</v>
      </c>
      <c r="F43" s="223">
        <v>-1307420</v>
      </c>
      <c r="G43" s="223">
        <v>-1307420</v>
      </c>
      <c r="H43" s="223">
        <v>-1307420</v>
      </c>
      <c r="I43" s="223">
        <v>-1307420</v>
      </c>
      <c r="J43" s="223">
        <v>-1307420</v>
      </c>
      <c r="K43" s="223">
        <v>-1307420</v>
      </c>
      <c r="L43" s="223">
        <v>-1307420</v>
      </c>
      <c r="M43" s="223">
        <v>-1307420</v>
      </c>
      <c r="N43" s="223">
        <v>-1307420</v>
      </c>
      <c r="O43" s="223">
        <v>-1307420</v>
      </c>
      <c r="P43" s="223">
        <v>-1307420</v>
      </c>
      <c r="Q43" s="47">
        <f>P43</f>
        <v>-1307420</v>
      </c>
    </row>
    <row r="44" spans="1:18">
      <c r="A44" s="12">
        <f t="shared" si="0"/>
        <v>32</v>
      </c>
      <c r="D44" s="223"/>
      <c r="E44" s="223"/>
      <c r="F44" s="223"/>
      <c r="G44" s="223"/>
      <c r="H44" s="223"/>
      <c r="I44" s="223"/>
      <c r="J44" s="223"/>
      <c r="K44" s="223"/>
      <c r="L44" s="223"/>
      <c r="M44" s="47"/>
      <c r="N44" s="47"/>
      <c r="O44" s="47"/>
      <c r="P44" s="47"/>
      <c r="Q44" s="47"/>
    </row>
    <row r="45" spans="1:18">
      <c r="A45" s="12">
        <f t="shared" si="0"/>
        <v>33</v>
      </c>
      <c r="C45" s="52" t="s">
        <v>370</v>
      </c>
      <c r="D45" s="223">
        <f>'WP B.5 B'!P45</f>
        <v>0</v>
      </c>
      <c r="E45" s="223">
        <f t="shared" ref="E45:P45" si="4">D45</f>
        <v>0</v>
      </c>
      <c r="F45" s="223">
        <f t="shared" si="4"/>
        <v>0</v>
      </c>
      <c r="G45" s="223">
        <f t="shared" si="4"/>
        <v>0</v>
      </c>
      <c r="H45" s="223">
        <f t="shared" si="4"/>
        <v>0</v>
      </c>
      <c r="I45" s="223">
        <f t="shared" si="4"/>
        <v>0</v>
      </c>
      <c r="J45" s="223">
        <f t="shared" si="4"/>
        <v>0</v>
      </c>
      <c r="K45" s="223">
        <f t="shared" si="4"/>
        <v>0</v>
      </c>
      <c r="L45" s="223">
        <f t="shared" si="4"/>
        <v>0</v>
      </c>
      <c r="M45" s="223">
        <f t="shared" si="4"/>
        <v>0</v>
      </c>
      <c r="N45" s="223">
        <f t="shared" si="4"/>
        <v>0</v>
      </c>
      <c r="O45" s="223">
        <f t="shared" si="4"/>
        <v>0</v>
      </c>
      <c r="P45" s="223">
        <f t="shared" si="4"/>
        <v>0</v>
      </c>
      <c r="Q45" s="47">
        <f>0</f>
        <v>0</v>
      </c>
    </row>
    <row r="46" spans="1:18">
      <c r="A46" s="12">
        <f t="shared" si="0"/>
        <v>34</v>
      </c>
      <c r="B46" s="189"/>
      <c r="C46" s="1"/>
      <c r="D46" s="223"/>
      <c r="E46" s="223"/>
      <c r="F46" s="223"/>
      <c r="G46" s="223"/>
      <c r="H46" s="223"/>
      <c r="I46" s="63"/>
      <c r="J46" s="63"/>
      <c r="K46" s="63"/>
      <c r="L46" s="223"/>
      <c r="M46" s="47"/>
      <c r="N46" s="47"/>
      <c r="O46" s="47"/>
      <c r="P46" s="47"/>
      <c r="Q46" s="47"/>
    </row>
    <row r="47" spans="1:18">
      <c r="A47" s="12">
        <f t="shared" si="0"/>
        <v>35</v>
      </c>
      <c r="C47" s="182" t="s">
        <v>367</v>
      </c>
      <c r="D47" s="181">
        <f t="shared" ref="D47:P47" si="5">SUM(D39:D45)</f>
        <v>-4599835.8837247938</v>
      </c>
      <c r="E47" s="181">
        <f t="shared" si="5"/>
        <v>-4604771.3563939463</v>
      </c>
      <c r="F47" s="181">
        <f t="shared" si="5"/>
        <v>-4609283.1833404256</v>
      </c>
      <c r="G47" s="181">
        <f t="shared" si="5"/>
        <v>-4613357.2430401416</v>
      </c>
      <c r="H47" s="181">
        <f t="shared" si="5"/>
        <v>-4616993.5354930935</v>
      </c>
      <c r="I47" s="181">
        <f t="shared" si="5"/>
        <v>-4620234.4221466053</v>
      </c>
      <c r="J47" s="181">
        <f t="shared" si="5"/>
        <v>-4623037.544689199</v>
      </c>
      <c r="K47" s="181">
        <f t="shared" si="5"/>
        <v>-4625417.0215074709</v>
      </c>
      <c r="L47" s="181">
        <f t="shared" si="5"/>
        <v>-4627358.731077278</v>
      </c>
      <c r="M47" s="181">
        <f t="shared" si="5"/>
        <v>-4628876.7985821487</v>
      </c>
      <c r="N47" s="181">
        <f t="shared" si="5"/>
        <v>-4630060.3880146621</v>
      </c>
      <c r="O47" s="181">
        <f t="shared" si="5"/>
        <v>-4630709.8331572358</v>
      </c>
      <c r="P47" s="181">
        <f t="shared" si="5"/>
        <v>-4630946.5870179757</v>
      </c>
      <c r="Q47" s="242">
        <f>P47</f>
        <v>-4630946.5870179757</v>
      </c>
      <c r="R47" s="241"/>
    </row>
    <row r="48" spans="1:18">
      <c r="A48" s="12">
        <f t="shared" si="0"/>
        <v>36</v>
      </c>
      <c r="D48" s="63"/>
      <c r="E48" s="63"/>
      <c r="F48" s="63"/>
      <c r="G48" s="63"/>
      <c r="H48" s="63"/>
      <c r="I48" s="63"/>
      <c r="J48" s="63"/>
      <c r="K48" s="63"/>
      <c r="L48" s="63"/>
      <c r="M48" s="47"/>
      <c r="N48" s="47"/>
      <c r="O48" s="47"/>
      <c r="P48" s="47"/>
      <c r="Q48" s="47"/>
    </row>
    <row r="49" spans="1:17" ht="15.75" thickBot="1">
      <c r="A49" s="12">
        <f t="shared" si="0"/>
        <v>37</v>
      </c>
      <c r="C49" s="4" t="s">
        <v>329</v>
      </c>
      <c r="D49" s="57">
        <f t="shared" ref="D49:P49" si="6">D47+D36+D28+D19</f>
        <v>902636133.34356928</v>
      </c>
      <c r="E49" s="57">
        <f t="shared" si="6"/>
        <v>902155509.03942025</v>
      </c>
      <c r="F49" s="57">
        <f t="shared" si="6"/>
        <v>901699364.99150062</v>
      </c>
      <c r="G49" s="57">
        <f t="shared" si="6"/>
        <v>901314166.63194311</v>
      </c>
      <c r="H49" s="57">
        <f t="shared" si="6"/>
        <v>900838924.47920287</v>
      </c>
      <c r="I49" s="57">
        <f t="shared" si="6"/>
        <v>900413170.5586313</v>
      </c>
      <c r="J49" s="57">
        <f t="shared" si="6"/>
        <v>900052619.56861436</v>
      </c>
      <c r="K49" s="57">
        <f t="shared" si="6"/>
        <v>899741254.92552674</v>
      </c>
      <c r="L49" s="57">
        <f t="shared" si="6"/>
        <v>899490026.26175666</v>
      </c>
      <c r="M49" s="57">
        <f t="shared" si="6"/>
        <v>899269726.3675245</v>
      </c>
      <c r="N49" s="57">
        <f t="shared" si="6"/>
        <v>899061653.55521584</v>
      </c>
      <c r="O49" s="57">
        <f t="shared" si="6"/>
        <v>898932577.43269384</v>
      </c>
      <c r="P49" s="57">
        <f t="shared" si="6"/>
        <v>898802447.23256254</v>
      </c>
      <c r="Q49" s="57">
        <f>P49</f>
        <v>898802447.23256254</v>
      </c>
    </row>
    <row r="50" spans="1:17" ht="15.75" thickTop="1"/>
    <row r="51" spans="1:17">
      <c r="C51" s="4" t="s">
        <v>299</v>
      </c>
    </row>
    <row r="52" spans="1:17">
      <c r="C52" s="248" t="s">
        <v>444</v>
      </c>
      <c r="D52" s="17"/>
    </row>
    <row r="58" spans="1:17">
      <c r="D58" s="247"/>
    </row>
    <row r="59" spans="1:17">
      <c r="C59"/>
      <c r="D59" s="247"/>
    </row>
    <row r="60" spans="1:17">
      <c r="C60"/>
      <c r="D60" s="203"/>
      <c r="H60"/>
    </row>
    <row r="61" spans="1:17">
      <c r="D61" s="247"/>
    </row>
    <row r="62" spans="1:17">
      <c r="C62"/>
      <c r="E62"/>
    </row>
    <row r="65" spans="3:4">
      <c r="C65"/>
    </row>
    <row r="66" spans="3:4">
      <c r="C66"/>
    </row>
    <row r="67" spans="3:4">
      <c r="C67"/>
    </row>
    <row r="68" spans="3:4">
      <c r="C68"/>
      <c r="D68" s="202"/>
    </row>
    <row r="69" spans="3:4">
      <c r="C69"/>
    </row>
    <row r="70" spans="3:4">
      <c r="C70"/>
      <c r="D70" s="203"/>
    </row>
    <row r="71" spans="3:4">
      <c r="C71"/>
    </row>
    <row r="72" spans="3:4">
      <c r="C72"/>
      <c r="D72" s="202"/>
    </row>
    <row r="73" spans="3:4">
      <c r="C73"/>
    </row>
    <row r="74" spans="3:4">
      <c r="C74"/>
    </row>
  </sheetData>
  <mergeCells count="4">
    <mergeCell ref="A1:Q1"/>
    <mergeCell ref="A2:Q2"/>
    <mergeCell ref="A3:Q3"/>
    <mergeCell ref="A4:Q4"/>
  </mergeCells>
  <printOptions horizontalCentered="1"/>
  <pageMargins left="0.38" right="0.34" top="0.84" bottom="1" header="0.5" footer="0.5"/>
  <pageSetup scale="41" orientation="landscape" verticalDpi="300" r:id="rId1"/>
  <headerFooter alignWithMargins="0">
    <oddHeader>&amp;RCASE NO. 2021-00214
FR_16(8)(b) 
ATTACHMENT 1</oddHeader>
    <oddFooter>&amp;R&amp;A
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FCB77-7F84-4CA5-9B06-B5C3B46F36CE}">
  <dimension ref="A1:J382"/>
  <sheetViews>
    <sheetView view="pageBreakPreview" zoomScale="80" zoomScaleNormal="90" zoomScaleSheetLayoutView="80" workbookViewId="0">
      <selection activeCell="G30" sqref="G30"/>
    </sheetView>
  </sheetViews>
  <sheetFormatPr defaultColWidth="8.88671875" defaultRowHeight="15"/>
  <cols>
    <col min="1" max="1" width="29.6640625" style="140" bestFit="1" customWidth="1"/>
    <col min="2" max="2" width="7.88671875" style="140" bestFit="1" customWidth="1"/>
    <col min="3" max="5" width="16.77734375" style="140" customWidth="1"/>
    <col min="6" max="6" width="2.77734375" style="140" customWidth="1"/>
    <col min="7" max="10" width="10.77734375" style="140" customWidth="1"/>
    <col min="11" max="16384" width="8.88671875" style="140"/>
  </cols>
  <sheetData>
    <row r="1" spans="1:10">
      <c r="A1" s="283" t="s">
        <v>476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>
      <c r="A2" s="283" t="s">
        <v>477</v>
      </c>
      <c r="B2" s="283"/>
      <c r="C2" s="283"/>
      <c r="D2" s="283"/>
      <c r="E2" s="283"/>
      <c r="F2" s="283"/>
      <c r="G2" s="283"/>
      <c r="H2" s="283"/>
      <c r="I2" s="283"/>
      <c r="J2" s="283"/>
    </row>
    <row r="3" spans="1:10">
      <c r="A3" s="286" t="s">
        <v>478</v>
      </c>
      <c r="B3" s="286"/>
      <c r="C3" s="286"/>
      <c r="D3" s="286"/>
      <c r="E3" s="286"/>
      <c r="F3" s="286"/>
      <c r="G3" s="286"/>
      <c r="H3" s="286"/>
      <c r="I3" s="286"/>
      <c r="J3" s="286"/>
    </row>
    <row r="4" spans="1:10">
      <c r="A4" s="286" t="s">
        <v>479</v>
      </c>
      <c r="B4" s="286"/>
      <c r="C4" s="286"/>
      <c r="D4" s="286"/>
      <c r="E4" s="286"/>
      <c r="F4" s="286"/>
      <c r="G4" s="286"/>
      <c r="H4" s="286"/>
      <c r="I4" s="286"/>
      <c r="J4" s="286"/>
    </row>
    <row r="5" spans="1:10">
      <c r="A5" s="286" t="s">
        <v>456</v>
      </c>
      <c r="B5" s="286"/>
      <c r="C5" s="286"/>
      <c r="D5" s="286"/>
      <c r="E5" s="286"/>
      <c r="F5" s="286"/>
      <c r="G5" s="286"/>
      <c r="H5" s="286"/>
      <c r="I5" s="286"/>
      <c r="J5" s="286"/>
    </row>
    <row r="7" spans="1:10" ht="15.75">
      <c r="B7" s="246"/>
      <c r="F7" s="246"/>
    </row>
    <row r="8" spans="1:10" ht="15.75">
      <c r="A8" s="70" t="s">
        <v>452</v>
      </c>
      <c r="B8" s="261"/>
      <c r="C8" s="263"/>
      <c r="D8" s="262"/>
    </row>
    <row r="9" spans="1:10" ht="15.75">
      <c r="A9" s="70" t="s">
        <v>451</v>
      </c>
      <c r="B9" s="261"/>
      <c r="C9" s="263"/>
      <c r="D9" s="262"/>
      <c r="E9" s="262"/>
      <c r="F9" s="262"/>
    </row>
    <row r="10" spans="1:10">
      <c r="C10" s="263"/>
      <c r="F10" s="262"/>
    </row>
    <row r="11" spans="1:10" ht="15.75">
      <c r="A11" s="246" t="s">
        <v>418</v>
      </c>
      <c r="B11" s="246"/>
      <c r="C11" s="263"/>
      <c r="F11" s="262"/>
    </row>
    <row r="12" spans="1:10" ht="31.5">
      <c r="B12" s="261"/>
      <c r="C12" s="265" t="s">
        <v>472</v>
      </c>
      <c r="D12" s="265" t="s">
        <v>471</v>
      </c>
      <c r="E12" s="265" t="s">
        <v>470</v>
      </c>
      <c r="F12" s="262"/>
    </row>
    <row r="13" spans="1:10">
      <c r="C13" s="257">
        <f>E75</f>
        <v>-25000033.050892994</v>
      </c>
      <c r="D13" s="264">
        <f>AVERAGE(E63:E75)</f>
        <v>-27703402.894221611</v>
      </c>
      <c r="E13" s="264">
        <f>SUM(J64:J75)</f>
        <v>5406739.6866572108</v>
      </c>
      <c r="F13" s="262"/>
    </row>
    <row r="14" spans="1:10">
      <c r="B14" s="261"/>
      <c r="D14" s="262"/>
      <c r="E14" s="262"/>
      <c r="F14" s="262"/>
    </row>
    <row r="15" spans="1:10">
      <c r="B15" s="261"/>
      <c r="C15" s="263"/>
      <c r="D15" s="262"/>
      <c r="E15" s="262"/>
      <c r="F15" s="262"/>
    </row>
    <row r="16" spans="1:10" ht="15.75">
      <c r="A16" s="246" t="s">
        <v>469</v>
      </c>
      <c r="B16" s="261"/>
    </row>
    <row r="17" spans="1:10" ht="15.75">
      <c r="A17" s="70"/>
      <c r="B17" s="261"/>
      <c r="C17" s="284" t="s">
        <v>219</v>
      </c>
      <c r="D17" s="284"/>
      <c r="E17" s="284"/>
      <c r="G17" s="284" t="s">
        <v>468</v>
      </c>
      <c r="H17" s="284"/>
      <c r="I17" s="284"/>
      <c r="J17" s="284"/>
    </row>
    <row r="18" spans="1:10" ht="30">
      <c r="B18" s="261"/>
      <c r="C18" s="260" t="s">
        <v>466</v>
      </c>
      <c r="D18" s="260" t="s">
        <v>465</v>
      </c>
      <c r="E18" s="258" t="s">
        <v>467</v>
      </c>
      <c r="F18" s="259"/>
      <c r="G18" s="258" t="s">
        <v>466</v>
      </c>
      <c r="H18" s="258" t="s">
        <v>465</v>
      </c>
      <c r="I18" s="258" t="s">
        <v>464</v>
      </c>
      <c r="J18" s="258" t="s">
        <v>329</v>
      </c>
    </row>
    <row r="19" spans="1:10" ht="15.75">
      <c r="A19" s="285" t="s">
        <v>463</v>
      </c>
      <c r="B19" s="285"/>
      <c r="C19" s="257">
        <v>-5565572.5675896592</v>
      </c>
      <c r="D19" s="257">
        <v>-30215187.485404596</v>
      </c>
      <c r="E19" s="257">
        <f t="shared" ref="E19:E82" si="0">C19+D19</f>
        <v>-35780760.052994251</v>
      </c>
    </row>
    <row r="20" spans="1:10">
      <c r="B20" s="250">
        <v>43251</v>
      </c>
      <c r="C20" s="140">
        <f t="shared" ref="C20:C83" si="1">C19+G20</f>
        <v>-5544490.8535192218</v>
      </c>
      <c r="D20" s="140">
        <f t="shared" ref="D20:D83" si="2">D19+H20+I20</f>
        <v>-30113666.432113923</v>
      </c>
      <c r="E20" s="140">
        <f t="shared" si="0"/>
        <v>-35658157.285633147</v>
      </c>
      <c r="G20" s="140">
        <v>21081.714070437138</v>
      </c>
      <c r="H20" s="140">
        <v>101521.05329067397</v>
      </c>
      <c r="J20" s="140">
        <f t="shared" ref="J20:J83" si="3">SUM(G20:I20)</f>
        <v>122602.76736111111</v>
      </c>
    </row>
    <row r="21" spans="1:10">
      <c r="B21" s="250">
        <f t="shared" ref="B21:B84" si="4">EOMONTH(B20,1)</f>
        <v>43281</v>
      </c>
      <c r="C21" s="140">
        <f t="shared" si="1"/>
        <v>-5523409.1394487843</v>
      </c>
      <c r="D21" s="140">
        <f t="shared" si="2"/>
        <v>-30012145.378823251</v>
      </c>
      <c r="E21" s="140">
        <f t="shared" si="0"/>
        <v>-35535554.518272035</v>
      </c>
      <c r="G21" s="140">
        <v>21081.714070437138</v>
      </c>
      <c r="H21" s="140">
        <v>101521.05329067397</v>
      </c>
      <c r="J21" s="140">
        <f t="shared" si="3"/>
        <v>122602.76736111111</v>
      </c>
    </row>
    <row r="22" spans="1:10">
      <c r="B22" s="250">
        <f t="shared" si="4"/>
        <v>43312</v>
      </c>
      <c r="C22" s="140">
        <f t="shared" si="1"/>
        <v>-5502327.4253783468</v>
      </c>
      <c r="D22" s="140">
        <f t="shared" si="2"/>
        <v>-29910624.325532578</v>
      </c>
      <c r="E22" s="140">
        <f t="shared" si="0"/>
        <v>-35412951.750910923</v>
      </c>
      <c r="G22" s="140">
        <v>21081.714070437138</v>
      </c>
      <c r="H22" s="140">
        <v>101521.05329067397</v>
      </c>
      <c r="J22" s="140">
        <f t="shared" si="3"/>
        <v>122602.76736111111</v>
      </c>
    </row>
    <row r="23" spans="1:10">
      <c r="B23" s="250">
        <f t="shared" si="4"/>
        <v>43343</v>
      </c>
      <c r="C23" s="140">
        <f t="shared" si="1"/>
        <v>-5481245.7113079093</v>
      </c>
      <c r="D23" s="140">
        <f t="shared" si="2"/>
        <v>-29809103.272241905</v>
      </c>
      <c r="E23" s="140">
        <f t="shared" si="0"/>
        <v>-35290348.983549818</v>
      </c>
      <c r="G23" s="140">
        <v>21081.714070437138</v>
      </c>
      <c r="H23" s="140">
        <v>101521.05329067397</v>
      </c>
      <c r="J23" s="140">
        <f t="shared" si="3"/>
        <v>122602.76736111111</v>
      </c>
    </row>
    <row r="24" spans="1:10">
      <c r="B24" s="250">
        <f t="shared" si="4"/>
        <v>43373</v>
      </c>
      <c r="C24" s="140">
        <f t="shared" si="1"/>
        <v>-5460163.9972374719</v>
      </c>
      <c r="D24" s="140">
        <f t="shared" si="2"/>
        <v>-29707582.218951233</v>
      </c>
      <c r="E24" s="140">
        <f t="shared" si="0"/>
        <v>-35167746.216188706</v>
      </c>
      <c r="G24" s="140">
        <v>21081.714070437138</v>
      </c>
      <c r="H24" s="140">
        <v>101521.05329067397</v>
      </c>
      <c r="J24" s="140">
        <f t="shared" si="3"/>
        <v>122602.76736111111</v>
      </c>
    </row>
    <row r="25" spans="1:10">
      <c r="B25" s="250">
        <f t="shared" si="4"/>
        <v>43404</v>
      </c>
      <c r="C25" s="140">
        <f t="shared" si="1"/>
        <v>-5439082.2831670344</v>
      </c>
      <c r="D25" s="140">
        <f t="shared" si="2"/>
        <v>-29606061.16566056</v>
      </c>
      <c r="E25" s="140">
        <f t="shared" si="0"/>
        <v>-35045143.448827595</v>
      </c>
      <c r="G25" s="140">
        <v>21081.714070437138</v>
      </c>
      <c r="H25" s="140">
        <v>101521.05329067397</v>
      </c>
      <c r="J25" s="140">
        <f t="shared" si="3"/>
        <v>122602.76736111111</v>
      </c>
    </row>
    <row r="26" spans="1:10">
      <c r="B26" s="250">
        <f t="shared" si="4"/>
        <v>43434</v>
      </c>
      <c r="C26" s="140">
        <f t="shared" si="1"/>
        <v>-5418000.5690965969</v>
      </c>
      <c r="D26" s="140">
        <f t="shared" si="2"/>
        <v>-29504540.112369888</v>
      </c>
      <c r="E26" s="140">
        <f t="shared" si="0"/>
        <v>-34922540.681466483</v>
      </c>
      <c r="G26" s="140">
        <v>21081.714070437138</v>
      </c>
      <c r="H26" s="140">
        <v>101521.05329067397</v>
      </c>
      <c r="J26" s="140">
        <f t="shared" si="3"/>
        <v>122602.76736111111</v>
      </c>
    </row>
    <row r="27" spans="1:10">
      <c r="B27" s="250">
        <f t="shared" si="4"/>
        <v>43465</v>
      </c>
      <c r="C27" s="140">
        <f t="shared" si="1"/>
        <v>-5396918.8550261594</v>
      </c>
      <c r="D27" s="140">
        <f t="shared" si="2"/>
        <v>-29403019.059079215</v>
      </c>
      <c r="E27" s="140">
        <f t="shared" si="0"/>
        <v>-34799937.914105371</v>
      </c>
      <c r="G27" s="140">
        <v>21081.714070437138</v>
      </c>
      <c r="H27" s="140">
        <v>101521.05329067397</v>
      </c>
      <c r="J27" s="140">
        <f t="shared" si="3"/>
        <v>122602.76736111111</v>
      </c>
    </row>
    <row r="28" spans="1:10">
      <c r="B28" s="250">
        <f t="shared" si="4"/>
        <v>43496</v>
      </c>
      <c r="C28" s="140">
        <f t="shared" si="1"/>
        <v>-5375837.140955722</v>
      </c>
      <c r="D28" s="140">
        <f t="shared" si="2"/>
        <v>-29301498.005788542</v>
      </c>
      <c r="E28" s="140">
        <f t="shared" si="0"/>
        <v>-34677335.146744266</v>
      </c>
      <c r="G28" s="140">
        <v>21081.714070437138</v>
      </c>
      <c r="H28" s="140">
        <v>101521.05329067397</v>
      </c>
      <c r="J28" s="140">
        <f t="shared" si="3"/>
        <v>122602.76736111111</v>
      </c>
    </row>
    <row r="29" spans="1:10">
      <c r="B29" s="250">
        <f t="shared" si="4"/>
        <v>43524</v>
      </c>
      <c r="C29" s="140">
        <f t="shared" si="1"/>
        <v>-5354755.4268852845</v>
      </c>
      <c r="D29" s="140">
        <f t="shared" si="2"/>
        <v>-29199976.95249787</v>
      </c>
      <c r="E29" s="140">
        <f t="shared" si="0"/>
        <v>-34554732.379383154</v>
      </c>
      <c r="G29" s="140">
        <v>21081.714070437138</v>
      </c>
      <c r="H29" s="140">
        <v>101521.05329067397</v>
      </c>
      <c r="J29" s="140">
        <f t="shared" si="3"/>
        <v>122602.76736111111</v>
      </c>
    </row>
    <row r="30" spans="1:10">
      <c r="B30" s="250">
        <f t="shared" si="4"/>
        <v>43555</v>
      </c>
      <c r="C30" s="140">
        <f t="shared" si="1"/>
        <v>-5333673.712814847</v>
      </c>
      <c r="D30" s="140">
        <f t="shared" si="2"/>
        <v>-29098455.899207197</v>
      </c>
      <c r="E30" s="140">
        <f t="shared" si="0"/>
        <v>-34432129.612022042</v>
      </c>
      <c r="G30" s="140">
        <v>21081.714070437138</v>
      </c>
      <c r="H30" s="140">
        <v>101521.05329067397</v>
      </c>
      <c r="J30" s="140">
        <f t="shared" si="3"/>
        <v>122602.76736111111</v>
      </c>
    </row>
    <row r="31" spans="1:10">
      <c r="A31" s="256" t="s">
        <v>462</v>
      </c>
      <c r="B31" s="255">
        <f t="shared" si="4"/>
        <v>43585</v>
      </c>
      <c r="C31" s="254">
        <f t="shared" si="1"/>
        <v>-5312591.9987444095</v>
      </c>
      <c r="D31" s="254">
        <f t="shared" si="2"/>
        <v>-28997557.101930004</v>
      </c>
      <c r="E31" s="254">
        <f t="shared" si="0"/>
        <v>-34310149.100674413</v>
      </c>
      <c r="F31" s="254"/>
      <c r="G31" s="254">
        <v>21081.714070437138</v>
      </c>
      <c r="H31" s="254">
        <v>100898.7972771927</v>
      </c>
      <c r="I31" s="254"/>
      <c r="J31" s="254">
        <f t="shared" si="3"/>
        <v>121980.51134762984</v>
      </c>
    </row>
    <row r="32" spans="1:10">
      <c r="B32" s="250">
        <f t="shared" si="4"/>
        <v>43616</v>
      </c>
      <c r="C32" s="140">
        <f t="shared" si="1"/>
        <v>-5291510.2846739721</v>
      </c>
      <c r="D32" s="140">
        <f t="shared" si="2"/>
        <v>-28896658.30465281</v>
      </c>
      <c r="E32" s="140">
        <f t="shared" si="0"/>
        <v>-34188168.589326784</v>
      </c>
      <c r="G32" s="140">
        <v>21081.714070437138</v>
      </c>
      <c r="H32" s="140">
        <v>100898.7972771927</v>
      </c>
      <c r="J32" s="140">
        <f t="shared" si="3"/>
        <v>121980.51134762984</v>
      </c>
    </row>
    <row r="33" spans="2:10">
      <c r="B33" s="250">
        <f t="shared" si="4"/>
        <v>43646</v>
      </c>
      <c r="C33" s="140">
        <f t="shared" si="1"/>
        <v>-5270428.5706035346</v>
      </c>
      <c r="D33" s="140">
        <f t="shared" si="2"/>
        <v>-28795759.507375617</v>
      </c>
      <c r="E33" s="140">
        <f t="shared" si="0"/>
        <v>-34066188.077979147</v>
      </c>
      <c r="G33" s="140">
        <v>21081.714070437138</v>
      </c>
      <c r="H33" s="140">
        <v>100898.7972771927</v>
      </c>
      <c r="J33" s="140">
        <f t="shared" si="3"/>
        <v>121980.51134762984</v>
      </c>
    </row>
    <row r="34" spans="2:10">
      <c r="B34" s="250">
        <f t="shared" si="4"/>
        <v>43677</v>
      </c>
      <c r="C34" s="140">
        <f t="shared" si="1"/>
        <v>-5249346.8565330971</v>
      </c>
      <c r="D34" s="140">
        <f t="shared" si="2"/>
        <v>-28694860.710098423</v>
      </c>
      <c r="E34" s="140">
        <f t="shared" si="0"/>
        <v>-33944207.566631518</v>
      </c>
      <c r="G34" s="140">
        <v>21081.714070437138</v>
      </c>
      <c r="H34" s="140">
        <v>100898.7972771927</v>
      </c>
      <c r="J34" s="140">
        <f t="shared" si="3"/>
        <v>121980.51134762984</v>
      </c>
    </row>
    <row r="35" spans="2:10">
      <c r="B35" s="250">
        <f t="shared" si="4"/>
        <v>43708</v>
      </c>
      <c r="C35" s="140">
        <f t="shared" si="1"/>
        <v>-5228265.1424626596</v>
      </c>
      <c r="D35" s="140">
        <f t="shared" si="2"/>
        <v>-28593961.91282123</v>
      </c>
      <c r="E35" s="140">
        <f t="shared" si="0"/>
        <v>-33822227.055283889</v>
      </c>
      <c r="G35" s="140">
        <v>21081.714070437138</v>
      </c>
      <c r="H35" s="140">
        <v>100898.7972771927</v>
      </c>
      <c r="J35" s="140">
        <f t="shared" si="3"/>
        <v>121980.51134762984</v>
      </c>
    </row>
    <row r="36" spans="2:10">
      <c r="B36" s="250">
        <f t="shared" si="4"/>
        <v>43738</v>
      </c>
      <c r="C36" s="140">
        <f t="shared" si="1"/>
        <v>-5207183.4283922222</v>
      </c>
      <c r="D36" s="140">
        <f t="shared" si="2"/>
        <v>-28493063.115544036</v>
      </c>
      <c r="E36" s="140">
        <f t="shared" si="0"/>
        <v>-33700246.54393626</v>
      </c>
      <c r="G36" s="140">
        <v>21081.714070437138</v>
      </c>
      <c r="H36" s="140">
        <v>100898.7972771927</v>
      </c>
      <c r="J36" s="140">
        <f t="shared" si="3"/>
        <v>121980.51134762984</v>
      </c>
    </row>
    <row r="37" spans="2:10">
      <c r="B37" s="250">
        <f t="shared" si="4"/>
        <v>43769</v>
      </c>
      <c r="C37" s="140">
        <f t="shared" si="1"/>
        <v>-5186101.7143217847</v>
      </c>
      <c r="D37" s="140">
        <f t="shared" si="2"/>
        <v>-28392164.318266843</v>
      </c>
      <c r="E37" s="140">
        <f t="shared" si="0"/>
        <v>-33578266.032588631</v>
      </c>
      <c r="G37" s="140">
        <v>21081.714070437138</v>
      </c>
      <c r="H37" s="140">
        <v>100898.7972771927</v>
      </c>
      <c r="J37" s="140">
        <f t="shared" si="3"/>
        <v>121980.51134762984</v>
      </c>
    </row>
    <row r="38" spans="2:10">
      <c r="B38" s="250">
        <f t="shared" si="4"/>
        <v>43799</v>
      </c>
      <c r="C38" s="140">
        <f t="shared" si="1"/>
        <v>-5165020.0002513472</v>
      </c>
      <c r="D38" s="140">
        <f t="shared" si="2"/>
        <v>-28291265.520989649</v>
      </c>
      <c r="E38" s="140">
        <f t="shared" si="0"/>
        <v>-33456285.521240994</v>
      </c>
      <c r="G38" s="140">
        <v>21081.714070437138</v>
      </c>
      <c r="H38" s="140">
        <v>100898.7972771927</v>
      </c>
      <c r="J38" s="140">
        <f t="shared" si="3"/>
        <v>121980.51134762984</v>
      </c>
    </row>
    <row r="39" spans="2:10">
      <c r="B39" s="250">
        <f t="shared" si="4"/>
        <v>43830</v>
      </c>
      <c r="C39" s="140">
        <f t="shared" si="1"/>
        <v>-5143938.2861809097</v>
      </c>
      <c r="D39" s="140">
        <f t="shared" si="2"/>
        <v>-28190366.723712455</v>
      </c>
      <c r="E39" s="140">
        <f t="shared" si="0"/>
        <v>-33334305.009893365</v>
      </c>
      <c r="G39" s="140">
        <v>21081.714070437138</v>
      </c>
      <c r="H39" s="140">
        <v>100898.7972771927</v>
      </c>
      <c r="J39" s="140">
        <f t="shared" si="3"/>
        <v>121980.51134762984</v>
      </c>
    </row>
    <row r="40" spans="2:10">
      <c r="B40" s="250">
        <f t="shared" si="4"/>
        <v>43861</v>
      </c>
      <c r="C40" s="140">
        <f t="shared" si="1"/>
        <v>-5122856.5721104722</v>
      </c>
      <c r="D40" s="140">
        <f t="shared" si="2"/>
        <v>-28089467.926435262</v>
      </c>
      <c r="E40" s="140">
        <f t="shared" si="0"/>
        <v>-33212324.498545736</v>
      </c>
      <c r="G40" s="140">
        <v>21081.714070437138</v>
      </c>
      <c r="H40" s="140">
        <v>100898.7972771927</v>
      </c>
      <c r="J40" s="140">
        <f t="shared" si="3"/>
        <v>121980.51134762984</v>
      </c>
    </row>
    <row r="41" spans="2:10">
      <c r="B41" s="250">
        <f t="shared" si="4"/>
        <v>43890</v>
      </c>
      <c r="C41" s="140">
        <f t="shared" si="1"/>
        <v>-5101774.8580400348</v>
      </c>
      <c r="D41" s="140">
        <f t="shared" si="2"/>
        <v>-27988569.129158068</v>
      </c>
      <c r="E41" s="140">
        <f t="shared" si="0"/>
        <v>-33090343.987198103</v>
      </c>
      <c r="G41" s="140">
        <v>21081.714070437138</v>
      </c>
      <c r="H41" s="140">
        <v>100898.7972771927</v>
      </c>
      <c r="J41" s="140">
        <f t="shared" si="3"/>
        <v>121980.51134762984</v>
      </c>
    </row>
    <row r="42" spans="2:10">
      <c r="B42" s="250">
        <f t="shared" si="4"/>
        <v>43921</v>
      </c>
      <c r="C42" s="140">
        <f t="shared" si="1"/>
        <v>-5080693.1439695973</v>
      </c>
      <c r="D42" s="140">
        <f t="shared" si="2"/>
        <v>-27887670.331880875</v>
      </c>
      <c r="E42" s="140">
        <f t="shared" si="0"/>
        <v>-32968363.47585047</v>
      </c>
      <c r="G42" s="140">
        <v>21081.714070437138</v>
      </c>
      <c r="H42" s="140">
        <v>100898.7972771927</v>
      </c>
      <c r="J42" s="140">
        <f t="shared" si="3"/>
        <v>121980.51134762984</v>
      </c>
    </row>
    <row r="43" spans="2:10">
      <c r="B43" s="250">
        <f t="shared" si="4"/>
        <v>43951</v>
      </c>
      <c r="C43" s="140">
        <f t="shared" si="1"/>
        <v>-5059611.4298991598</v>
      </c>
      <c r="D43" s="140">
        <f t="shared" si="2"/>
        <v>-27786771.534603681</v>
      </c>
      <c r="E43" s="140">
        <f t="shared" si="0"/>
        <v>-32846382.964502841</v>
      </c>
      <c r="G43" s="140">
        <v>21081.714070437138</v>
      </c>
      <c r="H43" s="140">
        <v>100898.7972771927</v>
      </c>
      <c r="J43" s="140">
        <f t="shared" si="3"/>
        <v>121980.51134762984</v>
      </c>
    </row>
    <row r="44" spans="2:10">
      <c r="B44" s="250">
        <f t="shared" si="4"/>
        <v>43982</v>
      </c>
      <c r="C44" s="140">
        <f t="shared" si="1"/>
        <v>-5038529.7158287223</v>
      </c>
      <c r="D44" s="140">
        <f t="shared" si="2"/>
        <v>-27685872.737326488</v>
      </c>
      <c r="E44" s="140">
        <f t="shared" si="0"/>
        <v>-32724402.453155212</v>
      </c>
      <c r="G44" s="140">
        <v>21081.714070437138</v>
      </c>
      <c r="H44" s="140">
        <v>100898.7972771927</v>
      </c>
      <c r="J44" s="140">
        <f t="shared" si="3"/>
        <v>121980.51134762984</v>
      </c>
    </row>
    <row r="45" spans="2:10">
      <c r="B45" s="250">
        <f t="shared" si="4"/>
        <v>44012</v>
      </c>
      <c r="C45" s="140">
        <f t="shared" si="1"/>
        <v>-5017448.0017582849</v>
      </c>
      <c r="D45" s="140">
        <f t="shared" si="2"/>
        <v>-27584973.940049294</v>
      </c>
      <c r="E45" s="140">
        <f t="shared" si="0"/>
        <v>-32602421.941807579</v>
      </c>
      <c r="G45" s="140">
        <v>21081.714070437138</v>
      </c>
      <c r="H45" s="140">
        <v>100898.7972771927</v>
      </c>
      <c r="J45" s="140">
        <f t="shared" si="3"/>
        <v>121980.51134762984</v>
      </c>
    </row>
    <row r="46" spans="2:10">
      <c r="B46" s="250">
        <f t="shared" si="4"/>
        <v>44043</v>
      </c>
      <c r="C46" s="140">
        <f t="shared" si="1"/>
        <v>-4996366.2876878474</v>
      </c>
      <c r="D46" s="140">
        <f t="shared" si="2"/>
        <v>-27484075.142772101</v>
      </c>
      <c r="E46" s="140">
        <f t="shared" si="0"/>
        <v>-32480441.430459946</v>
      </c>
      <c r="G46" s="140">
        <v>21081.714070437138</v>
      </c>
      <c r="H46" s="140">
        <v>100898.7972771927</v>
      </c>
      <c r="J46" s="140">
        <f t="shared" si="3"/>
        <v>121980.51134762984</v>
      </c>
    </row>
    <row r="47" spans="2:10">
      <c r="B47" s="250">
        <f t="shared" si="4"/>
        <v>44074</v>
      </c>
      <c r="C47" s="140">
        <f t="shared" si="1"/>
        <v>-4975284.5736174099</v>
      </c>
      <c r="D47" s="140">
        <f t="shared" si="2"/>
        <v>-27383176.345494907</v>
      </c>
      <c r="E47" s="140">
        <f t="shared" si="0"/>
        <v>-32358460.919112317</v>
      </c>
      <c r="G47" s="140">
        <v>21081.714070437138</v>
      </c>
      <c r="H47" s="140">
        <v>100898.7972771927</v>
      </c>
      <c r="J47" s="140">
        <f t="shared" si="3"/>
        <v>121980.51134762984</v>
      </c>
    </row>
    <row r="48" spans="2:10">
      <c r="B48" s="250">
        <f t="shared" si="4"/>
        <v>44104</v>
      </c>
      <c r="C48" s="140">
        <f t="shared" si="1"/>
        <v>-4954202.8595469724</v>
      </c>
      <c r="D48" s="140">
        <f t="shared" si="2"/>
        <v>-27282277.548217714</v>
      </c>
      <c r="E48" s="140">
        <f t="shared" si="0"/>
        <v>-32236480.407764688</v>
      </c>
      <c r="G48" s="140">
        <v>21081.714070437138</v>
      </c>
      <c r="H48" s="140">
        <v>100898.7972771927</v>
      </c>
      <c r="J48" s="140">
        <f t="shared" si="3"/>
        <v>121980.51134762984</v>
      </c>
    </row>
    <row r="49" spans="1:10">
      <c r="B49" s="250">
        <f t="shared" si="4"/>
        <v>44135</v>
      </c>
      <c r="C49" s="140">
        <f t="shared" si="1"/>
        <v>-4933121.145476535</v>
      </c>
      <c r="D49" s="140">
        <f t="shared" si="2"/>
        <v>-27181378.75094052</v>
      </c>
      <c r="E49" s="140">
        <f t="shared" si="0"/>
        <v>-32114499.896417055</v>
      </c>
      <c r="G49" s="140">
        <v>21081.714070437138</v>
      </c>
      <c r="H49" s="140">
        <v>100898.7972771927</v>
      </c>
      <c r="J49" s="140">
        <f t="shared" si="3"/>
        <v>121980.51134762984</v>
      </c>
    </row>
    <row r="50" spans="1:10">
      <c r="B50" s="250">
        <f t="shared" si="4"/>
        <v>44165</v>
      </c>
      <c r="C50" s="140">
        <f t="shared" si="1"/>
        <v>-4912039.4314060975</v>
      </c>
      <c r="D50" s="140">
        <f t="shared" si="2"/>
        <v>-27080479.953663327</v>
      </c>
      <c r="E50" s="140">
        <f t="shared" si="0"/>
        <v>-31992519.385069422</v>
      </c>
      <c r="G50" s="140">
        <v>21081.714070437138</v>
      </c>
      <c r="H50" s="140">
        <v>100898.7972771927</v>
      </c>
      <c r="J50" s="140">
        <f t="shared" si="3"/>
        <v>121980.51134762984</v>
      </c>
    </row>
    <row r="51" spans="1:10">
      <c r="B51" s="250">
        <f t="shared" si="4"/>
        <v>44196</v>
      </c>
      <c r="C51" s="140">
        <f t="shared" si="1"/>
        <v>-4890957.71733566</v>
      </c>
      <c r="D51" s="140">
        <f t="shared" si="2"/>
        <v>-26979581.156386133</v>
      </c>
      <c r="E51" s="140">
        <f t="shared" si="0"/>
        <v>-31870538.873721793</v>
      </c>
      <c r="G51" s="140">
        <v>21081.714070437138</v>
      </c>
      <c r="H51" s="140">
        <v>100898.7972771927</v>
      </c>
      <c r="J51" s="140">
        <f t="shared" si="3"/>
        <v>121980.51134762984</v>
      </c>
    </row>
    <row r="52" spans="1:10">
      <c r="B52" s="250">
        <f t="shared" si="4"/>
        <v>44227</v>
      </c>
      <c r="C52" s="140">
        <f t="shared" si="1"/>
        <v>-4869876.0032652225</v>
      </c>
      <c r="D52" s="140">
        <f t="shared" si="2"/>
        <v>-26878682.35910894</v>
      </c>
      <c r="E52" s="140">
        <f t="shared" si="0"/>
        <v>-31748558.362374164</v>
      </c>
      <c r="G52" s="140">
        <v>21081.714070437138</v>
      </c>
      <c r="H52" s="140">
        <v>100898.7972771927</v>
      </c>
      <c r="J52" s="140">
        <f t="shared" si="3"/>
        <v>121980.51134762984</v>
      </c>
    </row>
    <row r="53" spans="1:10">
      <c r="B53" s="250">
        <f t="shared" si="4"/>
        <v>44255</v>
      </c>
      <c r="C53" s="140">
        <f t="shared" si="1"/>
        <v>-4848794.2891947851</v>
      </c>
      <c r="D53" s="140">
        <f t="shared" si="2"/>
        <v>-26777783.561831746</v>
      </c>
      <c r="E53" s="140">
        <f t="shared" si="0"/>
        <v>-31626577.851026531</v>
      </c>
      <c r="G53" s="140">
        <v>21081.714070437138</v>
      </c>
      <c r="H53" s="140">
        <v>100898.7972771927</v>
      </c>
      <c r="J53" s="140">
        <f t="shared" si="3"/>
        <v>121980.51134762984</v>
      </c>
    </row>
    <row r="54" spans="1:10">
      <c r="B54" s="250">
        <f t="shared" si="4"/>
        <v>44286</v>
      </c>
      <c r="C54" s="140">
        <f t="shared" si="1"/>
        <v>-4827712.5751243476</v>
      </c>
      <c r="D54" s="140">
        <f t="shared" si="2"/>
        <v>-26676884.764554553</v>
      </c>
      <c r="E54" s="140">
        <f t="shared" si="0"/>
        <v>-31504597.339678898</v>
      </c>
      <c r="G54" s="140">
        <v>21081.714070437138</v>
      </c>
      <c r="H54" s="140">
        <v>100898.7972771927</v>
      </c>
      <c r="J54" s="140">
        <f t="shared" si="3"/>
        <v>121980.51134762984</v>
      </c>
    </row>
    <row r="55" spans="1:10">
      <c r="B55" s="250">
        <f t="shared" si="4"/>
        <v>44316</v>
      </c>
      <c r="C55" s="140">
        <f t="shared" si="1"/>
        <v>-4806630.8610539101</v>
      </c>
      <c r="D55" s="140">
        <f t="shared" si="2"/>
        <v>-26575985.967277359</v>
      </c>
      <c r="E55" s="140">
        <f t="shared" si="0"/>
        <v>-31382616.828331269</v>
      </c>
      <c r="G55" s="140">
        <v>21081.714070437138</v>
      </c>
      <c r="H55" s="140">
        <v>100898.7972771927</v>
      </c>
      <c r="J55" s="140">
        <f t="shared" si="3"/>
        <v>121980.51134762984</v>
      </c>
    </row>
    <row r="56" spans="1:10">
      <c r="B56" s="250">
        <f t="shared" si="4"/>
        <v>44347</v>
      </c>
      <c r="C56" s="140">
        <f t="shared" si="1"/>
        <v>-4785549.1469834726</v>
      </c>
      <c r="D56" s="140">
        <f t="shared" si="2"/>
        <v>-26475087.170000166</v>
      </c>
      <c r="E56" s="140">
        <f t="shared" si="0"/>
        <v>-31260636.31698364</v>
      </c>
      <c r="G56" s="140">
        <v>21081.714070437138</v>
      </c>
      <c r="H56" s="140">
        <v>100898.7972771927</v>
      </c>
      <c r="J56" s="140">
        <f t="shared" si="3"/>
        <v>121980.51134762984</v>
      </c>
    </row>
    <row r="57" spans="1:10">
      <c r="B57" s="250">
        <f t="shared" si="4"/>
        <v>44377</v>
      </c>
      <c r="C57" s="140">
        <f t="shared" si="1"/>
        <v>-4764467.4329130352</v>
      </c>
      <c r="D57" s="140">
        <f t="shared" si="2"/>
        <v>-26374188.372722972</v>
      </c>
      <c r="E57" s="140">
        <f t="shared" si="0"/>
        <v>-31138655.805636007</v>
      </c>
      <c r="G57" s="140">
        <v>21081.714070437138</v>
      </c>
      <c r="H57" s="140">
        <v>100898.7972771927</v>
      </c>
      <c r="J57" s="140">
        <f t="shared" si="3"/>
        <v>121980.51134762984</v>
      </c>
    </row>
    <row r="58" spans="1:10">
      <c r="B58" s="250">
        <f t="shared" si="4"/>
        <v>44408</v>
      </c>
      <c r="C58" s="140">
        <f t="shared" si="1"/>
        <v>-4743385.7188425977</v>
      </c>
      <c r="D58" s="140">
        <f t="shared" si="2"/>
        <v>-26273289.575445779</v>
      </c>
      <c r="E58" s="140">
        <f t="shared" si="0"/>
        <v>-31016675.294288374</v>
      </c>
      <c r="G58" s="140">
        <v>21081.714070437138</v>
      </c>
      <c r="H58" s="140">
        <v>100898.7972771927</v>
      </c>
      <c r="J58" s="140">
        <f t="shared" si="3"/>
        <v>121980.51134762984</v>
      </c>
    </row>
    <row r="59" spans="1:10">
      <c r="B59" s="250">
        <f t="shared" si="4"/>
        <v>44439</v>
      </c>
      <c r="C59" s="140">
        <f t="shared" si="1"/>
        <v>-4722304.0047721602</v>
      </c>
      <c r="D59" s="140">
        <f t="shared" si="2"/>
        <v>-26172390.778168585</v>
      </c>
      <c r="E59" s="140">
        <f t="shared" si="0"/>
        <v>-30894694.782940745</v>
      </c>
      <c r="G59" s="140">
        <v>21081.714070437138</v>
      </c>
      <c r="H59" s="140">
        <v>100898.7972771927</v>
      </c>
      <c r="J59" s="140">
        <f t="shared" si="3"/>
        <v>121980.51134762984</v>
      </c>
    </row>
    <row r="60" spans="1:10">
      <c r="B60" s="250">
        <f t="shared" si="4"/>
        <v>44469</v>
      </c>
      <c r="C60" s="140">
        <f t="shared" si="1"/>
        <v>-4701222.2907017227</v>
      </c>
      <c r="D60" s="140">
        <f t="shared" si="2"/>
        <v>-26071491.980891392</v>
      </c>
      <c r="E60" s="140">
        <f t="shared" si="0"/>
        <v>-30772714.271593116</v>
      </c>
      <c r="G60" s="140">
        <v>21081.714070437138</v>
      </c>
      <c r="H60" s="140">
        <v>100898.7972771927</v>
      </c>
      <c r="J60" s="140">
        <f t="shared" si="3"/>
        <v>121980.51134762984</v>
      </c>
    </row>
    <row r="61" spans="1:10">
      <c r="B61" s="250">
        <f t="shared" si="4"/>
        <v>44500</v>
      </c>
      <c r="C61" s="140">
        <f t="shared" si="1"/>
        <v>-4680140.5766312853</v>
      </c>
      <c r="D61" s="140">
        <f t="shared" si="2"/>
        <v>-25970593.183614198</v>
      </c>
      <c r="E61" s="140">
        <f t="shared" si="0"/>
        <v>-30650733.760245483</v>
      </c>
      <c r="G61" s="140">
        <v>21081.714070437138</v>
      </c>
      <c r="H61" s="140">
        <v>100898.7972771927</v>
      </c>
      <c r="J61" s="140">
        <f t="shared" si="3"/>
        <v>121980.51134762984</v>
      </c>
    </row>
    <row r="62" spans="1:10">
      <c r="B62" s="250">
        <f t="shared" si="4"/>
        <v>44530</v>
      </c>
      <c r="C62" s="140">
        <f t="shared" si="1"/>
        <v>-4659058.8625608478</v>
      </c>
      <c r="D62" s="140">
        <f t="shared" si="2"/>
        <v>-25869694.386337005</v>
      </c>
      <c r="E62" s="140">
        <f t="shared" si="0"/>
        <v>-30528753.248897851</v>
      </c>
      <c r="G62" s="140">
        <v>21081.714070437138</v>
      </c>
      <c r="H62" s="140">
        <v>100898.7972771927</v>
      </c>
      <c r="J62" s="140">
        <f t="shared" si="3"/>
        <v>121980.51134762984</v>
      </c>
    </row>
    <row r="63" spans="1:10">
      <c r="B63" s="250">
        <f t="shared" si="4"/>
        <v>44561</v>
      </c>
      <c r="C63" s="140">
        <f t="shared" si="1"/>
        <v>-4637977.1484904103</v>
      </c>
      <c r="D63" s="140">
        <f t="shared" si="2"/>
        <v>-25768795.589059811</v>
      </c>
      <c r="E63" s="140">
        <f t="shared" si="0"/>
        <v>-30406772.737550221</v>
      </c>
      <c r="G63" s="140">
        <v>21081.714070437138</v>
      </c>
      <c r="H63" s="140">
        <v>100898.7972771927</v>
      </c>
      <c r="J63" s="140">
        <f t="shared" si="3"/>
        <v>121980.51134762984</v>
      </c>
    </row>
    <row r="64" spans="1:10">
      <c r="A64" s="253" t="s">
        <v>461</v>
      </c>
      <c r="B64" s="252">
        <f t="shared" si="4"/>
        <v>44592</v>
      </c>
      <c r="C64" s="251">
        <f t="shared" si="1"/>
        <v>-4616895.4344199728</v>
      </c>
      <c r="D64" s="251">
        <f t="shared" si="2"/>
        <v>-25339315.66257548</v>
      </c>
      <c r="E64" s="251">
        <f t="shared" si="0"/>
        <v>-29956211.096995451</v>
      </c>
      <c r="F64" s="251"/>
      <c r="G64" s="251">
        <v>21081.714070437138</v>
      </c>
      <c r="H64" s="251"/>
      <c r="I64" s="251">
        <v>429479.92648433044</v>
      </c>
      <c r="J64" s="251">
        <f t="shared" si="3"/>
        <v>450561.64055476757</v>
      </c>
    </row>
    <row r="65" spans="2:10">
      <c r="B65" s="250">
        <f t="shared" si="4"/>
        <v>44620</v>
      </c>
      <c r="C65" s="140">
        <f t="shared" si="1"/>
        <v>-4595813.7203495353</v>
      </c>
      <c r="D65" s="140">
        <f t="shared" si="2"/>
        <v>-24909835.736091148</v>
      </c>
      <c r="E65" s="140">
        <f t="shared" si="0"/>
        <v>-29505649.456440683</v>
      </c>
      <c r="G65" s="140">
        <v>21081.714070437138</v>
      </c>
      <c r="I65" s="140">
        <v>429479.92648433044</v>
      </c>
      <c r="J65" s="140">
        <f t="shared" si="3"/>
        <v>450561.64055476757</v>
      </c>
    </row>
    <row r="66" spans="2:10">
      <c r="B66" s="250">
        <f t="shared" si="4"/>
        <v>44651</v>
      </c>
      <c r="C66" s="140">
        <f t="shared" si="1"/>
        <v>-4574732.0062790979</v>
      </c>
      <c r="D66" s="140">
        <f t="shared" si="2"/>
        <v>-24480355.809606817</v>
      </c>
      <c r="E66" s="140">
        <f t="shared" si="0"/>
        <v>-29055087.815885916</v>
      </c>
      <c r="G66" s="140">
        <v>21081.714070437138</v>
      </c>
      <c r="I66" s="140">
        <v>429479.92648433044</v>
      </c>
      <c r="J66" s="140">
        <f t="shared" si="3"/>
        <v>450561.64055476757</v>
      </c>
    </row>
    <row r="67" spans="2:10">
      <c r="B67" s="250">
        <f t="shared" si="4"/>
        <v>44681</v>
      </c>
      <c r="C67" s="140">
        <f t="shared" si="1"/>
        <v>-4553650.2922086604</v>
      </c>
      <c r="D67" s="140">
        <f t="shared" si="2"/>
        <v>-24050875.883122485</v>
      </c>
      <c r="E67" s="140">
        <f t="shared" si="0"/>
        <v>-28604526.175331146</v>
      </c>
      <c r="G67" s="140">
        <v>21081.714070437138</v>
      </c>
      <c r="I67" s="140">
        <v>429479.92648433044</v>
      </c>
      <c r="J67" s="140">
        <f t="shared" si="3"/>
        <v>450561.64055476757</v>
      </c>
    </row>
    <row r="68" spans="2:10">
      <c r="B68" s="250">
        <f t="shared" si="4"/>
        <v>44712</v>
      </c>
      <c r="C68" s="140">
        <f t="shared" si="1"/>
        <v>-4532568.5781382229</v>
      </c>
      <c r="D68" s="140">
        <f t="shared" si="2"/>
        <v>-23621395.956638154</v>
      </c>
      <c r="E68" s="140">
        <f t="shared" si="0"/>
        <v>-28153964.534776375</v>
      </c>
      <c r="G68" s="140">
        <v>21081.714070437138</v>
      </c>
      <c r="I68" s="140">
        <v>429479.92648433044</v>
      </c>
      <c r="J68" s="140">
        <f t="shared" si="3"/>
        <v>450561.64055476757</v>
      </c>
    </row>
    <row r="69" spans="2:10">
      <c r="B69" s="250">
        <f t="shared" si="4"/>
        <v>44742</v>
      </c>
      <c r="C69" s="140">
        <f t="shared" si="1"/>
        <v>-4511486.8640677854</v>
      </c>
      <c r="D69" s="140">
        <f t="shared" si="2"/>
        <v>-23191916.030153822</v>
      </c>
      <c r="E69" s="140">
        <f t="shared" si="0"/>
        <v>-27703402.894221608</v>
      </c>
      <c r="G69" s="140">
        <v>21081.714070437138</v>
      </c>
      <c r="I69" s="140">
        <v>429479.92648433044</v>
      </c>
      <c r="J69" s="140">
        <f t="shared" si="3"/>
        <v>450561.64055476757</v>
      </c>
    </row>
    <row r="70" spans="2:10">
      <c r="B70" s="250">
        <f t="shared" si="4"/>
        <v>44773</v>
      </c>
      <c r="C70" s="140">
        <f t="shared" si="1"/>
        <v>-4490405.149997348</v>
      </c>
      <c r="D70" s="140">
        <f t="shared" si="2"/>
        <v>-22762436.103669491</v>
      </c>
      <c r="E70" s="140">
        <f t="shared" si="0"/>
        <v>-27252841.25366684</v>
      </c>
      <c r="G70" s="140">
        <v>21081.714070437138</v>
      </c>
      <c r="I70" s="140">
        <v>429479.92648433044</v>
      </c>
      <c r="J70" s="140">
        <f t="shared" si="3"/>
        <v>450561.64055476757</v>
      </c>
    </row>
    <row r="71" spans="2:10">
      <c r="B71" s="250">
        <f t="shared" si="4"/>
        <v>44804</v>
      </c>
      <c r="C71" s="140">
        <f t="shared" si="1"/>
        <v>-4469323.4359269105</v>
      </c>
      <c r="D71" s="140">
        <f t="shared" si="2"/>
        <v>-22332956.177185159</v>
      </c>
      <c r="E71" s="140">
        <f t="shared" si="0"/>
        <v>-26802279.61311207</v>
      </c>
      <c r="G71" s="140">
        <v>21081.714070437138</v>
      </c>
      <c r="I71" s="140">
        <v>429479.92648433044</v>
      </c>
      <c r="J71" s="140">
        <f t="shared" si="3"/>
        <v>450561.64055476757</v>
      </c>
    </row>
    <row r="72" spans="2:10">
      <c r="B72" s="250">
        <f t="shared" si="4"/>
        <v>44834</v>
      </c>
      <c r="C72" s="140">
        <f t="shared" si="1"/>
        <v>-4448241.721856473</v>
      </c>
      <c r="D72" s="140">
        <f t="shared" si="2"/>
        <v>-21903476.250700828</v>
      </c>
      <c r="E72" s="140">
        <f t="shared" si="0"/>
        <v>-26351717.972557299</v>
      </c>
      <c r="G72" s="140">
        <v>21081.714070437138</v>
      </c>
      <c r="I72" s="140">
        <v>429479.92648433044</v>
      </c>
      <c r="J72" s="140">
        <f t="shared" si="3"/>
        <v>450561.64055476757</v>
      </c>
    </row>
    <row r="73" spans="2:10">
      <c r="B73" s="250">
        <f t="shared" si="4"/>
        <v>44865</v>
      </c>
      <c r="C73" s="140">
        <f t="shared" si="1"/>
        <v>-4427160.0077860355</v>
      </c>
      <c r="D73" s="140">
        <f t="shared" si="2"/>
        <v>-21473996.324216496</v>
      </c>
      <c r="E73" s="140">
        <f t="shared" si="0"/>
        <v>-25901156.332002532</v>
      </c>
      <c r="G73" s="140">
        <v>21081.714070437138</v>
      </c>
      <c r="I73" s="140">
        <v>429479.92648433044</v>
      </c>
      <c r="J73" s="140">
        <f t="shared" si="3"/>
        <v>450561.64055476757</v>
      </c>
    </row>
    <row r="74" spans="2:10">
      <c r="B74" s="250">
        <f t="shared" si="4"/>
        <v>44895</v>
      </c>
      <c r="C74" s="140">
        <f t="shared" si="1"/>
        <v>-4406078.2937155981</v>
      </c>
      <c r="D74" s="140">
        <f t="shared" si="2"/>
        <v>-21044516.397732165</v>
      </c>
      <c r="E74" s="140">
        <f t="shared" si="0"/>
        <v>-25450594.691447765</v>
      </c>
      <c r="G74" s="140">
        <v>21081.714070437138</v>
      </c>
      <c r="I74" s="140">
        <v>429479.92648433044</v>
      </c>
      <c r="J74" s="140">
        <f t="shared" si="3"/>
        <v>450561.64055476757</v>
      </c>
    </row>
    <row r="75" spans="2:10">
      <c r="B75" s="250">
        <f t="shared" si="4"/>
        <v>44926</v>
      </c>
      <c r="C75" s="140">
        <f t="shared" si="1"/>
        <v>-4384996.5796451606</v>
      </c>
      <c r="D75" s="140">
        <f t="shared" si="2"/>
        <v>-20615036.471247833</v>
      </c>
      <c r="E75" s="140">
        <f t="shared" si="0"/>
        <v>-25000033.050892994</v>
      </c>
      <c r="G75" s="140">
        <v>21081.714070437138</v>
      </c>
      <c r="I75" s="140">
        <v>429479.92648433044</v>
      </c>
      <c r="J75" s="140">
        <f t="shared" si="3"/>
        <v>450561.64055476757</v>
      </c>
    </row>
    <row r="76" spans="2:10">
      <c r="B76" s="250">
        <f t="shared" si="4"/>
        <v>44957</v>
      </c>
      <c r="C76" s="140">
        <f t="shared" si="1"/>
        <v>-4363914.8655747231</v>
      </c>
      <c r="D76" s="140">
        <f t="shared" si="2"/>
        <v>-20185556.544763502</v>
      </c>
      <c r="E76" s="140">
        <f t="shared" si="0"/>
        <v>-24549471.410338223</v>
      </c>
      <c r="G76" s="140">
        <v>21081.714070437138</v>
      </c>
      <c r="I76" s="140">
        <v>429479.92648433044</v>
      </c>
      <c r="J76" s="140">
        <f t="shared" si="3"/>
        <v>450561.64055476757</v>
      </c>
    </row>
    <row r="77" spans="2:10">
      <c r="B77" s="250">
        <f t="shared" si="4"/>
        <v>44985</v>
      </c>
      <c r="C77" s="140">
        <f t="shared" si="1"/>
        <v>-4342833.1515042856</v>
      </c>
      <c r="D77" s="140">
        <f t="shared" si="2"/>
        <v>-19756076.61827917</v>
      </c>
      <c r="E77" s="140">
        <f t="shared" si="0"/>
        <v>-24098909.769783456</v>
      </c>
      <c r="G77" s="140">
        <v>21081.714070437138</v>
      </c>
      <c r="I77" s="140">
        <v>429479.92648433044</v>
      </c>
      <c r="J77" s="140">
        <f t="shared" si="3"/>
        <v>450561.64055476757</v>
      </c>
    </row>
    <row r="78" spans="2:10">
      <c r="B78" s="250">
        <f t="shared" si="4"/>
        <v>45016</v>
      </c>
      <c r="C78" s="140">
        <f t="shared" si="1"/>
        <v>-4321751.4374338482</v>
      </c>
      <c r="D78" s="140">
        <f t="shared" si="2"/>
        <v>-19326596.691794839</v>
      </c>
      <c r="E78" s="140">
        <f t="shared" si="0"/>
        <v>-23648348.129228689</v>
      </c>
      <c r="G78" s="140">
        <v>21081.714070437138</v>
      </c>
      <c r="I78" s="140">
        <v>429479.92648433044</v>
      </c>
      <c r="J78" s="140">
        <f t="shared" si="3"/>
        <v>450561.64055476757</v>
      </c>
    </row>
    <row r="79" spans="2:10">
      <c r="B79" s="250">
        <f t="shared" si="4"/>
        <v>45046</v>
      </c>
      <c r="C79" s="140">
        <f t="shared" si="1"/>
        <v>-4300669.7233634107</v>
      </c>
      <c r="D79" s="140">
        <f t="shared" si="2"/>
        <v>-18897116.765310507</v>
      </c>
      <c r="E79" s="140">
        <f t="shared" si="0"/>
        <v>-23197786.488673918</v>
      </c>
      <c r="G79" s="140">
        <v>21081.714070437138</v>
      </c>
      <c r="I79" s="140">
        <v>429479.92648433044</v>
      </c>
      <c r="J79" s="140">
        <f t="shared" si="3"/>
        <v>450561.64055476757</v>
      </c>
    </row>
    <row r="80" spans="2:10">
      <c r="B80" s="250">
        <f t="shared" si="4"/>
        <v>45077</v>
      </c>
      <c r="C80" s="140">
        <f t="shared" si="1"/>
        <v>-4279588.0092929732</v>
      </c>
      <c r="D80" s="140">
        <f t="shared" si="2"/>
        <v>-18467636.838826176</v>
      </c>
      <c r="E80" s="140">
        <f t="shared" si="0"/>
        <v>-22747224.848119147</v>
      </c>
      <c r="G80" s="140">
        <v>21081.714070437138</v>
      </c>
      <c r="I80" s="140">
        <v>429479.92648433044</v>
      </c>
      <c r="J80" s="140">
        <f t="shared" si="3"/>
        <v>450561.64055476757</v>
      </c>
    </row>
    <row r="81" spans="2:10">
      <c r="B81" s="250">
        <f t="shared" si="4"/>
        <v>45107</v>
      </c>
      <c r="C81" s="140">
        <f t="shared" si="1"/>
        <v>-4258506.2952225357</v>
      </c>
      <c r="D81" s="140">
        <f t="shared" si="2"/>
        <v>-18038156.912341844</v>
      </c>
      <c r="E81" s="140">
        <f t="shared" si="0"/>
        <v>-22296663.20756438</v>
      </c>
      <c r="G81" s="140">
        <v>21081.714070437138</v>
      </c>
      <c r="I81" s="140">
        <v>429479.92648433044</v>
      </c>
      <c r="J81" s="140">
        <f t="shared" si="3"/>
        <v>450561.64055476757</v>
      </c>
    </row>
    <row r="82" spans="2:10">
      <c r="B82" s="250">
        <f t="shared" si="4"/>
        <v>45138</v>
      </c>
      <c r="C82" s="140">
        <f t="shared" si="1"/>
        <v>-4237424.5811520983</v>
      </c>
      <c r="D82" s="140">
        <f t="shared" si="2"/>
        <v>-17608676.985857513</v>
      </c>
      <c r="E82" s="140">
        <f t="shared" si="0"/>
        <v>-21846101.567009613</v>
      </c>
      <c r="G82" s="140">
        <v>21081.714070437138</v>
      </c>
      <c r="I82" s="140">
        <v>429479.92648433044</v>
      </c>
      <c r="J82" s="140">
        <f t="shared" si="3"/>
        <v>450561.64055476757</v>
      </c>
    </row>
    <row r="83" spans="2:10">
      <c r="B83" s="250">
        <f t="shared" si="4"/>
        <v>45169</v>
      </c>
      <c r="C83" s="140">
        <f t="shared" si="1"/>
        <v>-4216342.8670816608</v>
      </c>
      <c r="D83" s="140">
        <f t="shared" si="2"/>
        <v>-17179197.059373181</v>
      </c>
      <c r="E83" s="140">
        <f t="shared" ref="E83:E146" si="5">C83+D83</f>
        <v>-21395539.926454842</v>
      </c>
      <c r="G83" s="140">
        <v>21081.714070437138</v>
      </c>
      <c r="I83" s="140">
        <v>429479.92648433044</v>
      </c>
      <c r="J83" s="140">
        <f t="shared" si="3"/>
        <v>450561.64055476757</v>
      </c>
    </row>
    <row r="84" spans="2:10">
      <c r="B84" s="250">
        <f t="shared" si="4"/>
        <v>45199</v>
      </c>
      <c r="C84" s="140">
        <f t="shared" ref="C84:C147" si="6">C83+G84</f>
        <v>-4195261.1530112233</v>
      </c>
      <c r="D84" s="140">
        <f t="shared" ref="D84:D147" si="7">D83+H84+I84</f>
        <v>-16749717.132888852</v>
      </c>
      <c r="E84" s="140">
        <f t="shared" si="5"/>
        <v>-20944978.285900075</v>
      </c>
      <c r="G84" s="140">
        <v>21081.714070437138</v>
      </c>
      <c r="I84" s="140">
        <v>429479.92648433044</v>
      </c>
      <c r="J84" s="140">
        <f t="shared" ref="J84:J147" si="8">SUM(G84:I84)</f>
        <v>450561.64055476757</v>
      </c>
    </row>
    <row r="85" spans="2:10">
      <c r="B85" s="250">
        <f t="shared" ref="B85:B148" si="9">EOMONTH(B84,1)</f>
        <v>45230</v>
      </c>
      <c r="C85" s="140">
        <f t="shared" si="6"/>
        <v>-4174179.4389407863</v>
      </c>
      <c r="D85" s="140">
        <f t="shared" si="7"/>
        <v>-16320237.206404522</v>
      </c>
      <c r="E85" s="140">
        <f t="shared" si="5"/>
        <v>-20494416.645345308</v>
      </c>
      <c r="G85" s="140">
        <v>21081.714070437138</v>
      </c>
      <c r="I85" s="140">
        <v>429479.92648433044</v>
      </c>
      <c r="J85" s="140">
        <f t="shared" si="8"/>
        <v>450561.64055476757</v>
      </c>
    </row>
    <row r="86" spans="2:10">
      <c r="B86" s="250">
        <f t="shared" si="9"/>
        <v>45260</v>
      </c>
      <c r="C86" s="140">
        <f t="shared" si="6"/>
        <v>-4153097.7248703493</v>
      </c>
      <c r="D86" s="140">
        <f t="shared" si="7"/>
        <v>-15890757.279920192</v>
      </c>
      <c r="E86" s="140">
        <f t="shared" si="5"/>
        <v>-20043855.004790541</v>
      </c>
      <c r="G86" s="140">
        <v>21081.714070437138</v>
      </c>
      <c r="I86" s="140">
        <v>429479.92648433044</v>
      </c>
      <c r="J86" s="140">
        <f t="shared" si="8"/>
        <v>450561.64055476757</v>
      </c>
    </row>
    <row r="87" spans="2:10">
      <c r="B87" s="250">
        <f t="shared" si="9"/>
        <v>45291</v>
      </c>
      <c r="C87" s="140">
        <f t="shared" si="6"/>
        <v>-4132016.0107999123</v>
      </c>
      <c r="D87" s="140">
        <f t="shared" si="7"/>
        <v>-15461277.353435863</v>
      </c>
      <c r="E87" s="140">
        <f t="shared" si="5"/>
        <v>-19593293.364235774</v>
      </c>
      <c r="G87" s="140">
        <v>21081.714070437138</v>
      </c>
      <c r="I87" s="140">
        <v>429479.92648433044</v>
      </c>
      <c r="J87" s="140">
        <f t="shared" si="8"/>
        <v>450561.64055476757</v>
      </c>
    </row>
    <row r="88" spans="2:10">
      <c r="B88" s="250">
        <f t="shared" si="9"/>
        <v>45322</v>
      </c>
      <c r="C88" s="140">
        <f t="shared" si="6"/>
        <v>-4110934.2967294753</v>
      </c>
      <c r="D88" s="140">
        <f t="shared" si="7"/>
        <v>-15031797.426951533</v>
      </c>
      <c r="E88" s="140">
        <f t="shared" si="5"/>
        <v>-19142731.72368101</v>
      </c>
      <c r="G88" s="140">
        <v>21081.714070437138</v>
      </c>
      <c r="I88" s="140">
        <v>429479.92648433044</v>
      </c>
      <c r="J88" s="140">
        <f t="shared" si="8"/>
        <v>450561.64055476757</v>
      </c>
    </row>
    <row r="89" spans="2:10">
      <c r="B89" s="250">
        <f t="shared" si="9"/>
        <v>45351</v>
      </c>
      <c r="C89" s="140">
        <f t="shared" si="6"/>
        <v>-4089852.5826590382</v>
      </c>
      <c r="D89" s="140">
        <f t="shared" si="7"/>
        <v>-14602317.500467204</v>
      </c>
      <c r="E89" s="140">
        <f t="shared" si="5"/>
        <v>-18692170.083126243</v>
      </c>
      <c r="G89" s="140">
        <v>21081.714070437138</v>
      </c>
      <c r="I89" s="140">
        <v>429479.92648433044</v>
      </c>
      <c r="J89" s="140">
        <f t="shared" si="8"/>
        <v>450561.64055476757</v>
      </c>
    </row>
    <row r="90" spans="2:10">
      <c r="B90" s="250">
        <f t="shared" si="9"/>
        <v>45382</v>
      </c>
      <c r="C90" s="140">
        <f t="shared" si="6"/>
        <v>-4068770.8685886012</v>
      </c>
      <c r="D90" s="140">
        <f t="shared" si="7"/>
        <v>-14172837.573982874</v>
      </c>
      <c r="E90" s="140">
        <f t="shared" si="5"/>
        <v>-18241608.442571476</v>
      </c>
      <c r="G90" s="140">
        <v>21081.714070437138</v>
      </c>
      <c r="I90" s="140">
        <v>429479.92648433044</v>
      </c>
      <c r="J90" s="140">
        <f t="shared" si="8"/>
        <v>450561.64055476757</v>
      </c>
    </row>
    <row r="91" spans="2:10">
      <c r="B91" s="250">
        <f t="shared" si="9"/>
        <v>45412</v>
      </c>
      <c r="C91" s="140">
        <f t="shared" si="6"/>
        <v>-4047689.1545181642</v>
      </c>
      <c r="D91" s="140">
        <f t="shared" si="7"/>
        <v>-13743357.647498544</v>
      </c>
      <c r="E91" s="140">
        <f t="shared" si="5"/>
        <v>-17791046.802016709</v>
      </c>
      <c r="G91" s="140">
        <v>21081.714070437138</v>
      </c>
      <c r="I91" s="140">
        <v>429479.92648433044</v>
      </c>
      <c r="J91" s="140">
        <f t="shared" si="8"/>
        <v>450561.64055476757</v>
      </c>
    </row>
    <row r="92" spans="2:10">
      <c r="B92" s="250">
        <f t="shared" si="9"/>
        <v>45443</v>
      </c>
      <c r="C92" s="140">
        <f t="shared" si="6"/>
        <v>-4026607.4404477272</v>
      </c>
      <c r="D92" s="140">
        <f t="shared" si="7"/>
        <v>-13313877.721014215</v>
      </c>
      <c r="E92" s="140">
        <f t="shared" si="5"/>
        <v>-17340485.161461942</v>
      </c>
      <c r="G92" s="140">
        <v>21081.714070437138</v>
      </c>
      <c r="I92" s="140">
        <v>429479.92648433044</v>
      </c>
      <c r="J92" s="140">
        <f t="shared" si="8"/>
        <v>450561.64055476757</v>
      </c>
    </row>
    <row r="93" spans="2:10">
      <c r="B93" s="250">
        <f t="shared" si="9"/>
        <v>45473</v>
      </c>
      <c r="C93" s="140">
        <f t="shared" si="6"/>
        <v>-4005525.7263772902</v>
      </c>
      <c r="D93" s="140">
        <f t="shared" si="7"/>
        <v>-12884397.794529885</v>
      </c>
      <c r="E93" s="140">
        <f t="shared" si="5"/>
        <v>-16889923.520907175</v>
      </c>
      <c r="G93" s="140">
        <v>21081.714070437138</v>
      </c>
      <c r="I93" s="140">
        <v>429479.92648433044</v>
      </c>
      <c r="J93" s="140">
        <f t="shared" si="8"/>
        <v>450561.64055476757</v>
      </c>
    </row>
    <row r="94" spans="2:10">
      <c r="B94" s="250">
        <f t="shared" si="9"/>
        <v>45504</v>
      </c>
      <c r="C94" s="140">
        <f t="shared" si="6"/>
        <v>-3984444.0123068532</v>
      </c>
      <c r="D94" s="140">
        <f t="shared" si="7"/>
        <v>-12454917.868045555</v>
      </c>
      <c r="E94" s="140">
        <f t="shared" si="5"/>
        <v>-16439361.880352408</v>
      </c>
      <c r="G94" s="140">
        <v>21081.714070437138</v>
      </c>
      <c r="I94" s="140">
        <v>429479.92648433044</v>
      </c>
      <c r="J94" s="140">
        <f t="shared" si="8"/>
        <v>450561.64055476757</v>
      </c>
    </row>
    <row r="95" spans="2:10">
      <c r="B95" s="250">
        <f t="shared" si="9"/>
        <v>45535</v>
      </c>
      <c r="C95" s="140">
        <f t="shared" si="6"/>
        <v>-3963362.2982364162</v>
      </c>
      <c r="D95" s="140">
        <f t="shared" si="7"/>
        <v>-12025437.941561226</v>
      </c>
      <c r="E95" s="140">
        <f t="shared" si="5"/>
        <v>-15988800.239797642</v>
      </c>
      <c r="G95" s="140">
        <v>21081.714070437138</v>
      </c>
      <c r="I95" s="140">
        <v>429479.92648433044</v>
      </c>
      <c r="J95" s="140">
        <f t="shared" si="8"/>
        <v>450561.64055476757</v>
      </c>
    </row>
    <row r="96" spans="2:10">
      <c r="B96" s="250">
        <f t="shared" si="9"/>
        <v>45565</v>
      </c>
      <c r="C96" s="140">
        <f t="shared" si="6"/>
        <v>-3942280.5841659792</v>
      </c>
      <c r="D96" s="140">
        <f t="shared" si="7"/>
        <v>-11595958.015076896</v>
      </c>
      <c r="E96" s="140">
        <f t="shared" si="5"/>
        <v>-15538238.599242875</v>
      </c>
      <c r="G96" s="140">
        <v>21081.714070437138</v>
      </c>
      <c r="I96" s="140">
        <v>429479.92648433044</v>
      </c>
      <c r="J96" s="140">
        <f t="shared" si="8"/>
        <v>450561.64055476757</v>
      </c>
    </row>
    <row r="97" spans="2:10">
      <c r="B97" s="250">
        <f t="shared" si="9"/>
        <v>45596</v>
      </c>
      <c r="C97" s="140">
        <f t="shared" si="6"/>
        <v>-3921198.8700955422</v>
      </c>
      <c r="D97" s="140">
        <f t="shared" si="7"/>
        <v>-11166478.088592567</v>
      </c>
      <c r="E97" s="140">
        <f t="shared" si="5"/>
        <v>-15087676.958688108</v>
      </c>
      <c r="G97" s="140">
        <v>21081.714070437138</v>
      </c>
      <c r="I97" s="140">
        <v>429479.92648433044</v>
      </c>
      <c r="J97" s="140">
        <f t="shared" si="8"/>
        <v>450561.64055476757</v>
      </c>
    </row>
    <row r="98" spans="2:10">
      <c r="B98" s="250">
        <f t="shared" si="9"/>
        <v>45626</v>
      </c>
      <c r="C98" s="140">
        <f t="shared" si="6"/>
        <v>-3900117.1560251052</v>
      </c>
      <c r="D98" s="140">
        <f t="shared" si="7"/>
        <v>-10736998.162108237</v>
      </c>
      <c r="E98" s="140">
        <f t="shared" si="5"/>
        <v>-14637115.318133343</v>
      </c>
      <c r="G98" s="140">
        <v>21081.714070437138</v>
      </c>
      <c r="I98" s="140">
        <v>429479.92648433044</v>
      </c>
      <c r="J98" s="140">
        <f t="shared" si="8"/>
        <v>450561.64055476757</v>
      </c>
    </row>
    <row r="99" spans="2:10">
      <c r="B99" s="250">
        <f t="shared" si="9"/>
        <v>45657</v>
      </c>
      <c r="C99" s="140">
        <f t="shared" si="6"/>
        <v>-3879035.4419546681</v>
      </c>
      <c r="D99" s="140">
        <f t="shared" si="7"/>
        <v>-10307518.235623907</v>
      </c>
      <c r="E99" s="140">
        <f t="shared" si="5"/>
        <v>-14186553.677578576</v>
      </c>
      <c r="G99" s="140">
        <v>21081.714070437138</v>
      </c>
      <c r="I99" s="140">
        <v>429479.92648433044</v>
      </c>
      <c r="J99" s="140">
        <f t="shared" si="8"/>
        <v>450561.64055476757</v>
      </c>
    </row>
    <row r="100" spans="2:10">
      <c r="B100" s="250">
        <f t="shared" si="9"/>
        <v>45688</v>
      </c>
      <c r="C100" s="140">
        <f t="shared" si="6"/>
        <v>-3857953.7278842311</v>
      </c>
      <c r="D100" s="140">
        <f t="shared" si="7"/>
        <v>-9878038.3091395777</v>
      </c>
      <c r="E100" s="140">
        <f t="shared" si="5"/>
        <v>-13735992.037023809</v>
      </c>
      <c r="G100" s="140">
        <v>21081.714070437138</v>
      </c>
      <c r="I100" s="140">
        <v>429479.92648433044</v>
      </c>
      <c r="J100" s="140">
        <f t="shared" si="8"/>
        <v>450561.64055476757</v>
      </c>
    </row>
    <row r="101" spans="2:10">
      <c r="B101" s="250">
        <f t="shared" si="9"/>
        <v>45716</v>
      </c>
      <c r="C101" s="140">
        <f t="shared" si="6"/>
        <v>-3836872.0138137941</v>
      </c>
      <c r="D101" s="140">
        <f t="shared" si="7"/>
        <v>-9448558.382655248</v>
      </c>
      <c r="E101" s="140">
        <f t="shared" si="5"/>
        <v>-13285430.396469042</v>
      </c>
      <c r="G101" s="140">
        <v>21081.714070437138</v>
      </c>
      <c r="I101" s="140">
        <v>429479.92648433044</v>
      </c>
      <c r="J101" s="140">
        <f t="shared" si="8"/>
        <v>450561.64055476757</v>
      </c>
    </row>
    <row r="102" spans="2:10">
      <c r="B102" s="250">
        <f t="shared" si="9"/>
        <v>45747</v>
      </c>
      <c r="C102" s="140">
        <f t="shared" si="6"/>
        <v>-3815790.2997433571</v>
      </c>
      <c r="D102" s="140">
        <f t="shared" si="7"/>
        <v>-9019078.4561709184</v>
      </c>
      <c r="E102" s="140">
        <f t="shared" si="5"/>
        <v>-12834868.755914275</v>
      </c>
      <c r="G102" s="140">
        <v>21081.714070437138</v>
      </c>
      <c r="I102" s="140">
        <v>429479.92648433044</v>
      </c>
      <c r="J102" s="140">
        <f t="shared" si="8"/>
        <v>450561.64055476757</v>
      </c>
    </row>
    <row r="103" spans="2:10">
      <c r="B103" s="250">
        <f t="shared" si="9"/>
        <v>45777</v>
      </c>
      <c r="C103" s="140">
        <f t="shared" si="6"/>
        <v>-3794708.5856729201</v>
      </c>
      <c r="D103" s="140">
        <f t="shared" si="7"/>
        <v>-8589598.5296865888</v>
      </c>
      <c r="E103" s="140">
        <f t="shared" si="5"/>
        <v>-12384307.115359509</v>
      </c>
      <c r="G103" s="140">
        <v>21081.714070437138</v>
      </c>
      <c r="I103" s="140">
        <v>429479.92648433044</v>
      </c>
      <c r="J103" s="140">
        <f t="shared" si="8"/>
        <v>450561.64055476757</v>
      </c>
    </row>
    <row r="104" spans="2:10">
      <c r="B104" s="250">
        <f t="shared" si="9"/>
        <v>45808</v>
      </c>
      <c r="C104" s="140">
        <f t="shared" si="6"/>
        <v>-3773626.8716024831</v>
      </c>
      <c r="D104" s="140">
        <f t="shared" si="7"/>
        <v>-8160118.6032022582</v>
      </c>
      <c r="E104" s="140">
        <f t="shared" si="5"/>
        <v>-11933745.47480474</v>
      </c>
      <c r="G104" s="140">
        <v>21081.714070437138</v>
      </c>
      <c r="I104" s="140">
        <v>429479.92648433044</v>
      </c>
      <c r="J104" s="140">
        <f t="shared" si="8"/>
        <v>450561.64055476757</v>
      </c>
    </row>
    <row r="105" spans="2:10">
      <c r="B105" s="250">
        <f t="shared" si="9"/>
        <v>45838</v>
      </c>
      <c r="C105" s="140">
        <f t="shared" si="6"/>
        <v>-3752545.1575320461</v>
      </c>
      <c r="D105" s="140">
        <f t="shared" si="7"/>
        <v>-7730638.6767179277</v>
      </c>
      <c r="E105" s="140">
        <f t="shared" si="5"/>
        <v>-11483183.834249973</v>
      </c>
      <c r="G105" s="140">
        <v>21081.714070437138</v>
      </c>
      <c r="I105" s="140">
        <v>429479.92648433044</v>
      </c>
      <c r="J105" s="140">
        <f t="shared" si="8"/>
        <v>450561.64055476757</v>
      </c>
    </row>
    <row r="106" spans="2:10">
      <c r="B106" s="250">
        <f t="shared" si="9"/>
        <v>45869</v>
      </c>
      <c r="C106" s="140">
        <f t="shared" si="6"/>
        <v>-3731463.4434616091</v>
      </c>
      <c r="D106" s="140">
        <f t="shared" si="7"/>
        <v>-7301158.7502335971</v>
      </c>
      <c r="E106" s="140">
        <f t="shared" si="5"/>
        <v>-11032622.193695206</v>
      </c>
      <c r="G106" s="140">
        <v>21081.714070437138</v>
      </c>
      <c r="I106" s="140">
        <v>429479.92648433044</v>
      </c>
      <c r="J106" s="140">
        <f t="shared" si="8"/>
        <v>450561.64055476757</v>
      </c>
    </row>
    <row r="107" spans="2:10">
      <c r="B107" s="250">
        <f t="shared" si="9"/>
        <v>45900</v>
      </c>
      <c r="C107" s="140">
        <f t="shared" si="6"/>
        <v>-3710381.7293911721</v>
      </c>
      <c r="D107" s="140">
        <f t="shared" si="7"/>
        <v>-6871678.8237492666</v>
      </c>
      <c r="E107" s="140">
        <f t="shared" si="5"/>
        <v>-10582060.553140439</v>
      </c>
      <c r="G107" s="140">
        <v>21081.714070437138</v>
      </c>
      <c r="I107" s="140">
        <v>429479.92648433044</v>
      </c>
      <c r="J107" s="140">
        <f t="shared" si="8"/>
        <v>450561.64055476757</v>
      </c>
    </row>
    <row r="108" spans="2:10">
      <c r="B108" s="250">
        <f t="shared" si="9"/>
        <v>45930</v>
      </c>
      <c r="C108" s="140">
        <f t="shared" si="6"/>
        <v>-3689300.0153207351</v>
      </c>
      <c r="D108" s="140">
        <f t="shared" si="7"/>
        <v>-6442198.897264936</v>
      </c>
      <c r="E108" s="140">
        <f t="shared" si="5"/>
        <v>-10131498.912585672</v>
      </c>
      <c r="G108" s="140">
        <v>21081.714070437138</v>
      </c>
      <c r="I108" s="140">
        <v>429479.92648433044</v>
      </c>
      <c r="J108" s="140">
        <f t="shared" si="8"/>
        <v>450561.64055476757</v>
      </c>
    </row>
    <row r="109" spans="2:10">
      <c r="B109" s="250">
        <f t="shared" si="9"/>
        <v>45961</v>
      </c>
      <c r="C109" s="140">
        <f t="shared" si="6"/>
        <v>-3668218.301250298</v>
      </c>
      <c r="D109" s="140">
        <f t="shared" si="7"/>
        <v>-6012718.9707806055</v>
      </c>
      <c r="E109" s="140">
        <f t="shared" si="5"/>
        <v>-9680937.272030903</v>
      </c>
      <c r="G109" s="140">
        <v>21081.714070437138</v>
      </c>
      <c r="I109" s="140">
        <v>429479.92648433044</v>
      </c>
      <c r="J109" s="140">
        <f t="shared" si="8"/>
        <v>450561.64055476757</v>
      </c>
    </row>
    <row r="110" spans="2:10">
      <c r="B110" s="250">
        <f t="shared" si="9"/>
        <v>45991</v>
      </c>
      <c r="C110" s="140">
        <f t="shared" si="6"/>
        <v>-3647136.587179861</v>
      </c>
      <c r="D110" s="140">
        <f t="shared" si="7"/>
        <v>-5583239.0442962749</v>
      </c>
      <c r="E110" s="140">
        <f t="shared" si="5"/>
        <v>-9230375.6314761359</v>
      </c>
      <c r="G110" s="140">
        <v>21081.714070437138</v>
      </c>
      <c r="I110" s="140">
        <v>429479.92648433044</v>
      </c>
      <c r="J110" s="140">
        <f t="shared" si="8"/>
        <v>450561.64055476757</v>
      </c>
    </row>
    <row r="111" spans="2:10">
      <c r="B111" s="250">
        <f t="shared" si="9"/>
        <v>46022</v>
      </c>
      <c r="C111" s="140">
        <f t="shared" si="6"/>
        <v>-3626054.873109424</v>
      </c>
      <c r="D111" s="140">
        <f t="shared" si="7"/>
        <v>-5153759.1178119443</v>
      </c>
      <c r="E111" s="140">
        <f t="shared" si="5"/>
        <v>-8779813.9909213688</v>
      </c>
      <c r="G111" s="140">
        <v>21081.714070437138</v>
      </c>
      <c r="I111" s="140">
        <v>429479.92648433044</v>
      </c>
      <c r="J111" s="140">
        <f t="shared" si="8"/>
        <v>450561.64055476757</v>
      </c>
    </row>
    <row r="112" spans="2:10">
      <c r="B112" s="250">
        <f t="shared" si="9"/>
        <v>46053</v>
      </c>
      <c r="C112" s="140">
        <f t="shared" si="6"/>
        <v>-3604973.159038987</v>
      </c>
      <c r="D112" s="140">
        <f t="shared" si="7"/>
        <v>-4724279.1913276138</v>
      </c>
      <c r="E112" s="140">
        <f t="shared" si="5"/>
        <v>-8329252.3503666008</v>
      </c>
      <c r="G112" s="140">
        <v>21081.714070437138</v>
      </c>
      <c r="I112" s="140">
        <v>429479.92648433044</v>
      </c>
      <c r="J112" s="140">
        <f t="shared" si="8"/>
        <v>450561.64055476757</v>
      </c>
    </row>
    <row r="113" spans="1:10">
      <c r="B113" s="250">
        <f t="shared" si="9"/>
        <v>46081</v>
      </c>
      <c r="C113" s="140">
        <f t="shared" si="6"/>
        <v>-3583891.44496855</v>
      </c>
      <c r="D113" s="140">
        <f t="shared" si="7"/>
        <v>-4294799.2648432832</v>
      </c>
      <c r="E113" s="140">
        <f t="shared" si="5"/>
        <v>-7878690.7098118328</v>
      </c>
      <c r="G113" s="140">
        <v>21081.714070437138</v>
      </c>
      <c r="I113" s="140">
        <v>429479.92648433044</v>
      </c>
      <c r="J113" s="140">
        <f t="shared" si="8"/>
        <v>450561.64055476757</v>
      </c>
    </row>
    <row r="114" spans="1:10">
      <c r="B114" s="250">
        <f t="shared" si="9"/>
        <v>46112</v>
      </c>
      <c r="C114" s="140">
        <f t="shared" si="6"/>
        <v>-3562809.730898113</v>
      </c>
      <c r="D114" s="140">
        <f t="shared" si="7"/>
        <v>-3865319.3383589527</v>
      </c>
      <c r="E114" s="140">
        <f t="shared" si="5"/>
        <v>-7428129.0692570657</v>
      </c>
      <c r="G114" s="140">
        <v>21081.714070437138</v>
      </c>
      <c r="I114" s="140">
        <v>429479.92648433044</v>
      </c>
      <c r="J114" s="140">
        <f t="shared" si="8"/>
        <v>450561.64055476757</v>
      </c>
    </row>
    <row r="115" spans="1:10">
      <c r="B115" s="250">
        <f t="shared" si="9"/>
        <v>46142</v>
      </c>
      <c r="C115" s="140">
        <f t="shared" si="6"/>
        <v>-3541728.016827676</v>
      </c>
      <c r="D115" s="140">
        <f t="shared" si="7"/>
        <v>-3435839.4118746221</v>
      </c>
      <c r="E115" s="140">
        <f t="shared" si="5"/>
        <v>-6977567.4287022986</v>
      </c>
      <c r="G115" s="140">
        <v>21081.714070437138</v>
      </c>
      <c r="I115" s="140">
        <v>429479.92648433044</v>
      </c>
      <c r="J115" s="140">
        <f t="shared" si="8"/>
        <v>450561.64055476757</v>
      </c>
    </row>
    <row r="116" spans="1:10">
      <c r="B116" s="250">
        <f t="shared" si="9"/>
        <v>46173</v>
      </c>
      <c r="C116" s="140">
        <f t="shared" si="6"/>
        <v>-3520646.302757239</v>
      </c>
      <c r="D116" s="140">
        <f t="shared" si="7"/>
        <v>-3006359.4853902915</v>
      </c>
      <c r="E116" s="140">
        <f t="shared" si="5"/>
        <v>-6527005.7881475305</v>
      </c>
      <c r="G116" s="140">
        <v>21081.714070437138</v>
      </c>
      <c r="I116" s="140">
        <v>429479.92648433044</v>
      </c>
      <c r="J116" s="140">
        <f t="shared" si="8"/>
        <v>450561.64055476757</v>
      </c>
    </row>
    <row r="117" spans="1:10">
      <c r="B117" s="250">
        <f t="shared" si="9"/>
        <v>46203</v>
      </c>
      <c r="C117" s="140">
        <f t="shared" si="6"/>
        <v>-3499564.588686802</v>
      </c>
      <c r="D117" s="140">
        <f t="shared" si="7"/>
        <v>-2576879.558905961</v>
      </c>
      <c r="E117" s="140">
        <f t="shared" si="5"/>
        <v>-6076444.1475927625</v>
      </c>
      <c r="G117" s="140">
        <v>21081.714070437138</v>
      </c>
      <c r="I117" s="140">
        <v>429479.92648433044</v>
      </c>
      <c r="J117" s="140">
        <f t="shared" si="8"/>
        <v>450561.64055476757</v>
      </c>
    </row>
    <row r="118" spans="1:10">
      <c r="B118" s="250">
        <f t="shared" si="9"/>
        <v>46234</v>
      </c>
      <c r="C118" s="140">
        <f t="shared" si="6"/>
        <v>-3478482.8746163649</v>
      </c>
      <c r="D118" s="140">
        <f t="shared" si="7"/>
        <v>-2147399.6324216304</v>
      </c>
      <c r="E118" s="140">
        <f t="shared" si="5"/>
        <v>-5625882.5070379954</v>
      </c>
      <c r="G118" s="140">
        <v>21081.714070437138</v>
      </c>
      <c r="I118" s="140">
        <v>429479.92648433044</v>
      </c>
      <c r="J118" s="140">
        <f t="shared" si="8"/>
        <v>450561.64055476757</v>
      </c>
    </row>
    <row r="119" spans="1:10">
      <c r="B119" s="250">
        <f t="shared" si="9"/>
        <v>46265</v>
      </c>
      <c r="C119" s="140">
        <f t="shared" si="6"/>
        <v>-3457401.1605459279</v>
      </c>
      <c r="D119" s="140">
        <f t="shared" si="7"/>
        <v>-1717919.7059372999</v>
      </c>
      <c r="E119" s="140">
        <f t="shared" si="5"/>
        <v>-5175320.8664832283</v>
      </c>
      <c r="G119" s="140">
        <v>21081.714070437138</v>
      </c>
      <c r="I119" s="140">
        <v>429479.92648433044</v>
      </c>
      <c r="J119" s="140">
        <f t="shared" si="8"/>
        <v>450561.64055476757</v>
      </c>
    </row>
    <row r="120" spans="1:10">
      <c r="B120" s="250">
        <f t="shared" si="9"/>
        <v>46295</v>
      </c>
      <c r="C120" s="140">
        <f t="shared" si="6"/>
        <v>-3436319.4464754909</v>
      </c>
      <c r="D120" s="140">
        <f t="shared" si="7"/>
        <v>-1288439.7794529693</v>
      </c>
      <c r="E120" s="140">
        <f t="shared" si="5"/>
        <v>-4724759.2259284602</v>
      </c>
      <c r="G120" s="140">
        <v>21081.714070437138</v>
      </c>
      <c r="I120" s="140">
        <v>429479.92648433044</v>
      </c>
      <c r="J120" s="140">
        <f t="shared" si="8"/>
        <v>450561.64055476757</v>
      </c>
    </row>
    <row r="121" spans="1:10">
      <c r="B121" s="250">
        <f t="shared" si="9"/>
        <v>46326</v>
      </c>
      <c r="C121" s="140">
        <f t="shared" si="6"/>
        <v>-3415237.7324050539</v>
      </c>
      <c r="D121" s="140">
        <f t="shared" si="7"/>
        <v>-858959.85296863888</v>
      </c>
      <c r="E121" s="140">
        <f t="shared" si="5"/>
        <v>-4274197.5853736931</v>
      </c>
      <c r="G121" s="140">
        <v>21081.714070437138</v>
      </c>
      <c r="I121" s="140">
        <v>429479.92648433044</v>
      </c>
      <c r="J121" s="140">
        <f t="shared" si="8"/>
        <v>450561.64055476757</v>
      </c>
    </row>
    <row r="122" spans="1:10">
      <c r="B122" s="250">
        <f t="shared" si="9"/>
        <v>46356</v>
      </c>
      <c r="C122" s="140">
        <f t="shared" si="6"/>
        <v>-3394156.0183346169</v>
      </c>
      <c r="D122" s="140">
        <f t="shared" si="7"/>
        <v>-429479.92648430844</v>
      </c>
      <c r="E122" s="140">
        <f t="shared" si="5"/>
        <v>-3823635.9448189251</v>
      </c>
      <c r="G122" s="140">
        <v>21081.714070437138</v>
      </c>
      <c r="I122" s="140">
        <v>429479.92648433044</v>
      </c>
      <c r="J122" s="140">
        <f t="shared" si="8"/>
        <v>450561.64055476757</v>
      </c>
    </row>
    <row r="123" spans="1:10">
      <c r="A123" s="253" t="s">
        <v>460</v>
      </c>
      <c r="B123" s="252">
        <f t="shared" si="9"/>
        <v>46387</v>
      </c>
      <c r="C123" s="251">
        <f t="shared" si="6"/>
        <v>-3373074.3042641799</v>
      </c>
      <c r="D123" s="251">
        <f t="shared" si="7"/>
        <v>2.200249582529068E-8</v>
      </c>
      <c r="E123" s="251">
        <f t="shared" si="5"/>
        <v>-3373074.304264158</v>
      </c>
      <c r="F123" s="251"/>
      <c r="G123" s="251">
        <v>21081.714070437138</v>
      </c>
      <c r="H123" s="251"/>
      <c r="I123" s="251">
        <v>429479.92648433044</v>
      </c>
      <c r="J123" s="251">
        <f t="shared" si="8"/>
        <v>450561.64055476757</v>
      </c>
    </row>
    <row r="124" spans="1:10">
      <c r="B124" s="250">
        <f t="shared" si="9"/>
        <v>46418</v>
      </c>
      <c r="C124" s="140">
        <f t="shared" si="6"/>
        <v>-3351992.5901937429</v>
      </c>
      <c r="D124" s="140">
        <f t="shared" si="7"/>
        <v>2.200249582529068E-8</v>
      </c>
      <c r="E124" s="140">
        <f t="shared" si="5"/>
        <v>-3351992.590193721</v>
      </c>
      <c r="G124" s="140">
        <v>21081.714070437138</v>
      </c>
      <c r="J124" s="140">
        <f t="shared" si="8"/>
        <v>21081.714070437138</v>
      </c>
    </row>
    <row r="125" spans="1:10">
      <c r="B125" s="250">
        <f t="shared" si="9"/>
        <v>46446</v>
      </c>
      <c r="C125" s="140">
        <f t="shared" si="6"/>
        <v>-3330910.8761233059</v>
      </c>
      <c r="D125" s="140">
        <f t="shared" si="7"/>
        <v>2.200249582529068E-8</v>
      </c>
      <c r="E125" s="140">
        <f t="shared" si="5"/>
        <v>-3330910.876123284</v>
      </c>
      <c r="G125" s="140">
        <v>21081.714070437138</v>
      </c>
      <c r="J125" s="140">
        <f t="shared" si="8"/>
        <v>21081.714070437138</v>
      </c>
    </row>
    <row r="126" spans="1:10">
      <c r="B126" s="250">
        <f t="shared" si="9"/>
        <v>46477</v>
      </c>
      <c r="C126" s="140">
        <f t="shared" si="6"/>
        <v>-3309829.1620528689</v>
      </c>
      <c r="D126" s="140">
        <f t="shared" si="7"/>
        <v>2.200249582529068E-8</v>
      </c>
      <c r="E126" s="140">
        <f t="shared" si="5"/>
        <v>-3309829.162052847</v>
      </c>
      <c r="G126" s="140">
        <v>21081.714070437138</v>
      </c>
      <c r="J126" s="140">
        <f t="shared" si="8"/>
        <v>21081.714070437138</v>
      </c>
    </row>
    <row r="127" spans="1:10">
      <c r="B127" s="250">
        <f t="shared" si="9"/>
        <v>46507</v>
      </c>
      <c r="C127" s="140">
        <f t="shared" si="6"/>
        <v>-3288747.4479824319</v>
      </c>
      <c r="D127" s="140">
        <f t="shared" si="7"/>
        <v>2.200249582529068E-8</v>
      </c>
      <c r="E127" s="140">
        <f t="shared" si="5"/>
        <v>-3288747.44798241</v>
      </c>
      <c r="G127" s="140">
        <v>21081.714070437138</v>
      </c>
      <c r="J127" s="140">
        <f t="shared" si="8"/>
        <v>21081.714070437138</v>
      </c>
    </row>
    <row r="128" spans="1:10">
      <c r="B128" s="250">
        <f t="shared" si="9"/>
        <v>46538</v>
      </c>
      <c r="C128" s="140">
        <f t="shared" si="6"/>
        <v>-3267665.7339119948</v>
      </c>
      <c r="D128" s="140">
        <f t="shared" si="7"/>
        <v>2.200249582529068E-8</v>
      </c>
      <c r="E128" s="140">
        <f t="shared" si="5"/>
        <v>-3267665.733911973</v>
      </c>
      <c r="G128" s="140">
        <v>21081.714070437138</v>
      </c>
      <c r="J128" s="140">
        <f t="shared" si="8"/>
        <v>21081.714070437138</v>
      </c>
    </row>
    <row r="129" spans="2:10">
      <c r="B129" s="250">
        <f t="shared" si="9"/>
        <v>46568</v>
      </c>
      <c r="C129" s="140">
        <f t="shared" si="6"/>
        <v>-3246584.0198415578</v>
      </c>
      <c r="D129" s="140">
        <f t="shared" si="7"/>
        <v>2.200249582529068E-8</v>
      </c>
      <c r="E129" s="140">
        <f t="shared" si="5"/>
        <v>-3246584.0198415359</v>
      </c>
      <c r="G129" s="140">
        <v>21081.714070437138</v>
      </c>
      <c r="J129" s="140">
        <f t="shared" si="8"/>
        <v>21081.714070437138</v>
      </c>
    </row>
    <row r="130" spans="2:10">
      <c r="B130" s="250">
        <f t="shared" si="9"/>
        <v>46599</v>
      </c>
      <c r="C130" s="140">
        <f t="shared" si="6"/>
        <v>-3225502.3057711208</v>
      </c>
      <c r="D130" s="140">
        <f t="shared" si="7"/>
        <v>2.200249582529068E-8</v>
      </c>
      <c r="E130" s="140">
        <f t="shared" si="5"/>
        <v>-3225502.3057710989</v>
      </c>
      <c r="G130" s="140">
        <v>21081.714070437138</v>
      </c>
      <c r="J130" s="140">
        <f t="shared" si="8"/>
        <v>21081.714070437138</v>
      </c>
    </row>
    <row r="131" spans="2:10">
      <c r="B131" s="250">
        <f t="shared" si="9"/>
        <v>46630</v>
      </c>
      <c r="C131" s="140">
        <f t="shared" si="6"/>
        <v>-3204420.5917006838</v>
      </c>
      <c r="D131" s="140">
        <f t="shared" si="7"/>
        <v>2.200249582529068E-8</v>
      </c>
      <c r="E131" s="140">
        <f t="shared" si="5"/>
        <v>-3204420.5917006619</v>
      </c>
      <c r="G131" s="140">
        <v>21081.714070437138</v>
      </c>
      <c r="J131" s="140">
        <f t="shared" si="8"/>
        <v>21081.714070437138</v>
      </c>
    </row>
    <row r="132" spans="2:10">
      <c r="B132" s="250">
        <f t="shared" si="9"/>
        <v>46660</v>
      </c>
      <c r="C132" s="140">
        <f t="shared" si="6"/>
        <v>-3183338.8776302468</v>
      </c>
      <c r="D132" s="140">
        <f t="shared" si="7"/>
        <v>2.200249582529068E-8</v>
      </c>
      <c r="E132" s="140">
        <f t="shared" si="5"/>
        <v>-3183338.8776302249</v>
      </c>
      <c r="G132" s="140">
        <v>21081.714070437138</v>
      </c>
      <c r="J132" s="140">
        <f t="shared" si="8"/>
        <v>21081.714070437138</v>
      </c>
    </row>
    <row r="133" spans="2:10">
      <c r="B133" s="250">
        <f t="shared" si="9"/>
        <v>46691</v>
      </c>
      <c r="C133" s="140">
        <f t="shared" si="6"/>
        <v>-3162257.1635598098</v>
      </c>
      <c r="D133" s="140">
        <f t="shared" si="7"/>
        <v>2.200249582529068E-8</v>
      </c>
      <c r="E133" s="140">
        <f t="shared" si="5"/>
        <v>-3162257.1635597879</v>
      </c>
      <c r="G133" s="140">
        <v>21081.714070437138</v>
      </c>
      <c r="J133" s="140">
        <f t="shared" si="8"/>
        <v>21081.714070437138</v>
      </c>
    </row>
    <row r="134" spans="2:10">
      <c r="B134" s="250">
        <f t="shared" si="9"/>
        <v>46721</v>
      </c>
      <c r="C134" s="140">
        <f t="shared" si="6"/>
        <v>-3141175.4494893728</v>
      </c>
      <c r="D134" s="140">
        <f t="shared" si="7"/>
        <v>2.200249582529068E-8</v>
      </c>
      <c r="E134" s="140">
        <f t="shared" si="5"/>
        <v>-3141175.4494893509</v>
      </c>
      <c r="G134" s="140">
        <v>21081.714070437138</v>
      </c>
      <c r="J134" s="140">
        <f t="shared" si="8"/>
        <v>21081.714070437138</v>
      </c>
    </row>
    <row r="135" spans="2:10">
      <c r="B135" s="250">
        <f t="shared" si="9"/>
        <v>46752</v>
      </c>
      <c r="C135" s="140">
        <f t="shared" si="6"/>
        <v>-3120093.7354189358</v>
      </c>
      <c r="D135" s="140">
        <f t="shared" si="7"/>
        <v>2.200249582529068E-8</v>
      </c>
      <c r="E135" s="140">
        <f t="shared" si="5"/>
        <v>-3120093.7354189139</v>
      </c>
      <c r="G135" s="140">
        <v>21081.714070437138</v>
      </c>
      <c r="J135" s="140">
        <f t="shared" si="8"/>
        <v>21081.714070437138</v>
      </c>
    </row>
    <row r="136" spans="2:10">
      <c r="B136" s="250">
        <f t="shared" si="9"/>
        <v>46783</v>
      </c>
      <c r="C136" s="140">
        <f t="shared" si="6"/>
        <v>-3099012.0213484988</v>
      </c>
      <c r="D136" s="140">
        <f t="shared" si="7"/>
        <v>2.200249582529068E-8</v>
      </c>
      <c r="E136" s="140">
        <f t="shared" si="5"/>
        <v>-3099012.0213484769</v>
      </c>
      <c r="G136" s="140">
        <v>21081.714070437138</v>
      </c>
      <c r="J136" s="140">
        <f t="shared" si="8"/>
        <v>21081.714070437138</v>
      </c>
    </row>
    <row r="137" spans="2:10">
      <c r="B137" s="250">
        <f t="shared" si="9"/>
        <v>46812</v>
      </c>
      <c r="C137" s="140">
        <f t="shared" si="6"/>
        <v>-3077930.3072780618</v>
      </c>
      <c r="D137" s="140">
        <f t="shared" si="7"/>
        <v>2.200249582529068E-8</v>
      </c>
      <c r="E137" s="140">
        <f t="shared" si="5"/>
        <v>-3077930.3072780399</v>
      </c>
      <c r="G137" s="140">
        <v>21081.714070437138</v>
      </c>
      <c r="J137" s="140">
        <f t="shared" si="8"/>
        <v>21081.714070437138</v>
      </c>
    </row>
    <row r="138" spans="2:10">
      <c r="B138" s="250">
        <f t="shared" si="9"/>
        <v>46843</v>
      </c>
      <c r="C138" s="140">
        <f t="shared" si="6"/>
        <v>-3056848.5932076247</v>
      </c>
      <c r="D138" s="140">
        <f t="shared" si="7"/>
        <v>2.200249582529068E-8</v>
      </c>
      <c r="E138" s="140">
        <f t="shared" si="5"/>
        <v>-3056848.5932076029</v>
      </c>
      <c r="G138" s="140">
        <v>21081.714070437138</v>
      </c>
      <c r="J138" s="140">
        <f t="shared" si="8"/>
        <v>21081.714070437138</v>
      </c>
    </row>
    <row r="139" spans="2:10">
      <c r="B139" s="250">
        <f t="shared" si="9"/>
        <v>46873</v>
      </c>
      <c r="C139" s="140">
        <f t="shared" si="6"/>
        <v>-3035766.8791371877</v>
      </c>
      <c r="D139" s="140">
        <f t="shared" si="7"/>
        <v>2.200249582529068E-8</v>
      </c>
      <c r="E139" s="140">
        <f t="shared" si="5"/>
        <v>-3035766.8791371658</v>
      </c>
      <c r="G139" s="140">
        <v>21081.714070437138</v>
      </c>
      <c r="J139" s="140">
        <f t="shared" si="8"/>
        <v>21081.714070437138</v>
      </c>
    </row>
    <row r="140" spans="2:10">
      <c r="B140" s="250">
        <f t="shared" si="9"/>
        <v>46904</v>
      </c>
      <c r="C140" s="140">
        <f t="shared" si="6"/>
        <v>-3014685.1650667507</v>
      </c>
      <c r="D140" s="140">
        <f t="shared" si="7"/>
        <v>2.200249582529068E-8</v>
      </c>
      <c r="E140" s="140">
        <f t="shared" si="5"/>
        <v>-3014685.1650667288</v>
      </c>
      <c r="G140" s="140">
        <v>21081.714070437138</v>
      </c>
      <c r="J140" s="140">
        <f t="shared" si="8"/>
        <v>21081.714070437138</v>
      </c>
    </row>
    <row r="141" spans="2:10">
      <c r="B141" s="250">
        <f t="shared" si="9"/>
        <v>46934</v>
      </c>
      <c r="C141" s="140">
        <f t="shared" si="6"/>
        <v>-2993603.4509963137</v>
      </c>
      <c r="D141" s="140">
        <f t="shared" si="7"/>
        <v>2.200249582529068E-8</v>
      </c>
      <c r="E141" s="140">
        <f t="shared" si="5"/>
        <v>-2993603.4509962918</v>
      </c>
      <c r="G141" s="140">
        <v>21081.714070437138</v>
      </c>
      <c r="J141" s="140">
        <f t="shared" si="8"/>
        <v>21081.714070437138</v>
      </c>
    </row>
    <row r="142" spans="2:10">
      <c r="B142" s="250">
        <f t="shared" si="9"/>
        <v>46965</v>
      </c>
      <c r="C142" s="140">
        <f t="shared" si="6"/>
        <v>-2972521.7369258767</v>
      </c>
      <c r="D142" s="140">
        <f t="shared" si="7"/>
        <v>2.200249582529068E-8</v>
      </c>
      <c r="E142" s="140">
        <f t="shared" si="5"/>
        <v>-2972521.7369258548</v>
      </c>
      <c r="G142" s="140">
        <v>21081.714070437138</v>
      </c>
      <c r="J142" s="140">
        <f t="shared" si="8"/>
        <v>21081.714070437138</v>
      </c>
    </row>
    <row r="143" spans="2:10">
      <c r="B143" s="250">
        <f t="shared" si="9"/>
        <v>46996</v>
      </c>
      <c r="C143" s="140">
        <f t="shared" si="6"/>
        <v>-2951440.0228554397</v>
      </c>
      <c r="D143" s="140">
        <f t="shared" si="7"/>
        <v>2.200249582529068E-8</v>
      </c>
      <c r="E143" s="140">
        <f t="shared" si="5"/>
        <v>-2951440.0228554178</v>
      </c>
      <c r="G143" s="140">
        <v>21081.714070437138</v>
      </c>
      <c r="J143" s="140">
        <f t="shared" si="8"/>
        <v>21081.714070437138</v>
      </c>
    </row>
    <row r="144" spans="2:10">
      <c r="B144" s="250">
        <f t="shared" si="9"/>
        <v>47026</v>
      </c>
      <c r="C144" s="140">
        <f t="shared" si="6"/>
        <v>-2930358.3087850027</v>
      </c>
      <c r="D144" s="140">
        <f t="shared" si="7"/>
        <v>2.200249582529068E-8</v>
      </c>
      <c r="E144" s="140">
        <f t="shared" si="5"/>
        <v>-2930358.3087849808</v>
      </c>
      <c r="G144" s="140">
        <v>21081.714070437138</v>
      </c>
      <c r="J144" s="140">
        <f t="shared" si="8"/>
        <v>21081.714070437138</v>
      </c>
    </row>
    <row r="145" spans="2:10">
      <c r="B145" s="250">
        <f t="shared" si="9"/>
        <v>47057</v>
      </c>
      <c r="C145" s="140">
        <f t="shared" si="6"/>
        <v>-2909276.5947145657</v>
      </c>
      <c r="D145" s="140">
        <f t="shared" si="7"/>
        <v>2.200249582529068E-8</v>
      </c>
      <c r="E145" s="140">
        <f t="shared" si="5"/>
        <v>-2909276.5947145438</v>
      </c>
      <c r="G145" s="140">
        <v>21081.714070437138</v>
      </c>
      <c r="J145" s="140">
        <f t="shared" si="8"/>
        <v>21081.714070437138</v>
      </c>
    </row>
    <row r="146" spans="2:10">
      <c r="B146" s="250">
        <f t="shared" si="9"/>
        <v>47087</v>
      </c>
      <c r="C146" s="140">
        <f t="shared" si="6"/>
        <v>-2888194.8806441287</v>
      </c>
      <c r="D146" s="140">
        <f t="shared" si="7"/>
        <v>2.200249582529068E-8</v>
      </c>
      <c r="E146" s="140">
        <f t="shared" si="5"/>
        <v>-2888194.8806441068</v>
      </c>
      <c r="G146" s="140">
        <v>21081.714070437138</v>
      </c>
      <c r="J146" s="140">
        <f t="shared" si="8"/>
        <v>21081.714070437138</v>
      </c>
    </row>
    <row r="147" spans="2:10">
      <c r="B147" s="250">
        <f t="shared" si="9"/>
        <v>47118</v>
      </c>
      <c r="C147" s="140">
        <f t="shared" si="6"/>
        <v>-2867113.1665736916</v>
      </c>
      <c r="D147" s="140">
        <f t="shared" si="7"/>
        <v>2.200249582529068E-8</v>
      </c>
      <c r="E147" s="140">
        <f t="shared" ref="E147:E210" si="10">C147+D147</f>
        <v>-2867113.1665736698</v>
      </c>
      <c r="G147" s="140">
        <v>21081.714070437138</v>
      </c>
      <c r="J147" s="140">
        <f t="shared" si="8"/>
        <v>21081.714070437138</v>
      </c>
    </row>
    <row r="148" spans="2:10">
      <c r="B148" s="250">
        <f t="shared" si="9"/>
        <v>47149</v>
      </c>
      <c r="C148" s="140">
        <f t="shared" ref="C148:C211" si="11">C147+G148</f>
        <v>-2846031.4525032546</v>
      </c>
      <c r="D148" s="140">
        <f t="shared" ref="D148:D211" si="12">D147+H148+I148</f>
        <v>2.200249582529068E-8</v>
      </c>
      <c r="E148" s="140">
        <f t="shared" si="10"/>
        <v>-2846031.4525032328</v>
      </c>
      <c r="G148" s="140">
        <v>21081.714070437138</v>
      </c>
      <c r="J148" s="140">
        <f t="shared" ref="J148:J211" si="13">SUM(G148:I148)</f>
        <v>21081.714070437138</v>
      </c>
    </row>
    <row r="149" spans="2:10">
      <c r="B149" s="250">
        <f t="shared" ref="B149:B212" si="14">EOMONTH(B148,1)</f>
        <v>47177</v>
      </c>
      <c r="C149" s="140">
        <f t="shared" si="11"/>
        <v>-2824949.7384328176</v>
      </c>
      <c r="D149" s="140">
        <f t="shared" si="12"/>
        <v>2.200249582529068E-8</v>
      </c>
      <c r="E149" s="140">
        <f t="shared" si="10"/>
        <v>-2824949.7384327957</v>
      </c>
      <c r="G149" s="140">
        <v>21081.714070437138</v>
      </c>
      <c r="J149" s="140">
        <f t="shared" si="13"/>
        <v>21081.714070437138</v>
      </c>
    </row>
    <row r="150" spans="2:10">
      <c r="B150" s="250">
        <f t="shared" si="14"/>
        <v>47208</v>
      </c>
      <c r="C150" s="140">
        <f t="shared" si="11"/>
        <v>-2803868.0243623806</v>
      </c>
      <c r="D150" s="140">
        <f t="shared" si="12"/>
        <v>2.200249582529068E-8</v>
      </c>
      <c r="E150" s="140">
        <f t="shared" si="10"/>
        <v>-2803868.0243623587</v>
      </c>
      <c r="G150" s="140">
        <v>21081.714070437138</v>
      </c>
      <c r="J150" s="140">
        <f t="shared" si="13"/>
        <v>21081.714070437138</v>
      </c>
    </row>
    <row r="151" spans="2:10">
      <c r="B151" s="250">
        <f t="shared" si="14"/>
        <v>47238</v>
      </c>
      <c r="C151" s="140">
        <f t="shared" si="11"/>
        <v>-2782786.3102919436</v>
      </c>
      <c r="D151" s="140">
        <f t="shared" si="12"/>
        <v>2.200249582529068E-8</v>
      </c>
      <c r="E151" s="140">
        <f t="shared" si="10"/>
        <v>-2782786.3102919217</v>
      </c>
      <c r="G151" s="140">
        <v>21081.714070437138</v>
      </c>
      <c r="J151" s="140">
        <f t="shared" si="13"/>
        <v>21081.714070437138</v>
      </c>
    </row>
    <row r="152" spans="2:10">
      <c r="B152" s="250">
        <f t="shared" si="14"/>
        <v>47269</v>
      </c>
      <c r="C152" s="140">
        <f t="shared" si="11"/>
        <v>-2761704.5962215066</v>
      </c>
      <c r="D152" s="140">
        <f t="shared" si="12"/>
        <v>2.200249582529068E-8</v>
      </c>
      <c r="E152" s="140">
        <f t="shared" si="10"/>
        <v>-2761704.5962214847</v>
      </c>
      <c r="G152" s="140">
        <v>21081.714070437138</v>
      </c>
      <c r="J152" s="140">
        <f t="shared" si="13"/>
        <v>21081.714070437138</v>
      </c>
    </row>
    <row r="153" spans="2:10">
      <c r="B153" s="250">
        <f t="shared" si="14"/>
        <v>47299</v>
      </c>
      <c r="C153" s="140">
        <f t="shared" si="11"/>
        <v>-2740622.8821510696</v>
      </c>
      <c r="D153" s="140">
        <f t="shared" si="12"/>
        <v>2.200249582529068E-8</v>
      </c>
      <c r="E153" s="140">
        <f t="shared" si="10"/>
        <v>-2740622.8821510477</v>
      </c>
      <c r="G153" s="140">
        <v>21081.714070437138</v>
      </c>
      <c r="J153" s="140">
        <f t="shared" si="13"/>
        <v>21081.714070437138</v>
      </c>
    </row>
    <row r="154" spans="2:10">
      <c r="B154" s="250">
        <f t="shared" si="14"/>
        <v>47330</v>
      </c>
      <c r="C154" s="140">
        <f t="shared" si="11"/>
        <v>-2719541.1680806326</v>
      </c>
      <c r="D154" s="140">
        <f t="shared" si="12"/>
        <v>2.200249582529068E-8</v>
      </c>
      <c r="E154" s="140">
        <f t="shared" si="10"/>
        <v>-2719541.1680806107</v>
      </c>
      <c r="G154" s="140">
        <v>21081.714070437138</v>
      </c>
      <c r="J154" s="140">
        <f t="shared" si="13"/>
        <v>21081.714070437138</v>
      </c>
    </row>
    <row r="155" spans="2:10">
      <c r="B155" s="250">
        <f t="shared" si="14"/>
        <v>47361</v>
      </c>
      <c r="C155" s="140">
        <f t="shared" si="11"/>
        <v>-2698459.4540101956</v>
      </c>
      <c r="D155" s="140">
        <f t="shared" si="12"/>
        <v>2.200249582529068E-8</v>
      </c>
      <c r="E155" s="140">
        <f t="shared" si="10"/>
        <v>-2698459.4540101737</v>
      </c>
      <c r="G155" s="140">
        <v>21081.714070437138</v>
      </c>
      <c r="J155" s="140">
        <f t="shared" si="13"/>
        <v>21081.714070437138</v>
      </c>
    </row>
    <row r="156" spans="2:10">
      <c r="B156" s="250">
        <f t="shared" si="14"/>
        <v>47391</v>
      </c>
      <c r="C156" s="140">
        <f t="shared" si="11"/>
        <v>-2677377.7399397586</v>
      </c>
      <c r="D156" s="140">
        <f t="shared" si="12"/>
        <v>2.200249582529068E-8</v>
      </c>
      <c r="E156" s="140">
        <f t="shared" si="10"/>
        <v>-2677377.7399397367</v>
      </c>
      <c r="G156" s="140">
        <v>21081.714070437138</v>
      </c>
      <c r="J156" s="140">
        <f t="shared" si="13"/>
        <v>21081.714070437138</v>
      </c>
    </row>
    <row r="157" spans="2:10">
      <c r="B157" s="250">
        <f t="shared" si="14"/>
        <v>47422</v>
      </c>
      <c r="C157" s="140">
        <f t="shared" si="11"/>
        <v>-2656296.0258693215</v>
      </c>
      <c r="D157" s="140">
        <f t="shared" si="12"/>
        <v>2.200249582529068E-8</v>
      </c>
      <c r="E157" s="140">
        <f t="shared" si="10"/>
        <v>-2656296.0258692997</v>
      </c>
      <c r="G157" s="140">
        <v>21081.714070437138</v>
      </c>
      <c r="J157" s="140">
        <f t="shared" si="13"/>
        <v>21081.714070437138</v>
      </c>
    </row>
    <row r="158" spans="2:10">
      <c r="B158" s="250">
        <f t="shared" si="14"/>
        <v>47452</v>
      </c>
      <c r="C158" s="140">
        <f t="shared" si="11"/>
        <v>-2635214.3117988845</v>
      </c>
      <c r="D158" s="140">
        <f t="shared" si="12"/>
        <v>2.200249582529068E-8</v>
      </c>
      <c r="E158" s="140">
        <f t="shared" si="10"/>
        <v>-2635214.3117988626</v>
      </c>
      <c r="G158" s="140">
        <v>21081.714070437138</v>
      </c>
      <c r="J158" s="140">
        <f t="shared" si="13"/>
        <v>21081.714070437138</v>
      </c>
    </row>
    <row r="159" spans="2:10">
      <c r="B159" s="250">
        <f t="shared" si="14"/>
        <v>47483</v>
      </c>
      <c r="C159" s="140">
        <f t="shared" si="11"/>
        <v>-2614132.5977284475</v>
      </c>
      <c r="D159" s="140">
        <f t="shared" si="12"/>
        <v>2.200249582529068E-8</v>
      </c>
      <c r="E159" s="140">
        <f t="shared" si="10"/>
        <v>-2614132.5977284256</v>
      </c>
      <c r="G159" s="140">
        <v>21081.714070437138</v>
      </c>
      <c r="J159" s="140">
        <f t="shared" si="13"/>
        <v>21081.714070437138</v>
      </c>
    </row>
    <row r="160" spans="2:10">
      <c r="B160" s="250">
        <f t="shared" si="14"/>
        <v>47514</v>
      </c>
      <c r="C160" s="140">
        <f t="shared" si="11"/>
        <v>-2593050.8836580105</v>
      </c>
      <c r="D160" s="140">
        <f t="shared" si="12"/>
        <v>2.200249582529068E-8</v>
      </c>
      <c r="E160" s="140">
        <f t="shared" si="10"/>
        <v>-2593050.8836579886</v>
      </c>
      <c r="G160" s="140">
        <v>21081.714070437138</v>
      </c>
      <c r="J160" s="140">
        <f t="shared" si="13"/>
        <v>21081.714070437138</v>
      </c>
    </row>
    <row r="161" spans="2:10">
      <c r="B161" s="250">
        <f t="shared" si="14"/>
        <v>47542</v>
      </c>
      <c r="C161" s="140">
        <f t="shared" si="11"/>
        <v>-2571969.1695875735</v>
      </c>
      <c r="D161" s="140">
        <f t="shared" si="12"/>
        <v>2.200249582529068E-8</v>
      </c>
      <c r="E161" s="140">
        <f t="shared" si="10"/>
        <v>-2571969.1695875516</v>
      </c>
      <c r="G161" s="140">
        <v>21081.714070437138</v>
      </c>
      <c r="J161" s="140">
        <f t="shared" si="13"/>
        <v>21081.714070437138</v>
      </c>
    </row>
    <row r="162" spans="2:10">
      <c r="B162" s="250">
        <f t="shared" si="14"/>
        <v>47573</v>
      </c>
      <c r="C162" s="140">
        <f t="shared" si="11"/>
        <v>-2550887.4555171365</v>
      </c>
      <c r="D162" s="140">
        <f t="shared" si="12"/>
        <v>2.200249582529068E-8</v>
      </c>
      <c r="E162" s="140">
        <f t="shared" si="10"/>
        <v>-2550887.4555171146</v>
      </c>
      <c r="G162" s="140">
        <v>21081.714070437138</v>
      </c>
      <c r="J162" s="140">
        <f t="shared" si="13"/>
        <v>21081.714070437138</v>
      </c>
    </row>
    <row r="163" spans="2:10">
      <c r="B163" s="250">
        <f t="shared" si="14"/>
        <v>47603</v>
      </c>
      <c r="C163" s="140">
        <f t="shared" si="11"/>
        <v>-2529805.7414466995</v>
      </c>
      <c r="D163" s="140">
        <f t="shared" si="12"/>
        <v>2.200249582529068E-8</v>
      </c>
      <c r="E163" s="140">
        <f t="shared" si="10"/>
        <v>-2529805.7414466776</v>
      </c>
      <c r="G163" s="140">
        <v>21081.714070437138</v>
      </c>
      <c r="J163" s="140">
        <f t="shared" si="13"/>
        <v>21081.714070437138</v>
      </c>
    </row>
    <row r="164" spans="2:10">
      <c r="B164" s="250">
        <f t="shared" si="14"/>
        <v>47634</v>
      </c>
      <c r="C164" s="140">
        <f t="shared" si="11"/>
        <v>-2508724.0273762625</v>
      </c>
      <c r="D164" s="140">
        <f t="shared" si="12"/>
        <v>2.200249582529068E-8</v>
      </c>
      <c r="E164" s="140">
        <f t="shared" si="10"/>
        <v>-2508724.0273762406</v>
      </c>
      <c r="G164" s="140">
        <v>21081.714070437138</v>
      </c>
      <c r="J164" s="140">
        <f t="shared" si="13"/>
        <v>21081.714070437138</v>
      </c>
    </row>
    <row r="165" spans="2:10">
      <c r="B165" s="250">
        <f t="shared" si="14"/>
        <v>47664</v>
      </c>
      <c r="C165" s="140">
        <f t="shared" si="11"/>
        <v>-2487642.3133058255</v>
      </c>
      <c r="D165" s="140">
        <f t="shared" si="12"/>
        <v>2.200249582529068E-8</v>
      </c>
      <c r="E165" s="140">
        <f t="shared" si="10"/>
        <v>-2487642.3133058036</v>
      </c>
      <c r="G165" s="140">
        <v>21081.714070437138</v>
      </c>
      <c r="J165" s="140">
        <f t="shared" si="13"/>
        <v>21081.714070437138</v>
      </c>
    </row>
    <row r="166" spans="2:10">
      <c r="B166" s="250">
        <f t="shared" si="14"/>
        <v>47695</v>
      </c>
      <c r="C166" s="140">
        <f t="shared" si="11"/>
        <v>-2466560.5992353885</v>
      </c>
      <c r="D166" s="140">
        <f t="shared" si="12"/>
        <v>2.200249582529068E-8</v>
      </c>
      <c r="E166" s="140">
        <f t="shared" si="10"/>
        <v>-2466560.5992353666</v>
      </c>
      <c r="G166" s="140">
        <v>21081.714070437138</v>
      </c>
      <c r="J166" s="140">
        <f t="shared" si="13"/>
        <v>21081.714070437138</v>
      </c>
    </row>
    <row r="167" spans="2:10">
      <c r="B167" s="250">
        <f t="shared" si="14"/>
        <v>47726</v>
      </c>
      <c r="C167" s="140">
        <f t="shared" si="11"/>
        <v>-2445478.8851649514</v>
      </c>
      <c r="D167" s="140">
        <f t="shared" si="12"/>
        <v>2.200249582529068E-8</v>
      </c>
      <c r="E167" s="140">
        <f t="shared" si="10"/>
        <v>-2445478.8851649296</v>
      </c>
      <c r="G167" s="140">
        <v>21081.714070437138</v>
      </c>
      <c r="J167" s="140">
        <f t="shared" si="13"/>
        <v>21081.714070437138</v>
      </c>
    </row>
    <row r="168" spans="2:10">
      <c r="B168" s="250">
        <f t="shared" si="14"/>
        <v>47756</v>
      </c>
      <c r="C168" s="140">
        <f t="shared" si="11"/>
        <v>-2424397.1710945144</v>
      </c>
      <c r="D168" s="140">
        <f t="shared" si="12"/>
        <v>2.200249582529068E-8</v>
      </c>
      <c r="E168" s="140">
        <f t="shared" si="10"/>
        <v>-2424397.1710944925</v>
      </c>
      <c r="G168" s="140">
        <v>21081.714070437138</v>
      </c>
      <c r="J168" s="140">
        <f t="shared" si="13"/>
        <v>21081.714070437138</v>
      </c>
    </row>
    <row r="169" spans="2:10">
      <c r="B169" s="250">
        <f t="shared" si="14"/>
        <v>47787</v>
      </c>
      <c r="C169" s="140">
        <f t="shared" si="11"/>
        <v>-2403315.4570240774</v>
      </c>
      <c r="D169" s="140">
        <f t="shared" si="12"/>
        <v>2.200249582529068E-8</v>
      </c>
      <c r="E169" s="140">
        <f t="shared" si="10"/>
        <v>-2403315.4570240555</v>
      </c>
      <c r="G169" s="140">
        <v>21081.714070437138</v>
      </c>
      <c r="J169" s="140">
        <f t="shared" si="13"/>
        <v>21081.714070437138</v>
      </c>
    </row>
    <row r="170" spans="2:10">
      <c r="B170" s="250">
        <f t="shared" si="14"/>
        <v>47817</v>
      </c>
      <c r="C170" s="140">
        <f t="shared" si="11"/>
        <v>-2382233.7429536404</v>
      </c>
      <c r="D170" s="140">
        <f t="shared" si="12"/>
        <v>2.200249582529068E-8</v>
      </c>
      <c r="E170" s="140">
        <f t="shared" si="10"/>
        <v>-2382233.7429536185</v>
      </c>
      <c r="G170" s="140">
        <v>21081.714070437138</v>
      </c>
      <c r="J170" s="140">
        <f t="shared" si="13"/>
        <v>21081.714070437138</v>
      </c>
    </row>
    <row r="171" spans="2:10">
      <c r="B171" s="250">
        <f t="shared" si="14"/>
        <v>47848</v>
      </c>
      <c r="C171" s="140">
        <f t="shared" si="11"/>
        <v>-2361152.0288832034</v>
      </c>
      <c r="D171" s="140">
        <f t="shared" si="12"/>
        <v>2.200249582529068E-8</v>
      </c>
      <c r="E171" s="140">
        <f t="shared" si="10"/>
        <v>-2361152.0288831815</v>
      </c>
      <c r="G171" s="140">
        <v>21081.714070437138</v>
      </c>
      <c r="J171" s="140">
        <f t="shared" si="13"/>
        <v>21081.714070437138</v>
      </c>
    </row>
    <row r="172" spans="2:10">
      <c r="B172" s="250">
        <f t="shared" si="14"/>
        <v>47879</v>
      </c>
      <c r="C172" s="140">
        <f t="shared" si="11"/>
        <v>-2340070.3148127664</v>
      </c>
      <c r="D172" s="140">
        <f t="shared" si="12"/>
        <v>2.200249582529068E-8</v>
      </c>
      <c r="E172" s="140">
        <f t="shared" si="10"/>
        <v>-2340070.3148127445</v>
      </c>
      <c r="G172" s="140">
        <v>21081.714070437138</v>
      </c>
      <c r="J172" s="140">
        <f t="shared" si="13"/>
        <v>21081.714070437138</v>
      </c>
    </row>
    <row r="173" spans="2:10">
      <c r="B173" s="250">
        <f t="shared" si="14"/>
        <v>47907</v>
      </c>
      <c r="C173" s="140">
        <f t="shared" si="11"/>
        <v>-2318988.6007423294</v>
      </c>
      <c r="D173" s="140">
        <f t="shared" si="12"/>
        <v>2.200249582529068E-8</v>
      </c>
      <c r="E173" s="140">
        <f t="shared" si="10"/>
        <v>-2318988.6007423075</v>
      </c>
      <c r="G173" s="140">
        <v>21081.714070437138</v>
      </c>
      <c r="J173" s="140">
        <f t="shared" si="13"/>
        <v>21081.714070437138</v>
      </c>
    </row>
    <row r="174" spans="2:10">
      <c r="B174" s="250">
        <f t="shared" si="14"/>
        <v>47938</v>
      </c>
      <c r="C174" s="140">
        <f t="shared" si="11"/>
        <v>-2297906.8866718924</v>
      </c>
      <c r="D174" s="140">
        <f t="shared" si="12"/>
        <v>2.200249582529068E-8</v>
      </c>
      <c r="E174" s="140">
        <f t="shared" si="10"/>
        <v>-2297906.8866718705</v>
      </c>
      <c r="G174" s="140">
        <v>21081.714070437138</v>
      </c>
      <c r="J174" s="140">
        <f t="shared" si="13"/>
        <v>21081.714070437138</v>
      </c>
    </row>
    <row r="175" spans="2:10">
      <c r="B175" s="250">
        <f t="shared" si="14"/>
        <v>47968</v>
      </c>
      <c r="C175" s="140">
        <f t="shared" si="11"/>
        <v>-2276825.1726014554</v>
      </c>
      <c r="D175" s="140">
        <f t="shared" si="12"/>
        <v>2.200249582529068E-8</v>
      </c>
      <c r="E175" s="140">
        <f t="shared" si="10"/>
        <v>-2276825.1726014335</v>
      </c>
      <c r="G175" s="140">
        <v>21081.714070437138</v>
      </c>
      <c r="J175" s="140">
        <f t="shared" si="13"/>
        <v>21081.714070437138</v>
      </c>
    </row>
    <row r="176" spans="2:10">
      <c r="B176" s="250">
        <f t="shared" si="14"/>
        <v>47999</v>
      </c>
      <c r="C176" s="140">
        <f t="shared" si="11"/>
        <v>-2255743.4585310183</v>
      </c>
      <c r="D176" s="140">
        <f t="shared" si="12"/>
        <v>2.200249582529068E-8</v>
      </c>
      <c r="E176" s="140">
        <f t="shared" si="10"/>
        <v>-2255743.4585309965</v>
      </c>
      <c r="G176" s="140">
        <v>21081.714070437138</v>
      </c>
      <c r="J176" s="140">
        <f t="shared" si="13"/>
        <v>21081.714070437138</v>
      </c>
    </row>
    <row r="177" spans="2:10">
      <c r="B177" s="250">
        <f t="shared" si="14"/>
        <v>48029</v>
      </c>
      <c r="C177" s="140">
        <f t="shared" si="11"/>
        <v>-2234661.7444605813</v>
      </c>
      <c r="D177" s="140">
        <f t="shared" si="12"/>
        <v>2.200249582529068E-8</v>
      </c>
      <c r="E177" s="140">
        <f t="shared" si="10"/>
        <v>-2234661.7444605595</v>
      </c>
      <c r="G177" s="140">
        <v>21081.714070437138</v>
      </c>
      <c r="J177" s="140">
        <f t="shared" si="13"/>
        <v>21081.714070437138</v>
      </c>
    </row>
    <row r="178" spans="2:10">
      <c r="B178" s="250">
        <f t="shared" si="14"/>
        <v>48060</v>
      </c>
      <c r="C178" s="140">
        <f t="shared" si="11"/>
        <v>-2213580.0303901443</v>
      </c>
      <c r="D178" s="140">
        <f t="shared" si="12"/>
        <v>2.200249582529068E-8</v>
      </c>
      <c r="E178" s="140">
        <f t="shared" si="10"/>
        <v>-2213580.0303901224</v>
      </c>
      <c r="G178" s="140">
        <v>21081.714070437138</v>
      </c>
      <c r="J178" s="140">
        <f t="shared" si="13"/>
        <v>21081.714070437138</v>
      </c>
    </row>
    <row r="179" spans="2:10">
      <c r="B179" s="250">
        <f t="shared" si="14"/>
        <v>48091</v>
      </c>
      <c r="C179" s="140">
        <f t="shared" si="11"/>
        <v>-2192498.3163197073</v>
      </c>
      <c r="D179" s="140">
        <f t="shared" si="12"/>
        <v>2.200249582529068E-8</v>
      </c>
      <c r="E179" s="140">
        <f t="shared" si="10"/>
        <v>-2192498.3163196854</v>
      </c>
      <c r="G179" s="140">
        <v>21081.714070437138</v>
      </c>
      <c r="J179" s="140">
        <f t="shared" si="13"/>
        <v>21081.714070437138</v>
      </c>
    </row>
    <row r="180" spans="2:10">
      <c r="B180" s="250">
        <f t="shared" si="14"/>
        <v>48121</v>
      </c>
      <c r="C180" s="140">
        <f t="shared" si="11"/>
        <v>-2171416.6022492703</v>
      </c>
      <c r="D180" s="140">
        <f t="shared" si="12"/>
        <v>2.200249582529068E-8</v>
      </c>
      <c r="E180" s="140">
        <f t="shared" si="10"/>
        <v>-2171416.6022492484</v>
      </c>
      <c r="G180" s="140">
        <v>21081.714070437138</v>
      </c>
      <c r="J180" s="140">
        <f t="shared" si="13"/>
        <v>21081.714070437138</v>
      </c>
    </row>
    <row r="181" spans="2:10">
      <c r="B181" s="250">
        <f t="shared" si="14"/>
        <v>48152</v>
      </c>
      <c r="C181" s="140">
        <f t="shared" si="11"/>
        <v>-2150334.8881788333</v>
      </c>
      <c r="D181" s="140">
        <f t="shared" si="12"/>
        <v>2.200249582529068E-8</v>
      </c>
      <c r="E181" s="140">
        <f t="shared" si="10"/>
        <v>-2150334.8881788114</v>
      </c>
      <c r="G181" s="140">
        <v>21081.714070437138</v>
      </c>
      <c r="J181" s="140">
        <f t="shared" si="13"/>
        <v>21081.714070437138</v>
      </c>
    </row>
    <row r="182" spans="2:10">
      <c r="B182" s="250">
        <f t="shared" si="14"/>
        <v>48182</v>
      </c>
      <c r="C182" s="140">
        <f t="shared" si="11"/>
        <v>-2129253.1741083963</v>
      </c>
      <c r="D182" s="140">
        <f t="shared" si="12"/>
        <v>2.200249582529068E-8</v>
      </c>
      <c r="E182" s="140">
        <f t="shared" si="10"/>
        <v>-2129253.1741083744</v>
      </c>
      <c r="G182" s="140">
        <v>21081.714070437138</v>
      </c>
      <c r="J182" s="140">
        <f t="shared" si="13"/>
        <v>21081.714070437138</v>
      </c>
    </row>
    <row r="183" spans="2:10">
      <c r="B183" s="250">
        <f t="shared" si="14"/>
        <v>48213</v>
      </c>
      <c r="C183" s="140">
        <f t="shared" si="11"/>
        <v>-2108171.4600379593</v>
      </c>
      <c r="D183" s="140">
        <f t="shared" si="12"/>
        <v>2.200249582529068E-8</v>
      </c>
      <c r="E183" s="140">
        <f t="shared" si="10"/>
        <v>-2108171.4600379374</v>
      </c>
      <c r="G183" s="140">
        <v>21081.714070437138</v>
      </c>
      <c r="J183" s="140">
        <f t="shared" si="13"/>
        <v>21081.714070437138</v>
      </c>
    </row>
    <row r="184" spans="2:10">
      <c r="B184" s="250">
        <f t="shared" si="14"/>
        <v>48244</v>
      </c>
      <c r="C184" s="140">
        <f t="shared" si="11"/>
        <v>-2087089.745967522</v>
      </c>
      <c r="D184" s="140">
        <f t="shared" si="12"/>
        <v>2.200249582529068E-8</v>
      </c>
      <c r="E184" s="140">
        <f t="shared" si="10"/>
        <v>-2087089.7459674999</v>
      </c>
      <c r="G184" s="140">
        <v>21081.714070437138</v>
      </c>
      <c r="J184" s="140">
        <f t="shared" si="13"/>
        <v>21081.714070437138</v>
      </c>
    </row>
    <row r="185" spans="2:10">
      <c r="B185" s="250">
        <f t="shared" si="14"/>
        <v>48273</v>
      </c>
      <c r="C185" s="140">
        <f t="shared" si="11"/>
        <v>-2066008.0318970848</v>
      </c>
      <c r="D185" s="140">
        <f t="shared" si="12"/>
        <v>2.200249582529068E-8</v>
      </c>
      <c r="E185" s="140">
        <f t="shared" si="10"/>
        <v>-2066008.0318970629</v>
      </c>
      <c r="G185" s="140">
        <v>21081.714070437138</v>
      </c>
      <c r="J185" s="140">
        <f t="shared" si="13"/>
        <v>21081.714070437138</v>
      </c>
    </row>
    <row r="186" spans="2:10">
      <c r="B186" s="250">
        <f t="shared" si="14"/>
        <v>48304</v>
      </c>
      <c r="C186" s="140">
        <f t="shared" si="11"/>
        <v>-2044926.3178266475</v>
      </c>
      <c r="D186" s="140">
        <f t="shared" si="12"/>
        <v>2.200249582529068E-8</v>
      </c>
      <c r="E186" s="140">
        <f t="shared" si="10"/>
        <v>-2044926.3178266254</v>
      </c>
      <c r="G186" s="140">
        <v>21081.714070437138</v>
      </c>
      <c r="J186" s="140">
        <f t="shared" si="13"/>
        <v>21081.714070437138</v>
      </c>
    </row>
    <row r="187" spans="2:10">
      <c r="B187" s="250">
        <f t="shared" si="14"/>
        <v>48334</v>
      </c>
      <c r="C187" s="140">
        <f t="shared" si="11"/>
        <v>-2023844.6037562103</v>
      </c>
      <c r="D187" s="140">
        <f t="shared" si="12"/>
        <v>2.200249582529068E-8</v>
      </c>
      <c r="E187" s="140">
        <f t="shared" si="10"/>
        <v>-2023844.6037561884</v>
      </c>
      <c r="G187" s="140">
        <v>21081.714070437138</v>
      </c>
      <c r="J187" s="140">
        <f t="shared" si="13"/>
        <v>21081.714070437138</v>
      </c>
    </row>
    <row r="188" spans="2:10">
      <c r="B188" s="250">
        <f t="shared" si="14"/>
        <v>48365</v>
      </c>
      <c r="C188" s="140">
        <f t="shared" si="11"/>
        <v>-2002762.8896857731</v>
      </c>
      <c r="D188" s="140">
        <f t="shared" si="12"/>
        <v>2.200249582529068E-8</v>
      </c>
      <c r="E188" s="140">
        <f t="shared" si="10"/>
        <v>-2002762.8896857509</v>
      </c>
      <c r="G188" s="140">
        <v>21081.714070437138</v>
      </c>
      <c r="J188" s="140">
        <f t="shared" si="13"/>
        <v>21081.714070437138</v>
      </c>
    </row>
    <row r="189" spans="2:10">
      <c r="B189" s="250">
        <f t="shared" si="14"/>
        <v>48395</v>
      </c>
      <c r="C189" s="140">
        <f t="shared" si="11"/>
        <v>-1981681.1756153358</v>
      </c>
      <c r="D189" s="140">
        <f t="shared" si="12"/>
        <v>2.200249582529068E-8</v>
      </c>
      <c r="E189" s="140">
        <f t="shared" si="10"/>
        <v>-1981681.1756153139</v>
      </c>
      <c r="G189" s="140">
        <v>21081.714070437138</v>
      </c>
      <c r="J189" s="140">
        <f t="shared" si="13"/>
        <v>21081.714070437138</v>
      </c>
    </row>
    <row r="190" spans="2:10">
      <c r="B190" s="250">
        <f t="shared" si="14"/>
        <v>48426</v>
      </c>
      <c r="C190" s="140">
        <f t="shared" si="11"/>
        <v>-1960599.4615448986</v>
      </c>
      <c r="D190" s="140">
        <f t="shared" si="12"/>
        <v>2.200249582529068E-8</v>
      </c>
      <c r="E190" s="140">
        <f t="shared" si="10"/>
        <v>-1960599.4615448765</v>
      </c>
      <c r="G190" s="140">
        <v>21081.714070437138</v>
      </c>
      <c r="J190" s="140">
        <f t="shared" si="13"/>
        <v>21081.714070437138</v>
      </c>
    </row>
    <row r="191" spans="2:10">
      <c r="B191" s="250">
        <f t="shared" si="14"/>
        <v>48457</v>
      </c>
      <c r="C191" s="140">
        <f t="shared" si="11"/>
        <v>-1939517.7474744613</v>
      </c>
      <c r="D191" s="140">
        <f t="shared" si="12"/>
        <v>2.200249582529068E-8</v>
      </c>
      <c r="E191" s="140">
        <f t="shared" si="10"/>
        <v>-1939517.7474744394</v>
      </c>
      <c r="G191" s="140">
        <v>21081.714070437138</v>
      </c>
      <c r="J191" s="140">
        <f t="shared" si="13"/>
        <v>21081.714070437138</v>
      </c>
    </row>
    <row r="192" spans="2:10">
      <c r="B192" s="250">
        <f t="shared" si="14"/>
        <v>48487</v>
      </c>
      <c r="C192" s="140">
        <f t="shared" si="11"/>
        <v>-1918436.0334040241</v>
      </c>
      <c r="D192" s="140">
        <f t="shared" si="12"/>
        <v>2.200249582529068E-8</v>
      </c>
      <c r="E192" s="140">
        <f t="shared" si="10"/>
        <v>-1918436.033404002</v>
      </c>
      <c r="G192" s="140">
        <v>21081.714070437138</v>
      </c>
      <c r="J192" s="140">
        <f t="shared" si="13"/>
        <v>21081.714070437138</v>
      </c>
    </row>
    <row r="193" spans="2:10">
      <c r="B193" s="250">
        <f t="shared" si="14"/>
        <v>48518</v>
      </c>
      <c r="C193" s="140">
        <f t="shared" si="11"/>
        <v>-1897354.3193335868</v>
      </c>
      <c r="D193" s="140">
        <f t="shared" si="12"/>
        <v>2.200249582529068E-8</v>
      </c>
      <c r="E193" s="140">
        <f t="shared" si="10"/>
        <v>-1897354.319333565</v>
      </c>
      <c r="G193" s="140">
        <v>21081.714070437138</v>
      </c>
      <c r="J193" s="140">
        <f t="shared" si="13"/>
        <v>21081.714070437138</v>
      </c>
    </row>
    <row r="194" spans="2:10">
      <c r="B194" s="250">
        <f t="shared" si="14"/>
        <v>48548</v>
      </c>
      <c r="C194" s="140">
        <f t="shared" si="11"/>
        <v>-1876272.6052631496</v>
      </c>
      <c r="D194" s="140">
        <f t="shared" si="12"/>
        <v>2.200249582529068E-8</v>
      </c>
      <c r="E194" s="140">
        <f t="shared" si="10"/>
        <v>-1876272.6052631275</v>
      </c>
      <c r="G194" s="140">
        <v>21081.714070437138</v>
      </c>
      <c r="J194" s="140">
        <f t="shared" si="13"/>
        <v>21081.714070437138</v>
      </c>
    </row>
    <row r="195" spans="2:10">
      <c r="B195" s="250">
        <f t="shared" si="14"/>
        <v>48579</v>
      </c>
      <c r="C195" s="140">
        <f t="shared" si="11"/>
        <v>-1855190.8911927124</v>
      </c>
      <c r="D195" s="140">
        <f t="shared" si="12"/>
        <v>2.200249582529068E-8</v>
      </c>
      <c r="E195" s="140">
        <f t="shared" si="10"/>
        <v>-1855190.8911926905</v>
      </c>
      <c r="G195" s="140">
        <v>21081.714070437138</v>
      </c>
      <c r="J195" s="140">
        <f t="shared" si="13"/>
        <v>21081.714070437138</v>
      </c>
    </row>
    <row r="196" spans="2:10">
      <c r="B196" s="250">
        <f t="shared" si="14"/>
        <v>48610</v>
      </c>
      <c r="C196" s="140">
        <f t="shared" si="11"/>
        <v>-1834109.1771222751</v>
      </c>
      <c r="D196" s="140">
        <f t="shared" si="12"/>
        <v>2.200249582529068E-8</v>
      </c>
      <c r="E196" s="140">
        <f t="shared" si="10"/>
        <v>-1834109.177122253</v>
      </c>
      <c r="G196" s="140">
        <v>21081.714070437138</v>
      </c>
      <c r="J196" s="140">
        <f t="shared" si="13"/>
        <v>21081.714070437138</v>
      </c>
    </row>
    <row r="197" spans="2:10">
      <c r="B197" s="250">
        <f t="shared" si="14"/>
        <v>48638</v>
      </c>
      <c r="C197" s="140">
        <f t="shared" si="11"/>
        <v>-1813027.4630518379</v>
      </c>
      <c r="D197" s="140">
        <f t="shared" si="12"/>
        <v>2.200249582529068E-8</v>
      </c>
      <c r="E197" s="140">
        <f t="shared" si="10"/>
        <v>-1813027.463051816</v>
      </c>
      <c r="G197" s="140">
        <v>21081.714070437138</v>
      </c>
      <c r="J197" s="140">
        <f t="shared" si="13"/>
        <v>21081.714070437138</v>
      </c>
    </row>
    <row r="198" spans="2:10">
      <c r="B198" s="250">
        <f t="shared" si="14"/>
        <v>48669</v>
      </c>
      <c r="C198" s="140">
        <f t="shared" si="11"/>
        <v>-1791945.7489814006</v>
      </c>
      <c r="D198" s="140">
        <f t="shared" si="12"/>
        <v>2.200249582529068E-8</v>
      </c>
      <c r="E198" s="140">
        <f t="shared" si="10"/>
        <v>-1791945.7489813785</v>
      </c>
      <c r="G198" s="140">
        <v>21081.714070437138</v>
      </c>
      <c r="J198" s="140">
        <f t="shared" si="13"/>
        <v>21081.714070437138</v>
      </c>
    </row>
    <row r="199" spans="2:10">
      <c r="B199" s="250">
        <f t="shared" si="14"/>
        <v>48699</v>
      </c>
      <c r="C199" s="140">
        <f t="shared" si="11"/>
        <v>-1770864.0349109634</v>
      </c>
      <c r="D199" s="140">
        <f t="shared" si="12"/>
        <v>2.200249582529068E-8</v>
      </c>
      <c r="E199" s="140">
        <f t="shared" si="10"/>
        <v>-1770864.0349109415</v>
      </c>
      <c r="G199" s="140">
        <v>21081.714070437138</v>
      </c>
      <c r="J199" s="140">
        <f t="shared" si="13"/>
        <v>21081.714070437138</v>
      </c>
    </row>
    <row r="200" spans="2:10">
      <c r="B200" s="250">
        <f t="shared" si="14"/>
        <v>48730</v>
      </c>
      <c r="C200" s="140">
        <f t="shared" si="11"/>
        <v>-1749782.3208405261</v>
      </c>
      <c r="D200" s="140">
        <f t="shared" si="12"/>
        <v>2.200249582529068E-8</v>
      </c>
      <c r="E200" s="140">
        <f t="shared" si="10"/>
        <v>-1749782.320840504</v>
      </c>
      <c r="G200" s="140">
        <v>21081.714070437138</v>
      </c>
      <c r="J200" s="140">
        <f t="shared" si="13"/>
        <v>21081.714070437138</v>
      </c>
    </row>
    <row r="201" spans="2:10">
      <c r="B201" s="250">
        <f t="shared" si="14"/>
        <v>48760</v>
      </c>
      <c r="C201" s="140">
        <f t="shared" si="11"/>
        <v>-1728700.6067700889</v>
      </c>
      <c r="D201" s="140">
        <f t="shared" si="12"/>
        <v>2.200249582529068E-8</v>
      </c>
      <c r="E201" s="140">
        <f t="shared" si="10"/>
        <v>-1728700.606770067</v>
      </c>
      <c r="G201" s="140">
        <v>21081.714070437138</v>
      </c>
      <c r="J201" s="140">
        <f t="shared" si="13"/>
        <v>21081.714070437138</v>
      </c>
    </row>
    <row r="202" spans="2:10">
      <c r="B202" s="250">
        <f t="shared" si="14"/>
        <v>48791</v>
      </c>
      <c r="C202" s="140">
        <f t="shared" si="11"/>
        <v>-1707618.8926996517</v>
      </c>
      <c r="D202" s="140">
        <f t="shared" si="12"/>
        <v>2.200249582529068E-8</v>
      </c>
      <c r="E202" s="140">
        <f t="shared" si="10"/>
        <v>-1707618.8926996295</v>
      </c>
      <c r="G202" s="140">
        <v>21081.714070437138</v>
      </c>
      <c r="J202" s="140">
        <f t="shared" si="13"/>
        <v>21081.714070437138</v>
      </c>
    </row>
    <row r="203" spans="2:10">
      <c r="B203" s="250">
        <f t="shared" si="14"/>
        <v>48822</v>
      </c>
      <c r="C203" s="140">
        <f t="shared" si="11"/>
        <v>-1686537.1786292144</v>
      </c>
      <c r="D203" s="140">
        <f t="shared" si="12"/>
        <v>2.200249582529068E-8</v>
      </c>
      <c r="E203" s="140">
        <f t="shared" si="10"/>
        <v>-1686537.1786291925</v>
      </c>
      <c r="G203" s="140">
        <v>21081.714070437138</v>
      </c>
      <c r="J203" s="140">
        <f t="shared" si="13"/>
        <v>21081.714070437138</v>
      </c>
    </row>
    <row r="204" spans="2:10">
      <c r="B204" s="250">
        <f t="shared" si="14"/>
        <v>48852</v>
      </c>
      <c r="C204" s="140">
        <f t="shared" si="11"/>
        <v>-1665455.4645587772</v>
      </c>
      <c r="D204" s="140">
        <f t="shared" si="12"/>
        <v>2.200249582529068E-8</v>
      </c>
      <c r="E204" s="140">
        <f t="shared" si="10"/>
        <v>-1665455.464558755</v>
      </c>
      <c r="G204" s="140">
        <v>21081.714070437138</v>
      </c>
      <c r="J204" s="140">
        <f t="shared" si="13"/>
        <v>21081.714070437138</v>
      </c>
    </row>
    <row r="205" spans="2:10">
      <c r="B205" s="250">
        <f t="shared" si="14"/>
        <v>48883</v>
      </c>
      <c r="C205" s="140">
        <f t="shared" si="11"/>
        <v>-1644373.7504883399</v>
      </c>
      <c r="D205" s="140">
        <f t="shared" si="12"/>
        <v>2.200249582529068E-8</v>
      </c>
      <c r="E205" s="140">
        <f t="shared" si="10"/>
        <v>-1644373.750488318</v>
      </c>
      <c r="G205" s="140">
        <v>21081.714070437138</v>
      </c>
      <c r="J205" s="140">
        <f t="shared" si="13"/>
        <v>21081.714070437138</v>
      </c>
    </row>
    <row r="206" spans="2:10">
      <c r="B206" s="250">
        <f t="shared" si="14"/>
        <v>48913</v>
      </c>
      <c r="C206" s="140">
        <f t="shared" si="11"/>
        <v>-1623292.0364179027</v>
      </c>
      <c r="D206" s="140">
        <f t="shared" si="12"/>
        <v>2.200249582529068E-8</v>
      </c>
      <c r="E206" s="140">
        <f t="shared" si="10"/>
        <v>-1623292.0364178806</v>
      </c>
      <c r="G206" s="140">
        <v>21081.714070437138</v>
      </c>
      <c r="J206" s="140">
        <f t="shared" si="13"/>
        <v>21081.714070437138</v>
      </c>
    </row>
    <row r="207" spans="2:10">
      <c r="B207" s="250">
        <f t="shared" si="14"/>
        <v>48944</v>
      </c>
      <c r="C207" s="140">
        <f t="shared" si="11"/>
        <v>-1602210.3223474654</v>
      </c>
      <c r="D207" s="140">
        <f t="shared" si="12"/>
        <v>2.200249582529068E-8</v>
      </c>
      <c r="E207" s="140">
        <f t="shared" si="10"/>
        <v>-1602210.3223474436</v>
      </c>
      <c r="G207" s="140">
        <v>21081.714070437138</v>
      </c>
      <c r="J207" s="140">
        <f t="shared" si="13"/>
        <v>21081.714070437138</v>
      </c>
    </row>
    <row r="208" spans="2:10">
      <c r="B208" s="250">
        <f t="shared" si="14"/>
        <v>48975</v>
      </c>
      <c r="C208" s="140">
        <f t="shared" si="11"/>
        <v>-1581128.6082770282</v>
      </c>
      <c r="D208" s="140">
        <f t="shared" si="12"/>
        <v>2.200249582529068E-8</v>
      </c>
      <c r="E208" s="140">
        <f t="shared" si="10"/>
        <v>-1581128.6082770061</v>
      </c>
      <c r="G208" s="140">
        <v>21081.714070437138</v>
      </c>
      <c r="J208" s="140">
        <f t="shared" si="13"/>
        <v>21081.714070437138</v>
      </c>
    </row>
    <row r="209" spans="2:10">
      <c r="B209" s="250">
        <f t="shared" si="14"/>
        <v>49003</v>
      </c>
      <c r="C209" s="140">
        <f t="shared" si="11"/>
        <v>-1560046.894206591</v>
      </c>
      <c r="D209" s="140">
        <f t="shared" si="12"/>
        <v>2.200249582529068E-8</v>
      </c>
      <c r="E209" s="140">
        <f t="shared" si="10"/>
        <v>-1560046.8942065691</v>
      </c>
      <c r="G209" s="140">
        <v>21081.714070437138</v>
      </c>
      <c r="J209" s="140">
        <f t="shared" si="13"/>
        <v>21081.714070437138</v>
      </c>
    </row>
    <row r="210" spans="2:10">
      <c r="B210" s="250">
        <f t="shared" si="14"/>
        <v>49034</v>
      </c>
      <c r="C210" s="140">
        <f t="shared" si="11"/>
        <v>-1538965.1801361537</v>
      </c>
      <c r="D210" s="140">
        <f t="shared" si="12"/>
        <v>2.200249582529068E-8</v>
      </c>
      <c r="E210" s="140">
        <f t="shared" si="10"/>
        <v>-1538965.1801361316</v>
      </c>
      <c r="G210" s="140">
        <v>21081.714070437138</v>
      </c>
      <c r="J210" s="140">
        <f t="shared" si="13"/>
        <v>21081.714070437138</v>
      </c>
    </row>
    <row r="211" spans="2:10">
      <c r="B211" s="250">
        <f t="shared" si="14"/>
        <v>49064</v>
      </c>
      <c r="C211" s="140">
        <f t="shared" si="11"/>
        <v>-1517883.4660657165</v>
      </c>
      <c r="D211" s="140">
        <f t="shared" si="12"/>
        <v>2.200249582529068E-8</v>
      </c>
      <c r="E211" s="140">
        <f t="shared" ref="E211:E274" si="15">C211+D211</f>
        <v>-1517883.4660656946</v>
      </c>
      <c r="G211" s="140">
        <v>21081.714070437138</v>
      </c>
      <c r="J211" s="140">
        <f t="shared" si="13"/>
        <v>21081.714070437138</v>
      </c>
    </row>
    <row r="212" spans="2:10">
      <c r="B212" s="250">
        <f t="shared" si="14"/>
        <v>49095</v>
      </c>
      <c r="C212" s="140">
        <f t="shared" ref="C212:C275" si="16">C211+G212</f>
        <v>-1496801.7519952792</v>
      </c>
      <c r="D212" s="140">
        <f t="shared" ref="D212:D275" si="17">D211+H212+I212</f>
        <v>2.200249582529068E-8</v>
      </c>
      <c r="E212" s="140">
        <f t="shared" si="15"/>
        <v>-1496801.7519952571</v>
      </c>
      <c r="G212" s="140">
        <v>21081.714070437138</v>
      </c>
      <c r="J212" s="140">
        <f t="shared" ref="J212:J275" si="18">SUM(G212:I212)</f>
        <v>21081.714070437138</v>
      </c>
    </row>
    <row r="213" spans="2:10">
      <c r="B213" s="250">
        <f t="shared" ref="B213:B276" si="19">EOMONTH(B212,1)</f>
        <v>49125</v>
      </c>
      <c r="C213" s="140">
        <f t="shared" si="16"/>
        <v>-1475720.037924842</v>
      </c>
      <c r="D213" s="140">
        <f t="shared" si="17"/>
        <v>2.200249582529068E-8</v>
      </c>
      <c r="E213" s="140">
        <f t="shared" si="15"/>
        <v>-1475720.0379248201</v>
      </c>
      <c r="G213" s="140">
        <v>21081.714070437138</v>
      </c>
      <c r="J213" s="140">
        <f t="shared" si="18"/>
        <v>21081.714070437138</v>
      </c>
    </row>
    <row r="214" spans="2:10">
      <c r="B214" s="250">
        <f t="shared" si="19"/>
        <v>49156</v>
      </c>
      <c r="C214" s="140">
        <f t="shared" si="16"/>
        <v>-1454638.3238544047</v>
      </c>
      <c r="D214" s="140">
        <f t="shared" si="17"/>
        <v>2.200249582529068E-8</v>
      </c>
      <c r="E214" s="140">
        <f t="shared" si="15"/>
        <v>-1454638.3238543826</v>
      </c>
      <c r="G214" s="140">
        <v>21081.714070437138</v>
      </c>
      <c r="J214" s="140">
        <f t="shared" si="18"/>
        <v>21081.714070437138</v>
      </c>
    </row>
    <row r="215" spans="2:10">
      <c r="B215" s="250">
        <f t="shared" si="19"/>
        <v>49187</v>
      </c>
      <c r="C215" s="140">
        <f t="shared" si="16"/>
        <v>-1433556.6097839675</v>
      </c>
      <c r="D215" s="140">
        <f t="shared" si="17"/>
        <v>2.200249582529068E-8</v>
      </c>
      <c r="E215" s="140">
        <f t="shared" si="15"/>
        <v>-1433556.6097839456</v>
      </c>
      <c r="G215" s="140">
        <v>21081.714070437138</v>
      </c>
      <c r="J215" s="140">
        <f t="shared" si="18"/>
        <v>21081.714070437138</v>
      </c>
    </row>
    <row r="216" spans="2:10">
      <c r="B216" s="250">
        <f t="shared" si="19"/>
        <v>49217</v>
      </c>
      <c r="C216" s="140">
        <f t="shared" si="16"/>
        <v>-1412474.8957135302</v>
      </c>
      <c r="D216" s="140">
        <f t="shared" si="17"/>
        <v>2.200249582529068E-8</v>
      </c>
      <c r="E216" s="140">
        <f t="shared" si="15"/>
        <v>-1412474.8957135081</v>
      </c>
      <c r="G216" s="140">
        <v>21081.714070437138</v>
      </c>
      <c r="J216" s="140">
        <f t="shared" si="18"/>
        <v>21081.714070437138</v>
      </c>
    </row>
    <row r="217" spans="2:10">
      <c r="B217" s="250">
        <f t="shared" si="19"/>
        <v>49248</v>
      </c>
      <c r="C217" s="140">
        <f t="shared" si="16"/>
        <v>-1391393.181643093</v>
      </c>
      <c r="D217" s="140">
        <f t="shared" si="17"/>
        <v>2.200249582529068E-8</v>
      </c>
      <c r="E217" s="140">
        <f t="shared" si="15"/>
        <v>-1391393.1816430711</v>
      </c>
      <c r="G217" s="140">
        <v>21081.714070437138</v>
      </c>
      <c r="J217" s="140">
        <f t="shared" si="18"/>
        <v>21081.714070437138</v>
      </c>
    </row>
    <row r="218" spans="2:10">
      <c r="B218" s="250">
        <f t="shared" si="19"/>
        <v>49278</v>
      </c>
      <c r="C218" s="140">
        <f t="shared" si="16"/>
        <v>-1370311.4675726558</v>
      </c>
      <c r="D218" s="140">
        <f t="shared" si="17"/>
        <v>2.200249582529068E-8</v>
      </c>
      <c r="E218" s="140">
        <f t="shared" si="15"/>
        <v>-1370311.4675726336</v>
      </c>
      <c r="G218" s="140">
        <v>21081.714070437138</v>
      </c>
      <c r="J218" s="140">
        <f t="shared" si="18"/>
        <v>21081.714070437138</v>
      </c>
    </row>
    <row r="219" spans="2:10">
      <c r="B219" s="250">
        <f t="shared" si="19"/>
        <v>49309</v>
      </c>
      <c r="C219" s="140">
        <f t="shared" si="16"/>
        <v>-1349229.7535022185</v>
      </c>
      <c r="D219" s="140">
        <f t="shared" si="17"/>
        <v>2.200249582529068E-8</v>
      </c>
      <c r="E219" s="140">
        <f t="shared" si="15"/>
        <v>-1349229.7535021966</v>
      </c>
      <c r="G219" s="140">
        <v>21081.714070437138</v>
      </c>
      <c r="J219" s="140">
        <f t="shared" si="18"/>
        <v>21081.714070437138</v>
      </c>
    </row>
    <row r="220" spans="2:10">
      <c r="B220" s="250">
        <f t="shared" si="19"/>
        <v>49340</v>
      </c>
      <c r="C220" s="140">
        <f t="shared" si="16"/>
        <v>-1328148.0394317813</v>
      </c>
      <c r="D220" s="140">
        <f t="shared" si="17"/>
        <v>2.200249582529068E-8</v>
      </c>
      <c r="E220" s="140">
        <f t="shared" si="15"/>
        <v>-1328148.0394317592</v>
      </c>
      <c r="G220" s="140">
        <v>21081.714070437138</v>
      </c>
      <c r="J220" s="140">
        <f t="shared" si="18"/>
        <v>21081.714070437138</v>
      </c>
    </row>
    <row r="221" spans="2:10">
      <c r="B221" s="250">
        <f t="shared" si="19"/>
        <v>49368</v>
      </c>
      <c r="C221" s="140">
        <f t="shared" si="16"/>
        <v>-1307066.325361344</v>
      </c>
      <c r="D221" s="140">
        <f t="shared" si="17"/>
        <v>2.200249582529068E-8</v>
      </c>
      <c r="E221" s="140">
        <f t="shared" si="15"/>
        <v>-1307066.3253613221</v>
      </c>
      <c r="G221" s="140">
        <v>21081.714070437138</v>
      </c>
      <c r="J221" s="140">
        <f t="shared" si="18"/>
        <v>21081.714070437138</v>
      </c>
    </row>
    <row r="222" spans="2:10">
      <c r="B222" s="250">
        <f t="shared" si="19"/>
        <v>49399</v>
      </c>
      <c r="C222" s="140">
        <f t="shared" si="16"/>
        <v>-1285984.6112909068</v>
      </c>
      <c r="D222" s="140">
        <f t="shared" si="17"/>
        <v>2.200249582529068E-8</v>
      </c>
      <c r="E222" s="140">
        <f t="shared" si="15"/>
        <v>-1285984.6112908847</v>
      </c>
      <c r="G222" s="140">
        <v>21081.714070437138</v>
      </c>
      <c r="J222" s="140">
        <f t="shared" si="18"/>
        <v>21081.714070437138</v>
      </c>
    </row>
    <row r="223" spans="2:10">
      <c r="B223" s="250">
        <f t="shared" si="19"/>
        <v>49429</v>
      </c>
      <c r="C223" s="140">
        <f t="shared" si="16"/>
        <v>-1264902.8972204695</v>
      </c>
      <c r="D223" s="140">
        <f t="shared" si="17"/>
        <v>2.200249582529068E-8</v>
      </c>
      <c r="E223" s="140">
        <f t="shared" si="15"/>
        <v>-1264902.8972204477</v>
      </c>
      <c r="G223" s="140">
        <v>21081.714070437138</v>
      </c>
      <c r="J223" s="140">
        <f t="shared" si="18"/>
        <v>21081.714070437138</v>
      </c>
    </row>
    <row r="224" spans="2:10">
      <c r="B224" s="250">
        <f t="shared" si="19"/>
        <v>49460</v>
      </c>
      <c r="C224" s="140">
        <f t="shared" si="16"/>
        <v>-1243821.1831500323</v>
      </c>
      <c r="D224" s="140">
        <f t="shared" si="17"/>
        <v>2.200249582529068E-8</v>
      </c>
      <c r="E224" s="140">
        <f t="shared" si="15"/>
        <v>-1243821.1831500102</v>
      </c>
      <c r="G224" s="140">
        <v>21081.714070437138</v>
      </c>
      <c r="J224" s="140">
        <f t="shared" si="18"/>
        <v>21081.714070437138</v>
      </c>
    </row>
    <row r="225" spans="2:10">
      <c r="B225" s="250">
        <f t="shared" si="19"/>
        <v>49490</v>
      </c>
      <c r="C225" s="140">
        <f t="shared" si="16"/>
        <v>-1222739.4690795951</v>
      </c>
      <c r="D225" s="140">
        <f t="shared" si="17"/>
        <v>2.200249582529068E-8</v>
      </c>
      <c r="E225" s="140">
        <f t="shared" si="15"/>
        <v>-1222739.4690795732</v>
      </c>
      <c r="G225" s="140">
        <v>21081.714070437138</v>
      </c>
      <c r="J225" s="140">
        <f t="shared" si="18"/>
        <v>21081.714070437138</v>
      </c>
    </row>
    <row r="226" spans="2:10">
      <c r="B226" s="250">
        <f t="shared" si="19"/>
        <v>49521</v>
      </c>
      <c r="C226" s="140">
        <f t="shared" si="16"/>
        <v>-1201657.7550091578</v>
      </c>
      <c r="D226" s="140">
        <f t="shared" si="17"/>
        <v>2.200249582529068E-8</v>
      </c>
      <c r="E226" s="140">
        <f t="shared" si="15"/>
        <v>-1201657.7550091357</v>
      </c>
      <c r="G226" s="140">
        <v>21081.714070437138</v>
      </c>
      <c r="J226" s="140">
        <f t="shared" si="18"/>
        <v>21081.714070437138</v>
      </c>
    </row>
    <row r="227" spans="2:10">
      <c r="B227" s="250">
        <f t="shared" si="19"/>
        <v>49552</v>
      </c>
      <c r="C227" s="140">
        <f t="shared" si="16"/>
        <v>-1180576.0409387206</v>
      </c>
      <c r="D227" s="140">
        <f t="shared" si="17"/>
        <v>2.200249582529068E-8</v>
      </c>
      <c r="E227" s="140">
        <f t="shared" si="15"/>
        <v>-1180576.0409386987</v>
      </c>
      <c r="G227" s="140">
        <v>21081.714070437138</v>
      </c>
      <c r="J227" s="140">
        <f t="shared" si="18"/>
        <v>21081.714070437138</v>
      </c>
    </row>
    <row r="228" spans="2:10">
      <c r="B228" s="250">
        <f t="shared" si="19"/>
        <v>49582</v>
      </c>
      <c r="C228" s="140">
        <f t="shared" si="16"/>
        <v>-1159494.3268682833</v>
      </c>
      <c r="D228" s="140">
        <f t="shared" si="17"/>
        <v>2.200249582529068E-8</v>
      </c>
      <c r="E228" s="140">
        <f t="shared" si="15"/>
        <v>-1159494.3268682612</v>
      </c>
      <c r="G228" s="140">
        <v>21081.714070437138</v>
      </c>
      <c r="J228" s="140">
        <f t="shared" si="18"/>
        <v>21081.714070437138</v>
      </c>
    </row>
    <row r="229" spans="2:10">
      <c r="B229" s="250">
        <f t="shared" si="19"/>
        <v>49613</v>
      </c>
      <c r="C229" s="140">
        <f t="shared" si="16"/>
        <v>-1138412.6127978461</v>
      </c>
      <c r="D229" s="140">
        <f t="shared" si="17"/>
        <v>2.200249582529068E-8</v>
      </c>
      <c r="E229" s="140">
        <f t="shared" si="15"/>
        <v>-1138412.6127978242</v>
      </c>
      <c r="G229" s="140">
        <v>21081.714070437138</v>
      </c>
      <c r="J229" s="140">
        <f t="shared" si="18"/>
        <v>21081.714070437138</v>
      </c>
    </row>
    <row r="230" spans="2:10">
      <c r="B230" s="250">
        <f t="shared" si="19"/>
        <v>49643</v>
      </c>
      <c r="C230" s="140">
        <f t="shared" si="16"/>
        <v>-1117330.8987274088</v>
      </c>
      <c r="D230" s="140">
        <f t="shared" si="17"/>
        <v>2.200249582529068E-8</v>
      </c>
      <c r="E230" s="140">
        <f t="shared" si="15"/>
        <v>-1117330.8987273867</v>
      </c>
      <c r="G230" s="140">
        <v>21081.714070437138</v>
      </c>
      <c r="J230" s="140">
        <f t="shared" si="18"/>
        <v>21081.714070437138</v>
      </c>
    </row>
    <row r="231" spans="2:10">
      <c r="B231" s="250">
        <f t="shared" si="19"/>
        <v>49674</v>
      </c>
      <c r="C231" s="140">
        <f t="shared" si="16"/>
        <v>-1096249.1846569716</v>
      </c>
      <c r="D231" s="140">
        <f t="shared" si="17"/>
        <v>2.200249582529068E-8</v>
      </c>
      <c r="E231" s="140">
        <f t="shared" si="15"/>
        <v>-1096249.1846569497</v>
      </c>
      <c r="G231" s="140">
        <v>21081.714070437138</v>
      </c>
      <c r="J231" s="140">
        <f t="shared" si="18"/>
        <v>21081.714070437138</v>
      </c>
    </row>
    <row r="232" spans="2:10">
      <c r="B232" s="250">
        <f t="shared" si="19"/>
        <v>49705</v>
      </c>
      <c r="C232" s="140">
        <f t="shared" si="16"/>
        <v>-1075167.4705865344</v>
      </c>
      <c r="D232" s="140">
        <f t="shared" si="17"/>
        <v>2.200249582529068E-8</v>
      </c>
      <c r="E232" s="140">
        <f t="shared" si="15"/>
        <v>-1075167.4705865122</v>
      </c>
      <c r="G232" s="140">
        <v>21081.714070437138</v>
      </c>
      <c r="J232" s="140">
        <f t="shared" si="18"/>
        <v>21081.714070437138</v>
      </c>
    </row>
    <row r="233" spans="2:10">
      <c r="B233" s="250">
        <f t="shared" si="19"/>
        <v>49734</v>
      </c>
      <c r="C233" s="140">
        <f t="shared" si="16"/>
        <v>-1054085.7565160971</v>
      </c>
      <c r="D233" s="140">
        <f t="shared" si="17"/>
        <v>2.200249582529068E-8</v>
      </c>
      <c r="E233" s="140">
        <f t="shared" si="15"/>
        <v>-1054085.7565160752</v>
      </c>
      <c r="G233" s="140">
        <v>21081.714070437138</v>
      </c>
      <c r="J233" s="140">
        <f t="shared" si="18"/>
        <v>21081.714070437138</v>
      </c>
    </row>
    <row r="234" spans="2:10">
      <c r="B234" s="250">
        <f t="shared" si="19"/>
        <v>49765</v>
      </c>
      <c r="C234" s="140">
        <f t="shared" si="16"/>
        <v>-1033004.04244566</v>
      </c>
      <c r="D234" s="140">
        <f t="shared" si="17"/>
        <v>2.200249582529068E-8</v>
      </c>
      <c r="E234" s="140">
        <f t="shared" si="15"/>
        <v>-1033004.042445638</v>
      </c>
      <c r="G234" s="140">
        <v>21081.714070437138</v>
      </c>
      <c r="J234" s="140">
        <f t="shared" si="18"/>
        <v>21081.714070437138</v>
      </c>
    </row>
    <row r="235" spans="2:10">
      <c r="B235" s="250">
        <f t="shared" si="19"/>
        <v>49795</v>
      </c>
      <c r="C235" s="140">
        <f t="shared" si="16"/>
        <v>-1011922.3283752229</v>
      </c>
      <c r="D235" s="140">
        <f t="shared" si="17"/>
        <v>2.200249582529068E-8</v>
      </c>
      <c r="E235" s="140">
        <f t="shared" si="15"/>
        <v>-1011922.3283752009</v>
      </c>
      <c r="G235" s="140">
        <v>21081.714070437138</v>
      </c>
      <c r="J235" s="140">
        <f t="shared" si="18"/>
        <v>21081.714070437138</v>
      </c>
    </row>
    <row r="236" spans="2:10">
      <c r="B236" s="250">
        <f t="shared" si="19"/>
        <v>49826</v>
      </c>
      <c r="C236" s="140">
        <f t="shared" si="16"/>
        <v>-990840.61430478573</v>
      </c>
      <c r="D236" s="140">
        <f t="shared" si="17"/>
        <v>2.200249582529068E-8</v>
      </c>
      <c r="E236" s="140">
        <f t="shared" si="15"/>
        <v>-990840.61430476373</v>
      </c>
      <c r="G236" s="140">
        <v>21081.714070437138</v>
      </c>
      <c r="J236" s="140">
        <f t="shared" si="18"/>
        <v>21081.714070437138</v>
      </c>
    </row>
    <row r="237" spans="2:10">
      <c r="B237" s="250">
        <f t="shared" si="19"/>
        <v>49856</v>
      </c>
      <c r="C237" s="140">
        <f t="shared" si="16"/>
        <v>-969758.90023434861</v>
      </c>
      <c r="D237" s="140">
        <f t="shared" si="17"/>
        <v>2.200249582529068E-8</v>
      </c>
      <c r="E237" s="140">
        <f t="shared" si="15"/>
        <v>-969758.9002343266</v>
      </c>
      <c r="G237" s="140">
        <v>21081.714070437138</v>
      </c>
      <c r="J237" s="140">
        <f t="shared" si="18"/>
        <v>21081.714070437138</v>
      </c>
    </row>
    <row r="238" spans="2:10">
      <c r="B238" s="250">
        <f t="shared" si="19"/>
        <v>49887</v>
      </c>
      <c r="C238" s="140">
        <f t="shared" si="16"/>
        <v>-948677.18616391148</v>
      </c>
      <c r="D238" s="140">
        <f t="shared" si="17"/>
        <v>2.200249582529068E-8</v>
      </c>
      <c r="E238" s="140">
        <f t="shared" si="15"/>
        <v>-948677.18616388948</v>
      </c>
      <c r="G238" s="140">
        <v>21081.714070437138</v>
      </c>
      <c r="J238" s="140">
        <f t="shared" si="18"/>
        <v>21081.714070437138</v>
      </c>
    </row>
    <row r="239" spans="2:10">
      <c r="B239" s="250">
        <f t="shared" si="19"/>
        <v>49918</v>
      </c>
      <c r="C239" s="140">
        <f t="shared" si="16"/>
        <v>-927595.47209347435</v>
      </c>
      <c r="D239" s="140">
        <f t="shared" si="17"/>
        <v>2.200249582529068E-8</v>
      </c>
      <c r="E239" s="140">
        <f t="shared" si="15"/>
        <v>-927595.47209345235</v>
      </c>
      <c r="G239" s="140">
        <v>21081.714070437138</v>
      </c>
      <c r="J239" s="140">
        <f t="shared" si="18"/>
        <v>21081.714070437138</v>
      </c>
    </row>
    <row r="240" spans="2:10">
      <c r="B240" s="250">
        <f t="shared" si="19"/>
        <v>49948</v>
      </c>
      <c r="C240" s="140">
        <f t="shared" si="16"/>
        <v>-906513.75802303723</v>
      </c>
      <c r="D240" s="140">
        <f t="shared" si="17"/>
        <v>2.200249582529068E-8</v>
      </c>
      <c r="E240" s="140">
        <f t="shared" si="15"/>
        <v>-906513.75802301522</v>
      </c>
      <c r="G240" s="140">
        <v>21081.714070437138</v>
      </c>
      <c r="J240" s="140">
        <f t="shared" si="18"/>
        <v>21081.714070437138</v>
      </c>
    </row>
    <row r="241" spans="2:10">
      <c r="B241" s="250">
        <f t="shared" si="19"/>
        <v>49979</v>
      </c>
      <c r="C241" s="140">
        <f t="shared" si="16"/>
        <v>-885432.0439526001</v>
      </c>
      <c r="D241" s="140">
        <f t="shared" si="17"/>
        <v>2.200249582529068E-8</v>
      </c>
      <c r="E241" s="140">
        <f t="shared" si="15"/>
        <v>-885432.0439525781</v>
      </c>
      <c r="G241" s="140">
        <v>21081.714070437138</v>
      </c>
      <c r="J241" s="140">
        <f t="shared" si="18"/>
        <v>21081.714070437138</v>
      </c>
    </row>
    <row r="242" spans="2:10">
      <c r="B242" s="250">
        <f t="shared" si="19"/>
        <v>50009</v>
      </c>
      <c r="C242" s="140">
        <f t="shared" si="16"/>
        <v>-864350.32988216297</v>
      </c>
      <c r="D242" s="140">
        <f t="shared" si="17"/>
        <v>2.200249582529068E-8</v>
      </c>
      <c r="E242" s="140">
        <f t="shared" si="15"/>
        <v>-864350.32988214097</v>
      </c>
      <c r="G242" s="140">
        <v>21081.714070437138</v>
      </c>
      <c r="J242" s="140">
        <f t="shared" si="18"/>
        <v>21081.714070437138</v>
      </c>
    </row>
    <row r="243" spans="2:10">
      <c r="B243" s="250">
        <f t="shared" si="19"/>
        <v>50040</v>
      </c>
      <c r="C243" s="140">
        <f t="shared" si="16"/>
        <v>-843268.61581172585</v>
      </c>
      <c r="D243" s="140">
        <f t="shared" si="17"/>
        <v>2.200249582529068E-8</v>
      </c>
      <c r="E243" s="140">
        <f t="shared" si="15"/>
        <v>-843268.61581170384</v>
      </c>
      <c r="G243" s="140">
        <v>21081.714070437138</v>
      </c>
      <c r="J243" s="140">
        <f t="shared" si="18"/>
        <v>21081.714070437138</v>
      </c>
    </row>
    <row r="244" spans="2:10">
      <c r="B244" s="250">
        <f t="shared" si="19"/>
        <v>50071</v>
      </c>
      <c r="C244" s="140">
        <f t="shared" si="16"/>
        <v>-822186.90174128872</v>
      </c>
      <c r="D244" s="140">
        <f t="shared" si="17"/>
        <v>2.200249582529068E-8</v>
      </c>
      <c r="E244" s="140">
        <f t="shared" si="15"/>
        <v>-822186.90174126672</v>
      </c>
      <c r="G244" s="140">
        <v>21081.714070437138</v>
      </c>
      <c r="J244" s="140">
        <f t="shared" si="18"/>
        <v>21081.714070437138</v>
      </c>
    </row>
    <row r="245" spans="2:10">
      <c r="B245" s="250">
        <f t="shared" si="19"/>
        <v>50099</v>
      </c>
      <c r="C245" s="140">
        <f t="shared" si="16"/>
        <v>-801105.18767085159</v>
      </c>
      <c r="D245" s="140">
        <f t="shared" si="17"/>
        <v>2.200249582529068E-8</v>
      </c>
      <c r="E245" s="140">
        <f t="shared" si="15"/>
        <v>-801105.18767082959</v>
      </c>
      <c r="G245" s="140">
        <v>21081.714070437138</v>
      </c>
      <c r="J245" s="140">
        <f t="shared" si="18"/>
        <v>21081.714070437138</v>
      </c>
    </row>
    <row r="246" spans="2:10">
      <c r="B246" s="250">
        <f t="shared" si="19"/>
        <v>50130</v>
      </c>
      <c r="C246" s="140">
        <f t="shared" si="16"/>
        <v>-780023.47360041447</v>
      </c>
      <c r="D246" s="140">
        <f t="shared" si="17"/>
        <v>2.200249582529068E-8</v>
      </c>
      <c r="E246" s="140">
        <f t="shared" si="15"/>
        <v>-780023.47360039246</v>
      </c>
      <c r="G246" s="140">
        <v>21081.714070437138</v>
      </c>
      <c r="J246" s="140">
        <f t="shared" si="18"/>
        <v>21081.714070437138</v>
      </c>
    </row>
    <row r="247" spans="2:10">
      <c r="B247" s="250">
        <f t="shared" si="19"/>
        <v>50160</v>
      </c>
      <c r="C247" s="140">
        <f t="shared" si="16"/>
        <v>-758941.75952997734</v>
      </c>
      <c r="D247" s="140">
        <f t="shared" si="17"/>
        <v>2.200249582529068E-8</v>
      </c>
      <c r="E247" s="140">
        <f t="shared" si="15"/>
        <v>-758941.75952995534</v>
      </c>
      <c r="G247" s="140">
        <v>21081.714070437138</v>
      </c>
      <c r="J247" s="140">
        <f t="shared" si="18"/>
        <v>21081.714070437138</v>
      </c>
    </row>
    <row r="248" spans="2:10">
      <c r="B248" s="250">
        <f t="shared" si="19"/>
        <v>50191</v>
      </c>
      <c r="C248" s="140">
        <f t="shared" si="16"/>
        <v>-737860.04545954021</v>
      </c>
      <c r="D248" s="140">
        <f t="shared" si="17"/>
        <v>2.200249582529068E-8</v>
      </c>
      <c r="E248" s="140">
        <f t="shared" si="15"/>
        <v>-737860.04545951821</v>
      </c>
      <c r="G248" s="140">
        <v>21081.714070437138</v>
      </c>
      <c r="J248" s="140">
        <f t="shared" si="18"/>
        <v>21081.714070437138</v>
      </c>
    </row>
    <row r="249" spans="2:10">
      <c r="B249" s="250">
        <f t="shared" si="19"/>
        <v>50221</v>
      </c>
      <c r="C249" s="140">
        <f t="shared" si="16"/>
        <v>-716778.33138910308</v>
      </c>
      <c r="D249" s="140">
        <f t="shared" si="17"/>
        <v>2.200249582529068E-8</v>
      </c>
      <c r="E249" s="140">
        <f t="shared" si="15"/>
        <v>-716778.33138908108</v>
      </c>
      <c r="G249" s="140">
        <v>21081.714070437138</v>
      </c>
      <c r="J249" s="140">
        <f t="shared" si="18"/>
        <v>21081.714070437138</v>
      </c>
    </row>
    <row r="250" spans="2:10">
      <c r="B250" s="250">
        <f t="shared" si="19"/>
        <v>50252</v>
      </c>
      <c r="C250" s="140">
        <f t="shared" si="16"/>
        <v>-695696.61731866596</v>
      </c>
      <c r="D250" s="140">
        <f t="shared" si="17"/>
        <v>2.200249582529068E-8</v>
      </c>
      <c r="E250" s="140">
        <f t="shared" si="15"/>
        <v>-695696.61731864396</v>
      </c>
      <c r="G250" s="140">
        <v>21081.714070437138</v>
      </c>
      <c r="J250" s="140">
        <f t="shared" si="18"/>
        <v>21081.714070437138</v>
      </c>
    </row>
    <row r="251" spans="2:10">
      <c r="B251" s="250">
        <f t="shared" si="19"/>
        <v>50283</v>
      </c>
      <c r="C251" s="140">
        <f t="shared" si="16"/>
        <v>-674614.90324822883</v>
      </c>
      <c r="D251" s="140">
        <f t="shared" si="17"/>
        <v>2.200249582529068E-8</v>
      </c>
      <c r="E251" s="140">
        <f t="shared" si="15"/>
        <v>-674614.90324820683</v>
      </c>
      <c r="G251" s="140">
        <v>21081.714070437138</v>
      </c>
      <c r="J251" s="140">
        <f t="shared" si="18"/>
        <v>21081.714070437138</v>
      </c>
    </row>
    <row r="252" spans="2:10">
      <c r="B252" s="250">
        <f t="shared" si="19"/>
        <v>50313</v>
      </c>
      <c r="C252" s="140">
        <f t="shared" si="16"/>
        <v>-653533.1891777917</v>
      </c>
      <c r="D252" s="140">
        <f t="shared" si="17"/>
        <v>2.200249582529068E-8</v>
      </c>
      <c r="E252" s="140">
        <f t="shared" si="15"/>
        <v>-653533.1891777697</v>
      </c>
      <c r="G252" s="140">
        <v>21081.714070437138</v>
      </c>
      <c r="J252" s="140">
        <f t="shared" si="18"/>
        <v>21081.714070437138</v>
      </c>
    </row>
    <row r="253" spans="2:10">
      <c r="B253" s="250">
        <f t="shared" si="19"/>
        <v>50344</v>
      </c>
      <c r="C253" s="140">
        <f t="shared" si="16"/>
        <v>-632451.47510735458</v>
      </c>
      <c r="D253" s="140">
        <f t="shared" si="17"/>
        <v>2.200249582529068E-8</v>
      </c>
      <c r="E253" s="140">
        <f t="shared" si="15"/>
        <v>-632451.47510733258</v>
      </c>
      <c r="G253" s="140">
        <v>21081.714070437138</v>
      </c>
      <c r="J253" s="140">
        <f t="shared" si="18"/>
        <v>21081.714070437138</v>
      </c>
    </row>
    <row r="254" spans="2:10">
      <c r="B254" s="250">
        <f t="shared" si="19"/>
        <v>50374</v>
      </c>
      <c r="C254" s="140">
        <f t="shared" si="16"/>
        <v>-611369.76103691745</v>
      </c>
      <c r="D254" s="140">
        <f t="shared" si="17"/>
        <v>2.200249582529068E-8</v>
      </c>
      <c r="E254" s="140">
        <f t="shared" si="15"/>
        <v>-611369.76103689545</v>
      </c>
      <c r="G254" s="140">
        <v>21081.714070437138</v>
      </c>
      <c r="J254" s="140">
        <f t="shared" si="18"/>
        <v>21081.714070437138</v>
      </c>
    </row>
    <row r="255" spans="2:10">
      <c r="B255" s="250">
        <f t="shared" si="19"/>
        <v>50405</v>
      </c>
      <c r="C255" s="140">
        <f t="shared" si="16"/>
        <v>-590288.04696648032</v>
      </c>
      <c r="D255" s="140">
        <f t="shared" si="17"/>
        <v>2.200249582529068E-8</v>
      </c>
      <c r="E255" s="140">
        <f t="shared" si="15"/>
        <v>-590288.04696645832</v>
      </c>
      <c r="G255" s="140">
        <v>21081.714070437138</v>
      </c>
      <c r="J255" s="140">
        <f t="shared" si="18"/>
        <v>21081.714070437138</v>
      </c>
    </row>
    <row r="256" spans="2:10">
      <c r="B256" s="250">
        <f t="shared" si="19"/>
        <v>50436</v>
      </c>
      <c r="C256" s="140">
        <f t="shared" si="16"/>
        <v>-569206.3328960432</v>
      </c>
      <c r="D256" s="140">
        <f t="shared" si="17"/>
        <v>2.200249582529068E-8</v>
      </c>
      <c r="E256" s="140">
        <f t="shared" si="15"/>
        <v>-569206.33289602119</v>
      </c>
      <c r="G256" s="140">
        <v>21081.714070437138</v>
      </c>
      <c r="J256" s="140">
        <f t="shared" si="18"/>
        <v>21081.714070437138</v>
      </c>
    </row>
    <row r="257" spans="2:10">
      <c r="B257" s="250">
        <f t="shared" si="19"/>
        <v>50464</v>
      </c>
      <c r="C257" s="140">
        <f t="shared" si="16"/>
        <v>-548124.61882560607</v>
      </c>
      <c r="D257" s="140">
        <f t="shared" si="17"/>
        <v>2.200249582529068E-8</v>
      </c>
      <c r="E257" s="140">
        <f t="shared" si="15"/>
        <v>-548124.61882558407</v>
      </c>
      <c r="G257" s="140">
        <v>21081.714070437138</v>
      </c>
      <c r="J257" s="140">
        <f t="shared" si="18"/>
        <v>21081.714070437138</v>
      </c>
    </row>
    <row r="258" spans="2:10">
      <c r="B258" s="250">
        <f t="shared" si="19"/>
        <v>50495</v>
      </c>
      <c r="C258" s="140">
        <f t="shared" si="16"/>
        <v>-527042.90475516894</v>
      </c>
      <c r="D258" s="140">
        <f t="shared" si="17"/>
        <v>2.200249582529068E-8</v>
      </c>
      <c r="E258" s="140">
        <f t="shared" si="15"/>
        <v>-527042.90475514694</v>
      </c>
      <c r="G258" s="140">
        <v>21081.714070437138</v>
      </c>
      <c r="J258" s="140">
        <f t="shared" si="18"/>
        <v>21081.714070437138</v>
      </c>
    </row>
    <row r="259" spans="2:10">
      <c r="B259" s="250">
        <f t="shared" si="19"/>
        <v>50525</v>
      </c>
      <c r="C259" s="140">
        <f t="shared" si="16"/>
        <v>-505961.19068473182</v>
      </c>
      <c r="D259" s="140">
        <f t="shared" si="17"/>
        <v>2.200249582529068E-8</v>
      </c>
      <c r="E259" s="140">
        <f t="shared" si="15"/>
        <v>-505961.19068470981</v>
      </c>
      <c r="G259" s="140">
        <v>21081.714070437138</v>
      </c>
      <c r="J259" s="140">
        <f t="shared" si="18"/>
        <v>21081.714070437138</v>
      </c>
    </row>
    <row r="260" spans="2:10">
      <c r="B260" s="250">
        <f t="shared" si="19"/>
        <v>50556</v>
      </c>
      <c r="C260" s="140">
        <f t="shared" si="16"/>
        <v>-484879.47661429469</v>
      </c>
      <c r="D260" s="140">
        <f t="shared" si="17"/>
        <v>2.200249582529068E-8</v>
      </c>
      <c r="E260" s="140">
        <f t="shared" si="15"/>
        <v>-484879.47661427269</v>
      </c>
      <c r="G260" s="140">
        <v>21081.714070437138</v>
      </c>
      <c r="J260" s="140">
        <f t="shared" si="18"/>
        <v>21081.714070437138</v>
      </c>
    </row>
    <row r="261" spans="2:10">
      <c r="B261" s="250">
        <f t="shared" si="19"/>
        <v>50586</v>
      </c>
      <c r="C261" s="140">
        <f t="shared" si="16"/>
        <v>-463797.76254385756</v>
      </c>
      <c r="D261" s="140">
        <f t="shared" si="17"/>
        <v>2.200249582529068E-8</v>
      </c>
      <c r="E261" s="140">
        <f t="shared" si="15"/>
        <v>-463797.76254383556</v>
      </c>
      <c r="G261" s="140">
        <v>21081.714070437138</v>
      </c>
      <c r="J261" s="140">
        <f t="shared" si="18"/>
        <v>21081.714070437138</v>
      </c>
    </row>
    <row r="262" spans="2:10">
      <c r="B262" s="250">
        <f t="shared" si="19"/>
        <v>50617</v>
      </c>
      <c r="C262" s="140">
        <f t="shared" si="16"/>
        <v>-442716.04847342044</v>
      </c>
      <c r="D262" s="140">
        <f t="shared" si="17"/>
        <v>2.200249582529068E-8</v>
      </c>
      <c r="E262" s="140">
        <f t="shared" si="15"/>
        <v>-442716.04847339843</v>
      </c>
      <c r="G262" s="140">
        <v>21081.714070437138</v>
      </c>
      <c r="J262" s="140">
        <f t="shared" si="18"/>
        <v>21081.714070437138</v>
      </c>
    </row>
    <row r="263" spans="2:10">
      <c r="B263" s="250">
        <f t="shared" si="19"/>
        <v>50648</v>
      </c>
      <c r="C263" s="140">
        <f t="shared" si="16"/>
        <v>-421634.33440298331</v>
      </c>
      <c r="D263" s="140">
        <f t="shared" si="17"/>
        <v>2.200249582529068E-8</v>
      </c>
      <c r="E263" s="140">
        <f t="shared" si="15"/>
        <v>-421634.33440296131</v>
      </c>
      <c r="G263" s="140">
        <v>21081.714070437138</v>
      </c>
      <c r="J263" s="140">
        <f t="shared" si="18"/>
        <v>21081.714070437138</v>
      </c>
    </row>
    <row r="264" spans="2:10">
      <c r="B264" s="250">
        <f t="shared" si="19"/>
        <v>50678</v>
      </c>
      <c r="C264" s="140">
        <f t="shared" si="16"/>
        <v>-400552.62033254618</v>
      </c>
      <c r="D264" s="140">
        <f t="shared" si="17"/>
        <v>2.200249582529068E-8</v>
      </c>
      <c r="E264" s="140">
        <f t="shared" si="15"/>
        <v>-400552.62033252418</v>
      </c>
      <c r="G264" s="140">
        <v>21081.714070437138</v>
      </c>
      <c r="J264" s="140">
        <f t="shared" si="18"/>
        <v>21081.714070437138</v>
      </c>
    </row>
    <row r="265" spans="2:10">
      <c r="B265" s="250">
        <f t="shared" si="19"/>
        <v>50709</v>
      </c>
      <c r="C265" s="140">
        <f t="shared" si="16"/>
        <v>-379470.90626210906</v>
      </c>
      <c r="D265" s="140">
        <f t="shared" si="17"/>
        <v>2.200249582529068E-8</v>
      </c>
      <c r="E265" s="140">
        <f t="shared" si="15"/>
        <v>-379470.90626208705</v>
      </c>
      <c r="G265" s="140">
        <v>21081.714070437138</v>
      </c>
      <c r="J265" s="140">
        <f t="shared" si="18"/>
        <v>21081.714070437138</v>
      </c>
    </row>
    <row r="266" spans="2:10">
      <c r="B266" s="250">
        <f t="shared" si="19"/>
        <v>50739</v>
      </c>
      <c r="C266" s="140">
        <f t="shared" si="16"/>
        <v>-358389.19219167193</v>
      </c>
      <c r="D266" s="140">
        <f t="shared" si="17"/>
        <v>2.200249582529068E-8</v>
      </c>
      <c r="E266" s="140">
        <f t="shared" si="15"/>
        <v>-358389.19219164993</v>
      </c>
      <c r="G266" s="140">
        <v>21081.714070437138</v>
      </c>
      <c r="J266" s="140">
        <f t="shared" si="18"/>
        <v>21081.714070437138</v>
      </c>
    </row>
    <row r="267" spans="2:10">
      <c r="B267" s="250">
        <f t="shared" si="19"/>
        <v>50770</v>
      </c>
      <c r="C267" s="140">
        <f t="shared" si="16"/>
        <v>-337307.4781212348</v>
      </c>
      <c r="D267" s="140">
        <f t="shared" si="17"/>
        <v>2.200249582529068E-8</v>
      </c>
      <c r="E267" s="140">
        <f t="shared" si="15"/>
        <v>-337307.4781212128</v>
      </c>
      <c r="G267" s="140">
        <v>21081.714070437138</v>
      </c>
      <c r="J267" s="140">
        <f t="shared" si="18"/>
        <v>21081.714070437138</v>
      </c>
    </row>
    <row r="268" spans="2:10">
      <c r="B268" s="250">
        <f t="shared" si="19"/>
        <v>50801</v>
      </c>
      <c r="C268" s="140">
        <f t="shared" si="16"/>
        <v>-316225.76405079768</v>
      </c>
      <c r="D268" s="140">
        <f t="shared" si="17"/>
        <v>2.200249582529068E-8</v>
      </c>
      <c r="E268" s="140">
        <f t="shared" si="15"/>
        <v>-316225.76405077567</v>
      </c>
      <c r="G268" s="140">
        <v>21081.714070437138</v>
      </c>
      <c r="J268" s="140">
        <f t="shared" si="18"/>
        <v>21081.714070437138</v>
      </c>
    </row>
    <row r="269" spans="2:10">
      <c r="B269" s="250">
        <f t="shared" si="19"/>
        <v>50829</v>
      </c>
      <c r="C269" s="140">
        <f t="shared" si="16"/>
        <v>-295144.04998036055</v>
      </c>
      <c r="D269" s="140">
        <f t="shared" si="17"/>
        <v>2.200249582529068E-8</v>
      </c>
      <c r="E269" s="140">
        <f t="shared" si="15"/>
        <v>-295144.04998033855</v>
      </c>
      <c r="G269" s="140">
        <v>21081.714070437138</v>
      </c>
      <c r="J269" s="140">
        <f t="shared" si="18"/>
        <v>21081.714070437138</v>
      </c>
    </row>
    <row r="270" spans="2:10">
      <c r="B270" s="250">
        <f t="shared" si="19"/>
        <v>50860</v>
      </c>
      <c r="C270" s="140">
        <f t="shared" si="16"/>
        <v>-274062.33590992342</v>
      </c>
      <c r="D270" s="140">
        <f t="shared" si="17"/>
        <v>2.200249582529068E-8</v>
      </c>
      <c r="E270" s="140">
        <f t="shared" si="15"/>
        <v>-274062.33590990142</v>
      </c>
      <c r="G270" s="140">
        <v>21081.714070437138</v>
      </c>
      <c r="J270" s="140">
        <f t="shared" si="18"/>
        <v>21081.714070437138</v>
      </c>
    </row>
    <row r="271" spans="2:10">
      <c r="B271" s="250">
        <f t="shared" si="19"/>
        <v>50890</v>
      </c>
      <c r="C271" s="140">
        <f t="shared" si="16"/>
        <v>-252980.6218394863</v>
      </c>
      <c r="D271" s="140">
        <f t="shared" si="17"/>
        <v>2.200249582529068E-8</v>
      </c>
      <c r="E271" s="140">
        <f t="shared" si="15"/>
        <v>-252980.62183946429</v>
      </c>
      <c r="G271" s="140">
        <v>21081.714070437138</v>
      </c>
      <c r="J271" s="140">
        <f t="shared" si="18"/>
        <v>21081.714070437138</v>
      </c>
    </row>
    <row r="272" spans="2:10">
      <c r="B272" s="250">
        <f t="shared" si="19"/>
        <v>50921</v>
      </c>
      <c r="C272" s="140">
        <f t="shared" si="16"/>
        <v>-231898.90776904917</v>
      </c>
      <c r="D272" s="140">
        <f t="shared" si="17"/>
        <v>2.200249582529068E-8</v>
      </c>
      <c r="E272" s="140">
        <f t="shared" si="15"/>
        <v>-231898.90776902717</v>
      </c>
      <c r="G272" s="140">
        <v>21081.714070437138</v>
      </c>
      <c r="J272" s="140">
        <f t="shared" si="18"/>
        <v>21081.714070437138</v>
      </c>
    </row>
    <row r="273" spans="1:10">
      <c r="B273" s="250">
        <f t="shared" si="19"/>
        <v>50951</v>
      </c>
      <c r="C273" s="140">
        <f t="shared" si="16"/>
        <v>-210817.19369861204</v>
      </c>
      <c r="D273" s="140">
        <f t="shared" si="17"/>
        <v>2.200249582529068E-8</v>
      </c>
      <c r="E273" s="140">
        <f t="shared" si="15"/>
        <v>-210817.19369859004</v>
      </c>
      <c r="G273" s="140">
        <v>21081.714070437138</v>
      </c>
      <c r="J273" s="140">
        <f t="shared" si="18"/>
        <v>21081.714070437138</v>
      </c>
    </row>
    <row r="274" spans="1:10">
      <c r="B274" s="250">
        <f t="shared" si="19"/>
        <v>50982</v>
      </c>
      <c r="C274" s="140">
        <f t="shared" si="16"/>
        <v>-189735.47962817491</v>
      </c>
      <c r="D274" s="140">
        <f t="shared" si="17"/>
        <v>2.200249582529068E-8</v>
      </c>
      <c r="E274" s="140">
        <f t="shared" si="15"/>
        <v>-189735.47962815291</v>
      </c>
      <c r="G274" s="140">
        <v>21081.714070437138</v>
      </c>
      <c r="J274" s="140">
        <f t="shared" si="18"/>
        <v>21081.714070437138</v>
      </c>
    </row>
    <row r="275" spans="1:10">
      <c r="B275" s="250">
        <f t="shared" si="19"/>
        <v>51013</v>
      </c>
      <c r="C275" s="140">
        <f t="shared" si="16"/>
        <v>-168653.76555773779</v>
      </c>
      <c r="D275" s="140">
        <f t="shared" si="17"/>
        <v>2.200249582529068E-8</v>
      </c>
      <c r="E275" s="140">
        <f t="shared" ref="E275:E338" si="20">C275+D275</f>
        <v>-168653.76555771579</v>
      </c>
      <c r="G275" s="140">
        <v>21081.714070437138</v>
      </c>
      <c r="J275" s="140">
        <f t="shared" si="18"/>
        <v>21081.714070437138</v>
      </c>
    </row>
    <row r="276" spans="1:10">
      <c r="B276" s="250">
        <f t="shared" si="19"/>
        <v>51043</v>
      </c>
      <c r="C276" s="140">
        <f t="shared" ref="C276:C283" si="21">C275+G276</f>
        <v>-147572.05148730066</v>
      </c>
      <c r="D276" s="140">
        <f t="shared" ref="D276:D283" si="22">D275+H276+I276</f>
        <v>2.200249582529068E-8</v>
      </c>
      <c r="E276" s="140">
        <f t="shared" si="20"/>
        <v>-147572.05148727866</v>
      </c>
      <c r="G276" s="140">
        <v>21081.714070437138</v>
      </c>
      <c r="J276" s="140">
        <f t="shared" ref="J276:J339" si="23">SUM(G276:I276)</f>
        <v>21081.714070437138</v>
      </c>
    </row>
    <row r="277" spans="1:10">
      <c r="B277" s="250">
        <f t="shared" ref="B277:B283" si="24">EOMONTH(B276,1)</f>
        <v>51074</v>
      </c>
      <c r="C277" s="140">
        <f t="shared" si="21"/>
        <v>-126490.33741686352</v>
      </c>
      <c r="D277" s="140">
        <f t="shared" si="22"/>
        <v>2.200249582529068E-8</v>
      </c>
      <c r="E277" s="140">
        <f t="shared" si="20"/>
        <v>-126490.33741684152</v>
      </c>
      <c r="G277" s="140">
        <v>21081.714070437138</v>
      </c>
      <c r="J277" s="140">
        <f t="shared" si="23"/>
        <v>21081.714070437138</v>
      </c>
    </row>
    <row r="278" spans="1:10">
      <c r="B278" s="250">
        <f t="shared" si="24"/>
        <v>51104</v>
      </c>
      <c r="C278" s="140">
        <f t="shared" si="21"/>
        <v>-105408.62334642638</v>
      </c>
      <c r="D278" s="140">
        <f t="shared" si="22"/>
        <v>2.200249582529068E-8</v>
      </c>
      <c r="E278" s="140">
        <f t="shared" si="20"/>
        <v>-105408.62334640438</v>
      </c>
      <c r="G278" s="140">
        <v>21081.714070437138</v>
      </c>
      <c r="J278" s="140">
        <f t="shared" si="23"/>
        <v>21081.714070437138</v>
      </c>
    </row>
    <row r="279" spans="1:10">
      <c r="B279" s="250">
        <f t="shared" si="24"/>
        <v>51135</v>
      </c>
      <c r="C279" s="140">
        <f t="shared" si="21"/>
        <v>-84326.909275989237</v>
      </c>
      <c r="D279" s="140">
        <f t="shared" si="22"/>
        <v>2.200249582529068E-8</v>
      </c>
      <c r="E279" s="140">
        <f t="shared" si="20"/>
        <v>-84326.909275967235</v>
      </c>
      <c r="G279" s="140">
        <v>21081.714070437138</v>
      </c>
      <c r="J279" s="140">
        <f t="shared" si="23"/>
        <v>21081.714070437138</v>
      </c>
    </row>
    <row r="280" spans="1:10">
      <c r="B280" s="250">
        <f t="shared" si="24"/>
        <v>51166</v>
      </c>
      <c r="C280" s="140">
        <f t="shared" si="21"/>
        <v>-63245.195205552096</v>
      </c>
      <c r="D280" s="140">
        <f t="shared" si="22"/>
        <v>2.200249582529068E-8</v>
      </c>
      <c r="E280" s="140">
        <f t="shared" si="20"/>
        <v>-63245.195205530094</v>
      </c>
      <c r="G280" s="140">
        <v>21081.714070437138</v>
      </c>
      <c r="J280" s="140">
        <f t="shared" si="23"/>
        <v>21081.714070437138</v>
      </c>
    </row>
    <row r="281" spans="1:10">
      <c r="B281" s="250">
        <f t="shared" si="24"/>
        <v>51195</v>
      </c>
      <c r="C281" s="140">
        <f t="shared" si="21"/>
        <v>-42163.481135114955</v>
      </c>
      <c r="D281" s="140">
        <f t="shared" si="22"/>
        <v>2.200249582529068E-8</v>
      </c>
      <c r="E281" s="140">
        <f t="shared" si="20"/>
        <v>-42163.481135092952</v>
      </c>
      <c r="G281" s="140">
        <v>21081.714070437138</v>
      </c>
      <c r="J281" s="140">
        <f t="shared" si="23"/>
        <v>21081.714070437138</v>
      </c>
    </row>
    <row r="282" spans="1:10">
      <c r="B282" s="250">
        <f t="shared" si="24"/>
        <v>51226</v>
      </c>
      <c r="C282" s="140">
        <f t="shared" si="21"/>
        <v>-21081.767064677817</v>
      </c>
      <c r="D282" s="140">
        <f t="shared" si="22"/>
        <v>2.200249582529068E-8</v>
      </c>
      <c r="E282" s="140">
        <f t="shared" si="20"/>
        <v>-21081.767064655814</v>
      </c>
      <c r="G282" s="140">
        <v>21081.714070437138</v>
      </c>
      <c r="J282" s="140">
        <f t="shared" si="23"/>
        <v>21081.714070437138</v>
      </c>
    </row>
    <row r="283" spans="1:10">
      <c r="B283" s="250">
        <f t="shared" si="24"/>
        <v>51256</v>
      </c>
      <c r="C283" s="140">
        <f t="shared" si="21"/>
        <v>-5.299424067925429E-2</v>
      </c>
      <c r="D283" s="140">
        <f t="shared" si="22"/>
        <v>2.200249582529068E-8</v>
      </c>
      <c r="E283" s="140">
        <f t="shared" si="20"/>
        <v>-5.2994218676758464E-2</v>
      </c>
      <c r="G283" s="140">
        <v>21081.714070437138</v>
      </c>
      <c r="J283" s="140">
        <f t="shared" si="23"/>
        <v>21081.714070437138</v>
      </c>
    </row>
    <row r="284" spans="1:10">
      <c r="B284" s="250"/>
    </row>
    <row r="285" spans="1:10">
      <c r="B285" s="250"/>
    </row>
    <row r="286" spans="1:10">
      <c r="A286" s="140" t="s">
        <v>299</v>
      </c>
      <c r="B286" s="250"/>
    </row>
    <row r="287" spans="1:10">
      <c r="A287" s="140" t="s">
        <v>444</v>
      </c>
      <c r="B287" s="250"/>
    </row>
    <row r="288" spans="1:10">
      <c r="B288" s="250"/>
    </row>
    <row r="289" spans="2:2">
      <c r="B289" s="250"/>
    </row>
    <row r="290" spans="2:2">
      <c r="B290" s="250"/>
    </row>
    <row r="291" spans="2:2">
      <c r="B291" s="250"/>
    </row>
    <row r="292" spans="2:2">
      <c r="B292" s="250"/>
    </row>
    <row r="293" spans="2:2">
      <c r="B293" s="250"/>
    </row>
    <row r="294" spans="2:2">
      <c r="B294" s="250"/>
    </row>
    <row r="295" spans="2:2">
      <c r="B295" s="250"/>
    </row>
    <row r="296" spans="2:2">
      <c r="B296" s="250"/>
    </row>
    <row r="297" spans="2:2">
      <c r="B297" s="250"/>
    </row>
    <row r="298" spans="2:2">
      <c r="B298" s="250"/>
    </row>
    <row r="299" spans="2:2">
      <c r="B299" s="250"/>
    </row>
    <row r="300" spans="2:2">
      <c r="B300" s="250"/>
    </row>
    <row r="301" spans="2:2">
      <c r="B301" s="250"/>
    </row>
    <row r="302" spans="2:2">
      <c r="B302" s="250"/>
    </row>
    <row r="303" spans="2:2">
      <c r="B303" s="250"/>
    </row>
    <row r="304" spans="2:2">
      <c r="B304" s="250"/>
    </row>
    <row r="305" spans="2:2">
      <c r="B305" s="250"/>
    </row>
    <row r="306" spans="2:2">
      <c r="B306" s="250"/>
    </row>
    <row r="307" spans="2:2">
      <c r="B307" s="250"/>
    </row>
    <row r="308" spans="2:2">
      <c r="B308" s="250"/>
    </row>
    <row r="309" spans="2:2">
      <c r="B309" s="250"/>
    </row>
    <row r="310" spans="2:2">
      <c r="B310" s="250"/>
    </row>
    <row r="311" spans="2:2">
      <c r="B311" s="250"/>
    </row>
    <row r="312" spans="2:2">
      <c r="B312" s="250"/>
    </row>
    <row r="313" spans="2:2">
      <c r="B313" s="250"/>
    </row>
    <row r="314" spans="2:2">
      <c r="B314" s="250"/>
    </row>
    <row r="315" spans="2:2">
      <c r="B315" s="250"/>
    </row>
    <row r="316" spans="2:2">
      <c r="B316" s="250"/>
    </row>
    <row r="317" spans="2:2">
      <c r="B317" s="250"/>
    </row>
    <row r="318" spans="2:2">
      <c r="B318" s="250"/>
    </row>
    <row r="319" spans="2:2">
      <c r="B319" s="250"/>
    </row>
    <row r="320" spans="2:2">
      <c r="B320" s="250"/>
    </row>
    <row r="321" spans="2:2">
      <c r="B321" s="250"/>
    </row>
    <row r="322" spans="2:2">
      <c r="B322" s="250"/>
    </row>
    <row r="323" spans="2:2">
      <c r="B323" s="250"/>
    </row>
    <row r="324" spans="2:2">
      <c r="B324" s="250"/>
    </row>
    <row r="325" spans="2:2">
      <c r="B325" s="250"/>
    </row>
    <row r="326" spans="2:2">
      <c r="B326" s="250"/>
    </row>
    <row r="327" spans="2:2">
      <c r="B327" s="250"/>
    </row>
    <row r="328" spans="2:2">
      <c r="B328" s="250"/>
    </row>
    <row r="329" spans="2:2">
      <c r="B329" s="250"/>
    </row>
    <row r="330" spans="2:2">
      <c r="B330" s="250"/>
    </row>
    <row r="331" spans="2:2">
      <c r="B331" s="250"/>
    </row>
    <row r="332" spans="2:2">
      <c r="B332" s="250"/>
    </row>
    <row r="333" spans="2:2">
      <c r="B333" s="250"/>
    </row>
    <row r="334" spans="2:2">
      <c r="B334" s="250"/>
    </row>
    <row r="335" spans="2:2">
      <c r="B335" s="250"/>
    </row>
    <row r="336" spans="2:2">
      <c r="B336" s="250"/>
    </row>
    <row r="337" spans="2:2">
      <c r="B337" s="250"/>
    </row>
    <row r="338" spans="2:2">
      <c r="B338" s="250"/>
    </row>
    <row r="339" spans="2:2">
      <c r="B339" s="250"/>
    </row>
    <row r="340" spans="2:2">
      <c r="B340" s="250"/>
    </row>
    <row r="341" spans="2:2">
      <c r="B341" s="250"/>
    </row>
    <row r="342" spans="2:2">
      <c r="B342" s="250"/>
    </row>
    <row r="343" spans="2:2">
      <c r="B343" s="250"/>
    </row>
    <row r="344" spans="2:2">
      <c r="B344" s="250"/>
    </row>
    <row r="345" spans="2:2">
      <c r="B345" s="250"/>
    </row>
    <row r="346" spans="2:2">
      <c r="B346" s="250"/>
    </row>
    <row r="347" spans="2:2">
      <c r="B347" s="250"/>
    </row>
    <row r="348" spans="2:2">
      <c r="B348" s="250"/>
    </row>
    <row r="349" spans="2:2">
      <c r="B349" s="250"/>
    </row>
    <row r="350" spans="2:2">
      <c r="B350" s="250"/>
    </row>
    <row r="351" spans="2:2">
      <c r="B351" s="250"/>
    </row>
    <row r="352" spans="2:2">
      <c r="B352" s="250"/>
    </row>
    <row r="353" spans="2:2">
      <c r="B353" s="250"/>
    </row>
    <row r="354" spans="2:2">
      <c r="B354" s="250"/>
    </row>
    <row r="355" spans="2:2">
      <c r="B355" s="250"/>
    </row>
    <row r="356" spans="2:2">
      <c r="B356" s="250"/>
    </row>
    <row r="357" spans="2:2">
      <c r="B357" s="250"/>
    </row>
    <row r="358" spans="2:2">
      <c r="B358" s="250"/>
    </row>
    <row r="359" spans="2:2">
      <c r="B359" s="250"/>
    </row>
    <row r="360" spans="2:2">
      <c r="B360" s="250"/>
    </row>
    <row r="361" spans="2:2">
      <c r="B361" s="250"/>
    </row>
    <row r="362" spans="2:2">
      <c r="B362" s="250"/>
    </row>
    <row r="363" spans="2:2">
      <c r="B363" s="250"/>
    </row>
    <row r="364" spans="2:2">
      <c r="B364" s="250"/>
    </row>
    <row r="365" spans="2:2">
      <c r="B365" s="250"/>
    </row>
    <row r="366" spans="2:2">
      <c r="B366" s="250"/>
    </row>
    <row r="367" spans="2:2">
      <c r="B367" s="250"/>
    </row>
    <row r="368" spans="2:2">
      <c r="B368" s="250"/>
    </row>
    <row r="369" spans="2:2">
      <c r="B369" s="250"/>
    </row>
    <row r="370" spans="2:2">
      <c r="B370" s="250"/>
    </row>
    <row r="371" spans="2:2">
      <c r="B371" s="250"/>
    </row>
    <row r="372" spans="2:2">
      <c r="B372" s="250"/>
    </row>
    <row r="373" spans="2:2">
      <c r="B373" s="250"/>
    </row>
    <row r="374" spans="2:2">
      <c r="B374" s="250"/>
    </row>
    <row r="375" spans="2:2">
      <c r="B375" s="250"/>
    </row>
    <row r="376" spans="2:2">
      <c r="B376" s="250"/>
    </row>
    <row r="377" spans="2:2">
      <c r="B377" s="250"/>
    </row>
    <row r="378" spans="2:2">
      <c r="B378" s="250"/>
    </row>
    <row r="379" spans="2:2">
      <c r="B379" s="250"/>
    </row>
    <row r="380" spans="2:2">
      <c r="B380" s="250"/>
    </row>
    <row r="381" spans="2:2">
      <c r="B381" s="250"/>
    </row>
    <row r="382" spans="2:2">
      <c r="B382" s="250"/>
    </row>
  </sheetData>
  <mergeCells count="8">
    <mergeCell ref="A1:J1"/>
    <mergeCell ref="A2:J2"/>
    <mergeCell ref="G17:J17"/>
    <mergeCell ref="A19:B19"/>
    <mergeCell ref="A3:J3"/>
    <mergeCell ref="A4:J4"/>
    <mergeCell ref="A5:J5"/>
    <mergeCell ref="C17:E17"/>
  </mergeCells>
  <pageMargins left="0.7" right="0.7" top="0.75" bottom="0.75" header="0.3" footer="0.3"/>
  <pageSetup scale="56" orientation="portrait" r:id="rId1"/>
  <headerFooter>
    <oddHeader>&amp;RCASE NO. 2021-00214
FR_16(8)(b) 
ATTACHMENT 1</oddHeader>
    <oddFooter>&amp;RSchedule &amp;A
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6F5D2-C87B-4A64-BCD3-4856B067B6C5}">
  <sheetPr>
    <pageSetUpPr fitToPage="1"/>
  </sheetPr>
  <dimension ref="A1:S27"/>
  <sheetViews>
    <sheetView view="pageBreakPreview" zoomScale="80" zoomScaleNormal="100" zoomScaleSheetLayoutView="80" workbookViewId="0">
      <selection activeCell="G30" sqref="G30"/>
    </sheetView>
  </sheetViews>
  <sheetFormatPr defaultColWidth="8.44140625" defaultRowHeight="15"/>
  <cols>
    <col min="1" max="1" width="5.77734375" style="4" customWidth="1"/>
    <col min="2" max="2" width="6.88671875" style="4" customWidth="1"/>
    <col min="3" max="3" width="47" style="4" customWidth="1"/>
    <col min="4" max="15" width="10.5546875" style="4" bestFit="1" customWidth="1"/>
    <col min="16" max="16" width="12" style="4" bestFit="1" customWidth="1"/>
    <col min="17" max="17" width="11" style="4" customWidth="1"/>
    <col min="18" max="16384" width="8.44140625" style="4"/>
  </cols>
  <sheetData>
    <row r="1" spans="1:19">
      <c r="A1" s="270" t="s">
        <v>476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9">
      <c r="A2" s="270" t="s">
        <v>477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</row>
    <row r="3" spans="1:19">
      <c r="A3" s="271" t="s">
        <v>475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</row>
    <row r="4" spans="1:19">
      <c r="A4" s="270" t="s">
        <v>478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</row>
    <row r="5" spans="1:19">
      <c r="A5" s="201"/>
      <c r="B5" s="92"/>
      <c r="C5" s="92"/>
      <c r="D5" s="92"/>
      <c r="E5" s="92"/>
      <c r="F5" s="92"/>
      <c r="G5" s="92"/>
      <c r="H5" s="92"/>
      <c r="I5" s="92"/>
      <c r="J5" s="92"/>
      <c r="K5" s="92"/>
    </row>
    <row r="6" spans="1:19">
      <c r="A6" s="7" t="str">
        <f>'B.1 B'!A6</f>
        <v>Data:__X___Base Period______Forecasted Period</v>
      </c>
      <c r="B6" s="1"/>
      <c r="P6" s="4" t="s">
        <v>429</v>
      </c>
    </row>
    <row r="7" spans="1:19">
      <c r="A7" s="7" t="str">
        <f>'B.1 B'!A7</f>
        <v>Type of Filing:___X____Original________Updated ________Revised</v>
      </c>
      <c r="C7" s="1"/>
      <c r="P7" s="4" t="s">
        <v>474</v>
      </c>
    </row>
    <row r="8" spans="1:19">
      <c r="A8" s="103" t="str">
        <f>'B.1 B'!A8</f>
        <v>Workpaper Reference No(s).</v>
      </c>
      <c r="B8" s="22"/>
      <c r="C8" s="22"/>
      <c r="D8" s="22"/>
      <c r="E8" s="22"/>
      <c r="F8" s="22"/>
      <c r="G8" s="26"/>
      <c r="H8" s="26"/>
      <c r="I8" s="22"/>
      <c r="J8" s="22"/>
      <c r="K8" s="26"/>
      <c r="L8" s="22"/>
      <c r="M8" s="26"/>
      <c r="N8" s="26"/>
      <c r="O8" s="26"/>
      <c r="P8" s="26"/>
      <c r="Q8" s="26"/>
    </row>
    <row r="9" spans="1:19">
      <c r="D9" s="2"/>
      <c r="E9" s="2"/>
      <c r="F9" s="8"/>
      <c r="G9" s="8"/>
      <c r="H9" s="8"/>
      <c r="I9" s="8"/>
      <c r="J9" s="2"/>
      <c r="K9" s="8"/>
    </row>
    <row r="10" spans="1:19">
      <c r="A10" s="8" t="s">
        <v>45</v>
      </c>
      <c r="B10" s="8" t="s">
        <v>448</v>
      </c>
      <c r="D10" s="36" t="s">
        <v>441</v>
      </c>
      <c r="E10" s="36" t="s">
        <v>441</v>
      </c>
      <c r="F10" s="36" t="s">
        <v>441</v>
      </c>
      <c r="G10" s="36" t="s">
        <v>441</v>
      </c>
      <c r="H10" s="36" t="s">
        <v>441</v>
      </c>
      <c r="I10" s="36" t="s">
        <v>441</v>
      </c>
      <c r="J10" s="36" t="s">
        <v>441</v>
      </c>
      <c r="K10" s="36" t="s">
        <v>458</v>
      </c>
      <c r="L10" s="36" t="s">
        <v>458</v>
      </c>
      <c r="M10" s="36" t="s">
        <v>458</v>
      </c>
      <c r="N10" s="36" t="s">
        <v>458</v>
      </c>
      <c r="O10" s="36" t="s">
        <v>458</v>
      </c>
      <c r="P10" s="36" t="s">
        <v>458</v>
      </c>
      <c r="Q10" s="36" t="s">
        <v>446</v>
      </c>
    </row>
    <row r="11" spans="1:19">
      <c r="A11" s="21" t="s">
        <v>43</v>
      </c>
      <c r="B11" s="21" t="s">
        <v>445</v>
      </c>
      <c r="C11" s="22"/>
      <c r="D11" s="240">
        <f>'WP B.4.1B'!C8</f>
        <v>44075</v>
      </c>
      <c r="E11" s="240">
        <f>'WP B.4.1B'!D8</f>
        <v>44105</v>
      </c>
      <c r="F11" s="240">
        <f>'WP B.4.1B'!E8</f>
        <v>44136</v>
      </c>
      <c r="G11" s="240">
        <f>'WP B.4.1B'!F8</f>
        <v>44166</v>
      </c>
      <c r="H11" s="240">
        <f>'WP B.4.1B'!G8</f>
        <v>44197</v>
      </c>
      <c r="I11" s="240">
        <f>'WP B.4.1B'!H8</f>
        <v>44228</v>
      </c>
      <c r="J11" s="240">
        <f>'WP B.4.1B'!I8</f>
        <v>44256</v>
      </c>
      <c r="K11" s="240">
        <f>'WP B.4.1B'!J8</f>
        <v>44287</v>
      </c>
      <c r="L11" s="240">
        <f>'WP B.4.1B'!K8</f>
        <v>44317</v>
      </c>
      <c r="M11" s="240">
        <f>'WP B.4.1B'!L8</f>
        <v>44348</v>
      </c>
      <c r="N11" s="240">
        <f>'WP B.4.1B'!M8</f>
        <v>44378</v>
      </c>
      <c r="O11" s="240">
        <f>'WP B.4.1B'!N8</f>
        <v>44409</v>
      </c>
      <c r="P11" s="240">
        <f>'WP B.4.1B'!O8</f>
        <v>44440</v>
      </c>
      <c r="Q11" s="195" t="s">
        <v>218</v>
      </c>
    </row>
    <row r="12" spans="1:19" ht="15.75">
      <c r="B12" s="188" t="s">
        <v>379</v>
      </c>
    </row>
    <row r="13" spans="1:19">
      <c r="A13" s="8">
        <v>1</v>
      </c>
      <c r="B13" s="227"/>
      <c r="C13" s="1" t="s">
        <v>427</v>
      </c>
      <c r="D13" s="50">
        <v>-659350.80000000005</v>
      </c>
      <c r="E13" s="50">
        <v>-659350.80000000005</v>
      </c>
      <c r="F13" s="50">
        <v>-657820.80000000005</v>
      </c>
      <c r="G13" s="50">
        <v>-668701.96</v>
      </c>
      <c r="H13" s="50">
        <v>-670714.19999999995</v>
      </c>
      <c r="I13" s="50">
        <v>-673519.92</v>
      </c>
      <c r="J13" s="50">
        <v>-772542.77</v>
      </c>
      <c r="K13" s="50">
        <v>-683775.07499999995</v>
      </c>
      <c r="L13" s="50">
        <v>-683775.07499999995</v>
      </c>
      <c r="M13" s="50">
        <v>-683775.07499999995</v>
      </c>
      <c r="N13" s="50">
        <v>-683775.07499999995</v>
      </c>
      <c r="O13" s="50">
        <v>-683775.07499999995</v>
      </c>
      <c r="P13" s="50">
        <v>-683775.07499999995</v>
      </c>
      <c r="Q13" s="267">
        <f>SUM(D13:P13)/13</f>
        <v>-681896.28461538465</v>
      </c>
      <c r="S13" s="111"/>
    </row>
    <row r="14" spans="1:19">
      <c r="A14" s="2">
        <v>2</v>
      </c>
      <c r="B14" s="222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9" ht="15.75">
      <c r="A15" s="8">
        <v>3</v>
      </c>
      <c r="B15" s="188" t="s">
        <v>376</v>
      </c>
    </row>
    <row r="16" spans="1:19">
      <c r="A16" s="2">
        <v>4</v>
      </c>
      <c r="B16" s="227">
        <v>15560</v>
      </c>
      <c r="C16" s="1" t="s">
        <v>427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267">
        <f>(SUM(D16:P16))/13</f>
        <v>0</v>
      </c>
    </row>
    <row r="17" spans="1:17">
      <c r="A17" s="8">
        <v>5</v>
      </c>
      <c r="B17" s="189"/>
      <c r="C17" s="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7" ht="15.75">
      <c r="A18" s="2">
        <v>6</v>
      </c>
      <c r="B18" s="188" t="s">
        <v>374</v>
      </c>
      <c r="C18" s="182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7">
      <c r="A19" s="8">
        <v>7</v>
      </c>
      <c r="B19" s="227">
        <v>15560</v>
      </c>
      <c r="C19" s="1" t="s">
        <v>427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267">
        <f>(SUM(D19:P19))/13</f>
        <v>0</v>
      </c>
    </row>
    <row r="20" spans="1:17">
      <c r="A20" s="2">
        <v>8</v>
      </c>
      <c r="B20" s="189"/>
      <c r="C20" s="1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</row>
    <row r="21" spans="1:17" ht="15.75">
      <c r="A21" s="8">
        <v>9</v>
      </c>
      <c r="B21" s="188" t="s">
        <v>372</v>
      </c>
    </row>
    <row r="22" spans="1:17">
      <c r="A22" s="2">
        <v>10</v>
      </c>
      <c r="B22" s="227">
        <v>15560</v>
      </c>
      <c r="C22" s="1" t="s">
        <v>427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267">
        <f>(SUM(D22:P22))/13</f>
        <v>0</v>
      </c>
    </row>
    <row r="23" spans="1:17">
      <c r="A23" s="8"/>
      <c r="B23" s="222"/>
      <c r="D23" s="6"/>
      <c r="E23" s="6"/>
      <c r="F23" s="6"/>
      <c r="G23" s="6"/>
      <c r="H23" s="6"/>
      <c r="I23" s="6"/>
      <c r="J23" s="6"/>
      <c r="K23" s="6"/>
      <c r="L23" s="266"/>
      <c r="M23" s="217"/>
      <c r="N23" s="217"/>
      <c r="O23" s="217"/>
      <c r="P23" s="217"/>
    </row>
    <row r="24" spans="1:17">
      <c r="A24" s="8"/>
      <c r="D24" s="6"/>
      <c r="E24" s="6"/>
      <c r="F24" s="6"/>
      <c r="G24" s="6"/>
      <c r="H24" s="6"/>
      <c r="I24" s="6"/>
      <c r="J24" s="6"/>
      <c r="K24" s="6"/>
      <c r="L24" s="266"/>
      <c r="M24" s="217"/>
      <c r="N24" s="217"/>
      <c r="O24" s="217"/>
      <c r="P24" s="217"/>
    </row>
    <row r="25" spans="1:17">
      <c r="P25" s="217"/>
    </row>
    <row r="26" spans="1:17">
      <c r="B26" s="4" t="s">
        <v>299</v>
      </c>
    </row>
    <row r="27" spans="1:17">
      <c r="B27" s="4" t="s">
        <v>473</v>
      </c>
    </row>
  </sheetData>
  <mergeCells count="4">
    <mergeCell ref="A1:Q1"/>
    <mergeCell ref="A2:Q2"/>
    <mergeCell ref="A3:Q3"/>
    <mergeCell ref="A4:Q4"/>
  </mergeCells>
  <printOptions horizontalCentered="1"/>
  <pageMargins left="0.54" right="0.53" top="0.93" bottom="1" header="0.5" footer="0.5"/>
  <pageSetup scale="51" orientation="landscape" verticalDpi="300" r:id="rId1"/>
  <headerFooter alignWithMargins="0">
    <oddHeader>&amp;RCASE NO. 2021-00214
FR_16(8)(b) 
ATTACHMENT 1</oddHeader>
    <oddFooter>&amp;R&amp;A
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72621-24D5-426A-A023-4D06511A377F}">
  <sheetPr>
    <pageSetUpPr fitToPage="1"/>
  </sheetPr>
  <dimension ref="A1:Q27"/>
  <sheetViews>
    <sheetView view="pageBreakPreview" zoomScale="80" zoomScaleNormal="100" zoomScaleSheetLayoutView="80" workbookViewId="0">
      <selection activeCell="G30" sqref="G30"/>
    </sheetView>
  </sheetViews>
  <sheetFormatPr defaultColWidth="8.44140625" defaultRowHeight="15"/>
  <cols>
    <col min="1" max="1" width="5.77734375" style="4" customWidth="1"/>
    <col min="2" max="2" width="7.109375" style="4" customWidth="1"/>
    <col min="3" max="3" width="44.21875" style="4" customWidth="1"/>
    <col min="4" max="15" width="10.5546875" style="4" bestFit="1" customWidth="1"/>
    <col min="16" max="16" width="12" style="4" bestFit="1" customWidth="1"/>
    <col min="17" max="17" width="10" style="4" bestFit="1" customWidth="1"/>
    <col min="18" max="16384" width="8.44140625" style="4"/>
  </cols>
  <sheetData>
    <row r="1" spans="1:17">
      <c r="A1" s="270" t="s">
        <v>476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>
      <c r="A2" s="270" t="s">
        <v>477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</row>
    <row r="3" spans="1:17">
      <c r="A3" s="271" t="s">
        <v>475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</row>
    <row r="4" spans="1:17">
      <c r="A4" s="270" t="s">
        <v>478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</row>
    <row r="5" spans="1:17">
      <c r="A5" s="201"/>
      <c r="B5" s="92"/>
      <c r="C5" s="92"/>
      <c r="D5" s="92"/>
      <c r="E5" s="92"/>
      <c r="F5" s="92"/>
      <c r="G5" s="92"/>
      <c r="H5" s="92"/>
      <c r="I5" s="92"/>
      <c r="J5" s="92"/>
      <c r="K5" s="92"/>
    </row>
    <row r="6" spans="1:17">
      <c r="A6" s="7" t="str">
        <f>'B.1 F '!A6</f>
        <v>Data:______Base Period__X___Forecasted Period</v>
      </c>
      <c r="B6" s="1"/>
      <c r="P6" s="4" t="s">
        <v>386</v>
      </c>
    </row>
    <row r="7" spans="1:17">
      <c r="A7" s="7" t="str">
        <f>'B.1 F '!A7</f>
        <v>Type of Filing:___X____Original________Updated ________Revised</v>
      </c>
      <c r="C7" s="1"/>
      <c r="P7" s="4" t="s">
        <v>459</v>
      </c>
    </row>
    <row r="8" spans="1:17">
      <c r="A8" s="103" t="str">
        <f>'B.1 F '!A8</f>
        <v>Workpaper Reference No(s).</v>
      </c>
      <c r="B8" s="22"/>
      <c r="C8" s="22"/>
      <c r="D8" s="22"/>
      <c r="E8" s="22"/>
      <c r="F8" s="22"/>
      <c r="G8" s="26"/>
      <c r="H8" s="26"/>
      <c r="I8" s="22"/>
      <c r="J8" s="22"/>
      <c r="K8" s="26"/>
      <c r="L8" s="22"/>
      <c r="M8" s="26"/>
      <c r="N8" s="26"/>
      <c r="O8" s="26"/>
      <c r="P8" s="26"/>
      <c r="Q8" s="26"/>
    </row>
    <row r="9" spans="1:17">
      <c r="D9" s="2"/>
      <c r="E9" s="2"/>
      <c r="F9" s="8"/>
      <c r="G9" s="8"/>
      <c r="H9" s="8"/>
      <c r="I9" s="8"/>
      <c r="J9" s="2"/>
      <c r="K9" s="8"/>
    </row>
    <row r="10" spans="1:17">
      <c r="A10" s="8" t="s">
        <v>45</v>
      </c>
      <c r="B10" s="8" t="s">
        <v>448</v>
      </c>
      <c r="D10" s="36" t="s">
        <v>458</v>
      </c>
      <c r="E10" s="36" t="s">
        <v>458</v>
      </c>
      <c r="F10" s="36" t="s">
        <v>458</v>
      </c>
      <c r="G10" s="36" t="s">
        <v>458</v>
      </c>
      <c r="H10" s="36" t="s">
        <v>458</v>
      </c>
      <c r="I10" s="36" t="s">
        <v>67</v>
      </c>
      <c r="J10" s="36" t="s">
        <v>67</v>
      </c>
      <c r="K10" s="36" t="s">
        <v>67</v>
      </c>
      <c r="L10" s="36" t="s">
        <v>67</v>
      </c>
      <c r="M10" s="36" t="s">
        <v>67</v>
      </c>
      <c r="N10" s="36" t="s">
        <v>67</v>
      </c>
      <c r="O10" s="36" t="s">
        <v>67</v>
      </c>
      <c r="P10" s="36" t="s">
        <v>67</v>
      </c>
      <c r="Q10" s="36" t="s">
        <v>446</v>
      </c>
    </row>
    <row r="11" spans="1:17">
      <c r="A11" s="21" t="s">
        <v>43</v>
      </c>
      <c r="B11" s="21" t="s">
        <v>445</v>
      </c>
      <c r="C11" s="22"/>
      <c r="D11" s="240">
        <f>'WP B.4.1F'!C8</f>
        <v>44531</v>
      </c>
      <c r="E11" s="240">
        <f>'WP B.4.1F'!D8</f>
        <v>44562</v>
      </c>
      <c r="F11" s="240">
        <f>'WP B.4.1F'!E8</f>
        <v>44593</v>
      </c>
      <c r="G11" s="240">
        <f>'WP B.4.1F'!F8</f>
        <v>44621</v>
      </c>
      <c r="H11" s="240">
        <f>'WP B.4.1F'!G8</f>
        <v>44652</v>
      </c>
      <c r="I11" s="240">
        <f>'WP B.4.1F'!H8</f>
        <v>44682</v>
      </c>
      <c r="J11" s="240">
        <f>'WP B.4.1F'!I8</f>
        <v>44713</v>
      </c>
      <c r="K11" s="240">
        <f>'WP B.4.1F'!J8</f>
        <v>44743</v>
      </c>
      <c r="L11" s="240">
        <f>'WP B.4.1F'!K8</f>
        <v>44774</v>
      </c>
      <c r="M11" s="240">
        <f>'WP B.4.1F'!L8</f>
        <v>44805</v>
      </c>
      <c r="N11" s="240">
        <f>'WP B.4.1F'!M8</f>
        <v>44835</v>
      </c>
      <c r="O11" s="240">
        <f>'WP B.4.1F'!N8</f>
        <v>44866</v>
      </c>
      <c r="P11" s="240">
        <f>'WP B.4.1F'!O8</f>
        <v>44896</v>
      </c>
      <c r="Q11" s="195" t="s">
        <v>218</v>
      </c>
    </row>
    <row r="12" spans="1:17" ht="15.75">
      <c r="B12" s="188" t="s">
        <v>379</v>
      </c>
    </row>
    <row r="13" spans="1:17">
      <c r="A13" s="8">
        <v>1</v>
      </c>
      <c r="B13" s="227"/>
      <c r="C13" s="1" t="s">
        <v>427</v>
      </c>
      <c r="D13" s="50">
        <v>-683775.07499999995</v>
      </c>
      <c r="E13" s="50">
        <v>-683775.07499999995</v>
      </c>
      <c r="F13" s="50">
        <v>-683775.07499999995</v>
      </c>
      <c r="G13" s="50">
        <v>-683775.07499999995</v>
      </c>
      <c r="H13" s="50">
        <v>-683775.07499999995</v>
      </c>
      <c r="I13" s="50">
        <v>-683775.07499999995</v>
      </c>
      <c r="J13" s="50">
        <v>-683775.07499999995</v>
      </c>
      <c r="K13" s="50">
        <v>-683775.07499999995</v>
      </c>
      <c r="L13" s="50">
        <v>-683775.07499999995</v>
      </c>
      <c r="M13" s="50">
        <v>-683775.07499999995</v>
      </c>
      <c r="N13" s="50">
        <v>-683775.07499999995</v>
      </c>
      <c r="O13" s="50">
        <v>-683775.07499999995</v>
      </c>
      <c r="P13" s="50">
        <v>-683775.07499999995</v>
      </c>
      <c r="Q13" s="267">
        <f>SUM(D13:P13)/13</f>
        <v>-683775.07500000007</v>
      </c>
    </row>
    <row r="14" spans="1:17">
      <c r="A14" s="2">
        <v>2</v>
      </c>
      <c r="B14" s="222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7" ht="15.75">
      <c r="A15" s="8">
        <v>3</v>
      </c>
      <c r="B15" s="188" t="s">
        <v>376</v>
      </c>
    </row>
    <row r="16" spans="1:17">
      <c r="A16" s="2">
        <v>4</v>
      </c>
      <c r="B16" s="227">
        <v>15560</v>
      </c>
      <c r="C16" s="1" t="s">
        <v>427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267">
        <f>SUM(D16:P16)/13</f>
        <v>0</v>
      </c>
    </row>
    <row r="17" spans="1:17">
      <c r="A17" s="8">
        <v>5</v>
      </c>
      <c r="B17" s="189"/>
      <c r="C17" s="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7" ht="15.75">
      <c r="A18" s="2">
        <v>6</v>
      </c>
      <c r="B18" s="188" t="s">
        <v>374</v>
      </c>
      <c r="C18" s="182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7">
      <c r="A19" s="8">
        <v>7</v>
      </c>
      <c r="B19" s="227">
        <v>15560</v>
      </c>
      <c r="C19" s="1" t="s">
        <v>427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267">
        <f>SUM(D19:P19)/13</f>
        <v>0</v>
      </c>
    </row>
    <row r="20" spans="1:17">
      <c r="A20" s="2">
        <v>8</v>
      </c>
      <c r="B20" s="189"/>
      <c r="C20" s="1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</row>
    <row r="21" spans="1:17" ht="15.75">
      <c r="A21" s="8">
        <v>9</v>
      </c>
      <c r="B21" s="188" t="s">
        <v>372</v>
      </c>
    </row>
    <row r="22" spans="1:17">
      <c r="A22" s="2">
        <v>10</v>
      </c>
      <c r="B22" s="227">
        <v>15560</v>
      </c>
      <c r="C22" s="1" t="s">
        <v>427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267">
        <f>SUM(D22:P22)/13</f>
        <v>0</v>
      </c>
    </row>
    <row r="23" spans="1:17">
      <c r="A23" s="8"/>
      <c r="B23" s="222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7">
      <c r="A24" s="8"/>
      <c r="D24" s="6"/>
      <c r="E24" s="6"/>
      <c r="F24" s="6"/>
      <c r="G24" s="6"/>
      <c r="H24" s="6"/>
      <c r="I24" s="6"/>
      <c r="J24" s="6"/>
      <c r="K24" s="6"/>
      <c r="L24" s="266"/>
      <c r="M24" s="217"/>
      <c r="N24" s="217"/>
      <c r="O24" s="217"/>
      <c r="P24" s="217"/>
    </row>
    <row r="26" spans="1:17">
      <c r="B26" s="4" t="s">
        <v>299</v>
      </c>
    </row>
    <row r="27" spans="1:17">
      <c r="B27" s="4" t="s">
        <v>473</v>
      </c>
    </row>
  </sheetData>
  <mergeCells count="4">
    <mergeCell ref="A1:Q1"/>
    <mergeCell ref="A2:Q2"/>
    <mergeCell ref="A3:Q3"/>
    <mergeCell ref="A4:Q4"/>
  </mergeCells>
  <printOptions horizontalCentered="1"/>
  <pageMargins left="0.54" right="0.55000000000000004" top="0.87" bottom="1" header="0.5" footer="0.5"/>
  <pageSetup scale="51" orientation="landscape" verticalDpi="300" r:id="rId1"/>
  <headerFooter alignWithMargins="0">
    <oddHeader>&amp;RCASE NO. 2021-00214
FR_16(8)(b) 
ATTACHMENT 1</oddHeader>
    <oddFooter>&amp;R&amp;A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ED808-70B8-4D25-9B3D-AECC9F140A67}">
  <sheetPr>
    <pageSetUpPr fitToPage="1"/>
  </sheetPr>
  <dimension ref="A1:M32"/>
  <sheetViews>
    <sheetView view="pageBreakPreview" zoomScale="80" zoomScaleNormal="100" zoomScaleSheetLayoutView="80" workbookViewId="0">
      <selection activeCell="G30" sqref="G30"/>
    </sheetView>
  </sheetViews>
  <sheetFormatPr defaultColWidth="8" defaultRowHeight="15"/>
  <cols>
    <col min="1" max="1" width="8" style="4" customWidth="1"/>
    <col min="2" max="2" width="45.88671875" style="4" customWidth="1"/>
    <col min="3" max="3" width="14.33203125" style="4" customWidth="1"/>
    <col min="4" max="4" width="22.77734375" style="4" customWidth="1"/>
    <col min="5" max="5" width="3.77734375" style="4" customWidth="1"/>
    <col min="6" max="6" width="22.77734375" style="4" customWidth="1"/>
    <col min="7" max="7" width="5.77734375" style="4" customWidth="1"/>
    <col min="8" max="8" width="4.44140625" style="4" customWidth="1"/>
    <col min="9" max="9" width="13.109375" style="4" bestFit="1" customWidth="1"/>
    <col min="10" max="10" width="2.44140625" style="4" customWidth="1"/>
    <col min="11" max="11" width="13.109375" style="4" bestFit="1" customWidth="1"/>
    <col min="12" max="12" width="5.5546875" style="4" customWidth="1"/>
    <col min="13" max="13" width="11" style="4" bestFit="1" customWidth="1"/>
    <col min="14" max="14" width="2.21875" style="4" customWidth="1"/>
    <col min="15" max="15" width="11" style="4" bestFit="1" customWidth="1"/>
    <col min="16" max="16384" width="8" style="4"/>
  </cols>
  <sheetData>
    <row r="1" spans="1:13">
      <c r="A1" s="270" t="s">
        <v>476</v>
      </c>
      <c r="B1" s="270"/>
      <c r="C1" s="270"/>
      <c r="D1" s="270"/>
      <c r="E1" s="270"/>
      <c r="F1" s="270"/>
    </row>
    <row r="2" spans="1:13">
      <c r="A2" s="270" t="s">
        <v>477</v>
      </c>
      <c r="B2" s="270"/>
      <c r="C2" s="270"/>
      <c r="D2" s="270"/>
      <c r="E2" s="270"/>
      <c r="F2" s="270"/>
    </row>
    <row r="3" spans="1:13">
      <c r="A3" s="271" t="s">
        <v>53</v>
      </c>
      <c r="B3" s="271"/>
      <c r="C3" s="271"/>
      <c r="D3" s="271"/>
      <c r="E3" s="271"/>
      <c r="F3" s="271"/>
    </row>
    <row r="4" spans="1:13">
      <c r="A4" s="270" t="s">
        <v>479</v>
      </c>
      <c r="B4" s="270"/>
      <c r="C4" s="270"/>
      <c r="D4" s="270"/>
      <c r="E4" s="270"/>
      <c r="F4" s="270"/>
    </row>
    <row r="6" spans="1:13">
      <c r="A6" s="1" t="s">
        <v>68</v>
      </c>
      <c r="F6" s="28" t="s">
        <v>51</v>
      </c>
      <c r="H6" s="9"/>
      <c r="I6" s="9"/>
      <c r="J6" s="9"/>
      <c r="K6" s="9"/>
      <c r="L6" s="9"/>
    </row>
    <row r="7" spans="1:13">
      <c r="A7" s="7" t="s">
        <v>480</v>
      </c>
      <c r="F7" s="27" t="s">
        <v>50</v>
      </c>
      <c r="H7" s="9"/>
      <c r="I7" s="9"/>
      <c r="J7" s="9"/>
      <c r="K7" s="9"/>
      <c r="L7" s="9"/>
    </row>
    <row r="8" spans="1:13">
      <c r="A8" s="23" t="s">
        <v>49</v>
      </c>
      <c r="B8" s="22"/>
      <c r="C8" s="22"/>
      <c r="D8" s="22"/>
      <c r="E8" s="26"/>
      <c r="F8" s="35" t="str">
        <f>'B.1 B'!F8</f>
        <v>Witness: Christian</v>
      </c>
      <c r="H8" s="9"/>
      <c r="I8" s="9"/>
      <c r="J8" s="9"/>
      <c r="K8" s="9"/>
      <c r="L8" s="9"/>
    </row>
    <row r="9" spans="1:13">
      <c r="F9" s="8"/>
      <c r="H9" s="9"/>
      <c r="I9" s="9"/>
      <c r="J9" s="9"/>
      <c r="K9" s="9"/>
      <c r="L9" s="9"/>
    </row>
    <row r="10" spans="1:13">
      <c r="C10" s="8" t="s">
        <v>47</v>
      </c>
      <c r="D10" s="8" t="s">
        <v>67</v>
      </c>
      <c r="F10" s="8" t="s">
        <v>67</v>
      </c>
      <c r="H10" s="9"/>
      <c r="I10" s="10"/>
      <c r="J10" s="9"/>
      <c r="K10" s="9"/>
      <c r="L10" s="9"/>
      <c r="M10" s="9"/>
    </row>
    <row r="11" spans="1:13">
      <c r="A11" s="8" t="s">
        <v>45</v>
      </c>
      <c r="C11" s="8" t="s">
        <v>20</v>
      </c>
      <c r="D11" s="8" t="s">
        <v>66</v>
      </c>
      <c r="F11" s="8" t="s">
        <v>66</v>
      </c>
      <c r="H11" s="9"/>
      <c r="I11" s="9"/>
      <c r="J11" s="9"/>
      <c r="K11" s="9"/>
      <c r="L11" s="9"/>
      <c r="M11" s="9"/>
    </row>
    <row r="12" spans="1:13">
      <c r="A12" s="21" t="s">
        <v>43</v>
      </c>
      <c r="B12" s="23" t="s">
        <v>42</v>
      </c>
      <c r="C12" s="21" t="s">
        <v>41</v>
      </c>
      <c r="D12" s="21" t="s">
        <v>40</v>
      </c>
      <c r="E12" s="22"/>
      <c r="F12" s="21" t="s">
        <v>39</v>
      </c>
      <c r="H12" s="9"/>
      <c r="I12" s="10"/>
      <c r="J12" s="9"/>
      <c r="K12" s="9"/>
      <c r="L12" s="9"/>
      <c r="M12" s="9"/>
    </row>
    <row r="13" spans="1:13">
      <c r="D13" s="8"/>
      <c r="F13" s="8"/>
      <c r="H13" s="9"/>
      <c r="I13" s="10"/>
      <c r="J13" s="9"/>
      <c r="K13" s="9"/>
      <c r="L13" s="9"/>
      <c r="M13" s="9"/>
    </row>
    <row r="14" spans="1:13">
      <c r="H14" s="9"/>
      <c r="I14" s="10"/>
      <c r="J14" s="9"/>
      <c r="K14" s="9"/>
      <c r="L14" s="9"/>
      <c r="M14" s="9"/>
    </row>
    <row r="15" spans="1:13">
      <c r="A15" s="8">
        <v>1</v>
      </c>
      <c r="B15" s="1" t="s">
        <v>38</v>
      </c>
      <c r="C15" s="8" t="s">
        <v>65</v>
      </c>
      <c r="D15" s="18">
        <f>'B.2 F'!I266</f>
        <v>888768711.58648896</v>
      </c>
      <c r="E15" s="6"/>
      <c r="F15" s="18">
        <f>'B.2 F'!N266</f>
        <v>869694855.96101165</v>
      </c>
      <c r="H15" s="9"/>
      <c r="I15" s="10"/>
      <c r="J15" s="9"/>
      <c r="K15" s="9"/>
      <c r="L15" s="9"/>
      <c r="M15" s="9"/>
    </row>
    <row r="16" spans="1:13">
      <c r="A16" s="12">
        <f>A15+1</f>
        <v>2</v>
      </c>
      <c r="B16" s="1" t="s">
        <v>37</v>
      </c>
      <c r="C16" s="8" t="s">
        <v>65</v>
      </c>
      <c r="D16" s="16">
        <f>'B.2 F'!I268</f>
        <v>0</v>
      </c>
      <c r="E16" s="6"/>
      <c r="F16" s="16">
        <f>'B.2 F'!N268</f>
        <v>0</v>
      </c>
      <c r="H16" s="34"/>
      <c r="I16" s="10"/>
      <c r="J16" s="9"/>
      <c r="K16" s="9"/>
      <c r="L16" s="9"/>
      <c r="M16" s="9"/>
    </row>
    <row r="17" spans="1:13">
      <c r="A17" s="12">
        <f>A16+1</f>
        <v>3</v>
      </c>
      <c r="B17" s="1" t="s">
        <v>35</v>
      </c>
      <c r="C17" s="8" t="s">
        <v>64</v>
      </c>
      <c r="D17" s="19">
        <f>-'B.3 F'!I266</f>
        <v>-191212833.04073417</v>
      </c>
      <c r="E17" s="6"/>
      <c r="F17" s="19">
        <f>-'B.3 F'!N266</f>
        <v>-186968706.50708419</v>
      </c>
      <c r="H17" s="9"/>
      <c r="I17" s="10"/>
      <c r="J17" s="9"/>
      <c r="K17" s="9"/>
      <c r="L17" s="9"/>
      <c r="M17" s="9"/>
    </row>
    <row r="18" spans="1:13">
      <c r="A18" s="8"/>
      <c r="B18" s="1"/>
      <c r="C18" s="8"/>
      <c r="D18" s="6"/>
      <c r="E18" s="6"/>
      <c r="F18" s="6"/>
      <c r="H18" s="9"/>
      <c r="I18" s="10"/>
      <c r="J18" s="9"/>
      <c r="K18" s="9"/>
      <c r="L18" s="9"/>
      <c r="M18" s="9"/>
    </row>
    <row r="19" spans="1:13">
      <c r="A19" s="12">
        <f>+A17+1</f>
        <v>4</v>
      </c>
      <c r="B19" s="1" t="s">
        <v>63</v>
      </c>
      <c r="D19" s="18">
        <f>SUM(D15:D17)</f>
        <v>697555878.54575479</v>
      </c>
      <c r="E19" s="6"/>
      <c r="F19" s="18">
        <f>SUM(F15:F17)</f>
        <v>682726149.45392752</v>
      </c>
      <c r="H19" s="9"/>
      <c r="I19" s="10"/>
      <c r="J19" s="9"/>
      <c r="K19" s="9"/>
      <c r="L19" s="9"/>
      <c r="M19" s="9"/>
    </row>
    <row r="20" spans="1:13">
      <c r="A20" s="8"/>
      <c r="B20" s="1"/>
      <c r="D20" s="6"/>
      <c r="E20" s="6"/>
      <c r="F20" s="6"/>
      <c r="H20" s="9"/>
      <c r="I20" s="10"/>
      <c r="J20" s="9"/>
      <c r="K20" s="9"/>
      <c r="L20" s="9"/>
      <c r="M20" s="9"/>
    </row>
    <row r="21" spans="1:13">
      <c r="A21" s="12">
        <f>A19+1</f>
        <v>5</v>
      </c>
      <c r="B21" s="1" t="s">
        <v>32</v>
      </c>
      <c r="C21" s="8" t="s">
        <v>62</v>
      </c>
      <c r="D21" s="18">
        <f>+'B.4 F'!E14</f>
        <v>-3062526.8829987803</v>
      </c>
      <c r="E21" s="6"/>
      <c r="F21" s="18">
        <f>D21</f>
        <v>-3062526.8829987803</v>
      </c>
      <c r="H21" s="9"/>
      <c r="I21" s="10"/>
      <c r="J21" s="9"/>
      <c r="K21" s="9"/>
      <c r="L21" s="9"/>
      <c r="M21" s="9"/>
    </row>
    <row r="22" spans="1:13">
      <c r="A22" s="12">
        <f>+A21+1</f>
        <v>6</v>
      </c>
      <c r="B22" s="1" t="s">
        <v>30</v>
      </c>
      <c r="C22" s="8" t="s">
        <v>61</v>
      </c>
      <c r="D22" s="14">
        <f>+'B.4.1 F'!F37</f>
        <v>17069502.200920891</v>
      </c>
      <c r="E22" s="14"/>
      <c r="F22" s="14">
        <f>+'B.4.1 F'!K37</f>
        <v>8617141.1541175395</v>
      </c>
      <c r="H22" s="9"/>
      <c r="I22" s="10"/>
      <c r="J22" s="9"/>
      <c r="K22" s="9"/>
      <c r="L22" s="9"/>
      <c r="M22" s="9"/>
    </row>
    <row r="23" spans="1:13">
      <c r="A23" s="12">
        <f>+A22+1</f>
        <v>7</v>
      </c>
      <c r="B23" s="1" t="s">
        <v>0</v>
      </c>
      <c r="C23" s="8" t="s">
        <v>60</v>
      </c>
      <c r="D23" s="14">
        <f>'B.6 F'!G24</f>
        <v>-683775.07499999995</v>
      </c>
      <c r="E23" s="14"/>
      <c r="F23" s="14">
        <f>'B.6 F'!L24</f>
        <v>-683775.07500000007</v>
      </c>
      <c r="H23" s="9"/>
      <c r="I23" s="10"/>
      <c r="J23" s="9"/>
      <c r="K23" s="9"/>
      <c r="L23" s="9"/>
      <c r="M23" s="9"/>
    </row>
    <row r="24" spans="1:13">
      <c r="A24" s="12">
        <f>+A23+1</f>
        <v>8</v>
      </c>
      <c r="B24" s="1" t="s">
        <v>59</v>
      </c>
      <c r="C24" s="8" t="s">
        <v>58</v>
      </c>
      <c r="D24" s="14">
        <v>-24733968.657559659</v>
      </c>
      <c r="E24" s="14"/>
      <c r="F24" s="14">
        <v>-27397197.734221611</v>
      </c>
      <c r="H24" s="9"/>
      <c r="I24" s="10"/>
      <c r="J24" s="9"/>
      <c r="K24" s="9"/>
      <c r="L24" s="9"/>
      <c r="M24" s="9"/>
    </row>
    <row r="25" spans="1:13">
      <c r="A25" s="12">
        <f>+A24+1</f>
        <v>9</v>
      </c>
      <c r="B25" s="1" t="s">
        <v>25</v>
      </c>
      <c r="C25" s="8" t="s">
        <v>57</v>
      </c>
      <c r="D25" s="33">
        <f>'B.5 F'!G49</f>
        <v>-52198577.838400073</v>
      </c>
      <c r="E25" s="14" t="s">
        <v>56</v>
      </c>
      <c r="F25" s="33">
        <f>'B.5 F'!L53</f>
        <v>-64069783.833207458</v>
      </c>
      <c r="H25" s="9"/>
      <c r="I25" s="10"/>
      <c r="J25" s="9"/>
      <c r="K25" s="9"/>
      <c r="L25" s="9"/>
      <c r="M25" s="9"/>
    </row>
    <row r="26" spans="1:13">
      <c r="A26" s="8"/>
      <c r="H26" s="9"/>
      <c r="I26" s="10"/>
      <c r="J26" s="9"/>
      <c r="K26" s="9"/>
      <c r="L26" s="9"/>
      <c r="M26" s="9"/>
    </row>
    <row r="27" spans="1:13" ht="15.75" thickBot="1">
      <c r="A27" s="12">
        <f>A25+1</f>
        <v>10</v>
      </c>
      <c r="B27" s="1" t="s">
        <v>55</v>
      </c>
      <c r="D27" s="11">
        <f>SUM(D19:D25)</f>
        <v>633946532.2927171</v>
      </c>
      <c r="E27" s="6"/>
      <c r="F27" s="11">
        <f>SUM(F19:F25)</f>
        <v>596130007.08261716</v>
      </c>
      <c r="G27" s="32"/>
      <c r="H27" s="31"/>
      <c r="I27" s="10"/>
      <c r="J27" s="9"/>
      <c r="K27" s="9"/>
      <c r="L27" s="9"/>
      <c r="M27" s="9"/>
    </row>
    <row r="28" spans="1:13" ht="15.75" thickTop="1">
      <c r="D28" s="6"/>
      <c r="E28" s="6"/>
      <c r="F28" s="6"/>
      <c r="H28" s="9"/>
      <c r="J28" s="30"/>
      <c r="K28" s="9"/>
      <c r="L28" s="9"/>
    </row>
    <row r="29" spans="1:13" ht="33.75">
      <c r="B29" s="29" t="s">
        <v>54</v>
      </c>
    </row>
    <row r="31" spans="1:13">
      <c r="D31" s="6"/>
      <c r="E31" s="6"/>
      <c r="F31" s="6"/>
    </row>
    <row r="32" spans="1:13">
      <c r="D32" s="6"/>
      <c r="E32" s="6"/>
      <c r="F32" s="6"/>
    </row>
  </sheetData>
  <mergeCells count="4">
    <mergeCell ref="A4:F4"/>
    <mergeCell ref="A3:F3"/>
    <mergeCell ref="A2:F2"/>
    <mergeCell ref="A1:F1"/>
  </mergeCells>
  <printOptions horizontalCentered="1"/>
  <pageMargins left="0.72" right="0.79" top="0.74" bottom="0.5" header="0.5" footer="0.5"/>
  <pageSetup scale="86" orientation="landscape" verticalDpi="300" r:id="rId1"/>
  <headerFooter alignWithMargins="0">
    <oddHeader>&amp;RCASE NO. 2021-00214
FR_16(8)(b) 
ATTACHMENT 1</oddHeader>
    <oddFooter>&amp;RSchedule &amp;A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C67B5-4662-400D-BB48-60ABDC93CF25}">
  <dimension ref="A1:R275"/>
  <sheetViews>
    <sheetView view="pageBreakPreview" topLeftCell="C1" zoomScale="80" zoomScaleNormal="100" zoomScaleSheetLayoutView="80" workbookViewId="0">
      <selection activeCell="G30" sqref="G30"/>
    </sheetView>
  </sheetViews>
  <sheetFormatPr defaultColWidth="8.88671875" defaultRowHeight="15"/>
  <cols>
    <col min="1" max="1" width="4.88671875" customWidth="1"/>
    <col min="2" max="2" width="6.88671875" customWidth="1"/>
    <col min="3" max="3" width="37" customWidth="1"/>
    <col min="4" max="4" width="18.33203125" customWidth="1"/>
    <col min="5" max="5" width="12.5546875" bestFit="1" customWidth="1"/>
    <col min="6" max="6" width="15.6640625" customWidth="1"/>
    <col min="7" max="7" width="12.77734375" style="36" customWidth="1"/>
    <col min="8" max="8" width="12.6640625" style="36" customWidth="1"/>
    <col min="9" max="9" width="15.21875" customWidth="1"/>
    <col min="10" max="10" width="3.21875" customWidth="1"/>
    <col min="11" max="11" width="15.6640625" customWidth="1"/>
    <col min="12" max="12" width="12.6640625" style="36" customWidth="1"/>
    <col min="13" max="13" width="9.77734375" style="36" bestFit="1" customWidth="1"/>
    <col min="14" max="14" width="14.21875" customWidth="1"/>
    <col min="15" max="15" width="5.44140625" customWidth="1"/>
    <col min="16" max="17" width="12" bestFit="1" customWidth="1"/>
  </cols>
  <sheetData>
    <row r="1" spans="1:17">
      <c r="A1" s="270" t="s">
        <v>476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7">
      <c r="A2" s="270" t="s">
        <v>477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7">
      <c r="A3" s="271" t="s">
        <v>234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7" ht="15.75">
      <c r="A4" s="272" t="str">
        <f>'B.1 B'!A4</f>
        <v>Base Period: Twelve Months Ended September 30, 2021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</row>
    <row r="5" spans="1:17">
      <c r="A5" s="92"/>
      <c r="B5" s="92"/>
      <c r="C5" s="92"/>
      <c r="D5" s="92"/>
      <c r="E5" s="93"/>
      <c r="G5" s="2"/>
      <c r="H5" s="2"/>
      <c r="J5" s="4"/>
      <c r="K5" s="92"/>
    </row>
    <row r="6" spans="1:17" ht="15.75">
      <c r="A6" s="7" t="str">
        <f>'B.1 B'!A6</f>
        <v>Data:__X___Base Period______Forecasted Period</v>
      </c>
      <c r="B6" s="4"/>
      <c r="C6" s="4"/>
      <c r="D6" s="4"/>
      <c r="E6" s="91"/>
      <c r="F6" s="91"/>
      <c r="G6" s="2"/>
      <c r="K6" s="4"/>
      <c r="N6" s="90" t="s">
        <v>233</v>
      </c>
    </row>
    <row r="7" spans="1:17">
      <c r="A7" s="7" t="str">
        <f>'B.1 B'!A7</f>
        <v>Type of Filing:___X____Original________Updated ________Revised</v>
      </c>
      <c r="B7" s="1"/>
      <c r="C7" s="4"/>
      <c r="D7" s="4"/>
      <c r="E7" s="4"/>
      <c r="F7" s="4"/>
      <c r="G7" s="2"/>
      <c r="I7" s="1"/>
      <c r="J7" s="1"/>
      <c r="K7" s="4"/>
      <c r="N7" s="27" t="s">
        <v>232</v>
      </c>
    </row>
    <row r="8" spans="1:17">
      <c r="A8" s="7" t="str">
        <f>'B.1 B'!A8</f>
        <v>Workpaper Reference No(s).</v>
      </c>
      <c r="B8" s="4"/>
      <c r="C8" s="4"/>
      <c r="D8" s="4"/>
      <c r="E8" s="4"/>
      <c r="F8" s="4"/>
      <c r="G8" s="2"/>
      <c r="I8" s="1"/>
      <c r="J8" s="1"/>
      <c r="K8" s="4"/>
      <c r="N8" s="27" t="s">
        <v>48</v>
      </c>
    </row>
    <row r="9" spans="1:17">
      <c r="A9" s="89"/>
      <c r="B9" s="87"/>
      <c r="C9" s="88"/>
      <c r="D9" s="83"/>
      <c r="E9" s="87"/>
      <c r="F9" s="87"/>
      <c r="G9" s="86"/>
      <c r="H9" s="85"/>
      <c r="I9" s="84"/>
      <c r="J9" s="1"/>
      <c r="K9" s="83"/>
      <c r="L9" s="82"/>
      <c r="M9" s="82"/>
      <c r="N9" s="81"/>
    </row>
    <row r="10" spans="1:17" ht="15.75">
      <c r="A10" s="76"/>
      <c r="B10" s="4"/>
      <c r="C10" s="80"/>
      <c r="D10" s="79">
        <v>44469</v>
      </c>
      <c r="E10" s="4"/>
      <c r="F10" s="4"/>
      <c r="G10" s="2" t="s">
        <v>231</v>
      </c>
      <c r="H10" s="8" t="s">
        <v>230</v>
      </c>
      <c r="I10" s="77"/>
      <c r="J10" s="1"/>
      <c r="K10" s="78"/>
      <c r="L10" s="2" t="s">
        <v>231</v>
      </c>
      <c r="M10" s="8" t="s">
        <v>230</v>
      </c>
      <c r="N10" s="77"/>
    </row>
    <row r="11" spans="1:17" ht="15.75">
      <c r="A11" s="76" t="s">
        <v>45</v>
      </c>
      <c r="B11" s="8" t="s">
        <v>229</v>
      </c>
      <c r="C11" s="74" t="s">
        <v>228</v>
      </c>
      <c r="D11" s="36" t="s">
        <v>227</v>
      </c>
      <c r="E11" s="8"/>
      <c r="F11" s="8" t="s">
        <v>226</v>
      </c>
      <c r="G11" s="8" t="s">
        <v>224</v>
      </c>
      <c r="H11" s="8" t="s">
        <v>223</v>
      </c>
      <c r="I11" s="74" t="s">
        <v>222</v>
      </c>
      <c r="J11" s="8"/>
      <c r="K11" s="75" t="s">
        <v>225</v>
      </c>
      <c r="L11" s="8" t="s">
        <v>224</v>
      </c>
      <c r="M11" s="8" t="s">
        <v>223</v>
      </c>
      <c r="N11" s="74" t="s">
        <v>222</v>
      </c>
    </row>
    <row r="12" spans="1:17">
      <c r="A12" s="73" t="s">
        <v>43</v>
      </c>
      <c r="B12" s="72" t="s">
        <v>43</v>
      </c>
      <c r="C12" s="71" t="s">
        <v>221</v>
      </c>
      <c r="D12" s="73" t="s">
        <v>219</v>
      </c>
      <c r="E12" s="72" t="s">
        <v>220</v>
      </c>
      <c r="F12" s="72" t="s">
        <v>219</v>
      </c>
      <c r="G12" s="72" t="s">
        <v>217</v>
      </c>
      <c r="H12" s="72" t="s">
        <v>217</v>
      </c>
      <c r="I12" s="71" t="s">
        <v>216</v>
      </c>
      <c r="J12" s="8"/>
      <c r="K12" s="73" t="s">
        <v>218</v>
      </c>
      <c r="L12" s="72" t="s">
        <v>217</v>
      </c>
      <c r="M12" s="72" t="s">
        <v>217</v>
      </c>
      <c r="N12" s="71" t="s">
        <v>216</v>
      </c>
      <c r="P12" s="12"/>
      <c r="Q12" s="12"/>
    </row>
    <row r="13" spans="1:17">
      <c r="A13" s="8"/>
      <c r="B13" s="8"/>
      <c r="C13" s="8"/>
      <c r="D13" s="8" t="s">
        <v>215</v>
      </c>
      <c r="E13" s="8" t="s">
        <v>214</v>
      </c>
      <c r="F13" s="8" t="s">
        <v>213</v>
      </c>
      <c r="G13" s="8" t="s">
        <v>212</v>
      </c>
      <c r="H13" s="8" t="s">
        <v>211</v>
      </c>
      <c r="I13" s="8" t="s">
        <v>210</v>
      </c>
      <c r="J13" s="8"/>
      <c r="K13" s="8" t="s">
        <v>209</v>
      </c>
      <c r="L13" s="8" t="s">
        <v>208</v>
      </c>
      <c r="M13" s="8" t="s">
        <v>207</v>
      </c>
      <c r="N13" s="8" t="s">
        <v>206</v>
      </c>
    </row>
    <row r="14" spans="1:17" ht="15.75">
      <c r="B14" s="70" t="s">
        <v>205</v>
      </c>
    </row>
    <row r="15" spans="1:17">
      <c r="A15" s="8">
        <v>1</v>
      </c>
      <c r="B15" s="4"/>
      <c r="C15" s="52" t="s">
        <v>164</v>
      </c>
    </row>
    <row r="16" spans="1:17">
      <c r="A16" s="12">
        <f t="shared" ref="A16:A79" si="0">A15+1</f>
        <v>2</v>
      </c>
      <c r="B16" s="66">
        <v>30100</v>
      </c>
      <c r="C16" s="1" t="s">
        <v>163</v>
      </c>
      <c r="D16" s="40">
        <v>8329.7199999999993</v>
      </c>
      <c r="E16" s="67">
        <v>0</v>
      </c>
      <c r="F16" s="50">
        <f>D16+E16</f>
        <v>8329.7199999999993</v>
      </c>
      <c r="G16" s="61">
        <v>1</v>
      </c>
      <c r="H16" s="56">
        <f>$G$16</f>
        <v>1</v>
      </c>
      <c r="I16" s="50">
        <f>F16*G16*H16</f>
        <v>8329.7199999999993</v>
      </c>
      <c r="J16" s="69"/>
      <c r="K16" s="40">
        <v>8329.7199999999993</v>
      </c>
      <c r="L16" s="56">
        <f>$G$16</f>
        <v>1</v>
      </c>
      <c r="M16" s="56">
        <f>$G$16</f>
        <v>1</v>
      </c>
      <c r="N16" s="50">
        <f>K16*L16*M16</f>
        <v>8329.7199999999993</v>
      </c>
    </row>
    <row r="17" spans="1:14">
      <c r="A17" s="12">
        <f t="shared" si="0"/>
        <v>3</v>
      </c>
      <c r="B17" s="66">
        <v>30200</v>
      </c>
      <c r="C17" s="1" t="s">
        <v>204</v>
      </c>
      <c r="D17" s="47">
        <v>119852.69</v>
      </c>
      <c r="E17" s="43">
        <v>0</v>
      </c>
      <c r="F17" s="47">
        <f>D17+E17</f>
        <v>119852.69</v>
      </c>
      <c r="G17" s="56">
        <f>$G$16</f>
        <v>1</v>
      </c>
      <c r="H17" s="56">
        <f>$G$16</f>
        <v>1</v>
      </c>
      <c r="I17" s="47">
        <f>F17*G17*H17</f>
        <v>119852.69</v>
      </c>
      <c r="K17" s="47">
        <v>119852.68999999996</v>
      </c>
      <c r="L17" s="56">
        <f>$G$16</f>
        <v>1</v>
      </c>
      <c r="M17" s="56">
        <f>$G$16</f>
        <v>1</v>
      </c>
      <c r="N17" s="47">
        <f>K17*L17*M17</f>
        <v>119852.68999999996</v>
      </c>
    </row>
    <row r="18" spans="1:14">
      <c r="A18" s="12">
        <f t="shared" si="0"/>
        <v>4</v>
      </c>
      <c r="B18" s="60"/>
      <c r="C18" s="1"/>
      <c r="D18" s="44"/>
      <c r="E18" s="44"/>
      <c r="F18" s="44"/>
      <c r="G18" s="61"/>
      <c r="H18" s="61"/>
      <c r="I18" s="44"/>
      <c r="K18" s="44"/>
      <c r="N18" s="44"/>
    </row>
    <row r="19" spans="1:14">
      <c r="A19" s="12">
        <f t="shared" si="0"/>
        <v>5</v>
      </c>
      <c r="B19" s="60"/>
      <c r="C19" s="1" t="s">
        <v>161</v>
      </c>
      <c r="D19" s="50">
        <f>SUM(D16:D17)</f>
        <v>128182.41</v>
      </c>
      <c r="E19" s="50">
        <f>SUM(E16:E17)</f>
        <v>0</v>
      </c>
      <c r="F19" s="50">
        <f>SUM(F16:F17)</f>
        <v>128182.41</v>
      </c>
      <c r="G19" s="68"/>
      <c r="H19" s="68"/>
      <c r="I19" s="50">
        <f>SUM(I16:I17)</f>
        <v>128182.41</v>
      </c>
      <c r="K19" s="50">
        <f>SUM(K16:K17)</f>
        <v>128182.40999999996</v>
      </c>
      <c r="N19" s="50">
        <f>SUM(N16:N17)</f>
        <v>128182.40999999996</v>
      </c>
    </row>
    <row r="20" spans="1:14">
      <c r="A20" s="12">
        <f t="shared" si="0"/>
        <v>6</v>
      </c>
      <c r="B20" s="60"/>
      <c r="C20" s="4"/>
      <c r="G20" s="61"/>
      <c r="H20" s="61"/>
    </row>
    <row r="21" spans="1:14">
      <c r="A21" s="12">
        <f t="shared" si="0"/>
        <v>7</v>
      </c>
      <c r="B21" s="60"/>
      <c r="C21" s="52" t="s">
        <v>203</v>
      </c>
      <c r="G21" s="61"/>
      <c r="H21" s="61"/>
    </row>
    <row r="22" spans="1:14">
      <c r="A22" s="12">
        <f t="shared" si="0"/>
        <v>8</v>
      </c>
      <c r="B22" s="66">
        <v>32540</v>
      </c>
      <c r="C22" s="1" t="s">
        <v>202</v>
      </c>
      <c r="D22" s="40">
        <v>0</v>
      </c>
      <c r="E22" s="67">
        <v>0</v>
      </c>
      <c r="F22" s="50">
        <f>D22+E22</f>
        <v>0</v>
      </c>
      <c r="G22" s="56">
        <f t="shared" ref="G22:H24" si="1">$G$16</f>
        <v>1</v>
      </c>
      <c r="H22" s="56">
        <f t="shared" si="1"/>
        <v>1</v>
      </c>
      <c r="I22" s="50">
        <f>F22*G22*H22</f>
        <v>0</v>
      </c>
      <c r="K22" s="40">
        <v>0</v>
      </c>
      <c r="L22" s="56">
        <f t="shared" ref="L22:M24" si="2">$G$16</f>
        <v>1</v>
      </c>
      <c r="M22" s="56">
        <f t="shared" si="2"/>
        <v>1</v>
      </c>
      <c r="N22" s="50">
        <f>K22*L22*M22</f>
        <v>0</v>
      </c>
    </row>
    <row r="23" spans="1:14">
      <c r="A23" s="12">
        <f t="shared" si="0"/>
        <v>9</v>
      </c>
      <c r="B23" s="66">
        <v>33202</v>
      </c>
      <c r="C23" s="1" t="s">
        <v>187</v>
      </c>
      <c r="D23" s="47">
        <v>0</v>
      </c>
      <c r="E23" s="43">
        <v>0</v>
      </c>
      <c r="F23" s="47">
        <f>D23+E23</f>
        <v>0</v>
      </c>
      <c r="G23" s="56">
        <f t="shared" si="1"/>
        <v>1</v>
      </c>
      <c r="H23" s="56">
        <f t="shared" si="1"/>
        <v>1</v>
      </c>
      <c r="I23" s="47">
        <f>F23*G23*H23</f>
        <v>0</v>
      </c>
      <c r="K23" s="47">
        <v>0</v>
      </c>
      <c r="L23" s="56">
        <f t="shared" si="2"/>
        <v>1</v>
      </c>
      <c r="M23" s="56">
        <f t="shared" si="2"/>
        <v>1</v>
      </c>
      <c r="N23" s="47">
        <f>K23*L23*M23</f>
        <v>0</v>
      </c>
    </row>
    <row r="24" spans="1:14">
      <c r="A24" s="12">
        <f t="shared" si="0"/>
        <v>10</v>
      </c>
      <c r="B24" s="66">
        <v>33400</v>
      </c>
      <c r="C24" s="1" t="s">
        <v>201</v>
      </c>
      <c r="D24" s="47">
        <v>0</v>
      </c>
      <c r="E24" s="43">
        <v>0</v>
      </c>
      <c r="F24" s="47">
        <f>D24+E24</f>
        <v>0</v>
      </c>
      <c r="G24" s="56">
        <f t="shared" si="1"/>
        <v>1</v>
      </c>
      <c r="H24" s="56">
        <f t="shared" si="1"/>
        <v>1</v>
      </c>
      <c r="I24" s="47">
        <f>F24*G24*H24</f>
        <v>0</v>
      </c>
      <c r="K24" s="47">
        <v>0</v>
      </c>
      <c r="L24" s="56">
        <f t="shared" si="2"/>
        <v>1</v>
      </c>
      <c r="M24" s="56">
        <f t="shared" si="2"/>
        <v>1</v>
      </c>
      <c r="N24" s="47">
        <f>K24*L24*M24</f>
        <v>0</v>
      </c>
    </row>
    <row r="25" spans="1:14">
      <c r="A25" s="12">
        <f t="shared" si="0"/>
        <v>11</v>
      </c>
      <c r="B25" s="60"/>
      <c r="C25" s="4"/>
      <c r="D25" s="44"/>
      <c r="E25" s="44"/>
      <c r="F25" s="44"/>
      <c r="G25" s="61"/>
      <c r="H25" s="61"/>
      <c r="I25" s="44"/>
      <c r="K25" s="44"/>
      <c r="N25" s="44"/>
    </row>
    <row r="26" spans="1:14">
      <c r="A26" s="12">
        <f t="shared" si="0"/>
        <v>12</v>
      </c>
      <c r="B26" s="60"/>
      <c r="C26" s="4" t="s">
        <v>200</v>
      </c>
      <c r="D26" s="50">
        <f>SUM(D22:D25)</f>
        <v>0</v>
      </c>
      <c r="E26" s="50">
        <f>SUM(E22:E25)</f>
        <v>0</v>
      </c>
      <c r="F26" s="50">
        <f>SUM(F22:F25)</f>
        <v>0</v>
      </c>
      <c r="G26" s="61"/>
      <c r="H26" s="61"/>
      <c r="I26" s="50">
        <f>SUM(I22:I25)</f>
        <v>0</v>
      </c>
      <c r="K26" s="50">
        <f>SUM(K22:K25)</f>
        <v>0</v>
      </c>
      <c r="N26" s="50">
        <f>SUM(N22:N25)</f>
        <v>0</v>
      </c>
    </row>
    <row r="27" spans="1:14">
      <c r="A27" s="12">
        <f t="shared" si="0"/>
        <v>13</v>
      </c>
      <c r="B27" s="60"/>
      <c r="C27" s="1"/>
      <c r="G27" s="61"/>
      <c r="H27" s="61"/>
    </row>
    <row r="28" spans="1:14">
      <c r="A28" s="12">
        <f t="shared" si="0"/>
        <v>14</v>
      </c>
      <c r="B28" s="60"/>
      <c r="C28" s="52" t="s">
        <v>199</v>
      </c>
      <c r="G28" s="61"/>
      <c r="H28" s="61"/>
    </row>
    <row r="29" spans="1:14">
      <c r="A29" s="12">
        <f t="shared" si="0"/>
        <v>15</v>
      </c>
      <c r="B29" s="66">
        <v>35010</v>
      </c>
      <c r="C29" s="1" t="s">
        <v>104</v>
      </c>
      <c r="D29" s="40">
        <v>261126.69</v>
      </c>
      <c r="E29" s="67">
        <v>0</v>
      </c>
      <c r="F29" s="50">
        <f t="shared" ref="F29:F45" si="3">D29+E29</f>
        <v>261126.69</v>
      </c>
      <c r="G29" s="56">
        <f t="shared" ref="G29:H45" si="4">$G$16</f>
        <v>1</v>
      </c>
      <c r="H29" s="56">
        <f t="shared" si="4"/>
        <v>1</v>
      </c>
      <c r="I29" s="50">
        <f t="shared" ref="I29:I45" si="5">F29*G29*H29</f>
        <v>261126.69</v>
      </c>
      <c r="K29" s="40">
        <v>261126.68999999997</v>
      </c>
      <c r="L29" s="56">
        <f t="shared" ref="L29:M45" si="6">$G$16</f>
        <v>1</v>
      </c>
      <c r="M29" s="56">
        <f t="shared" si="6"/>
        <v>1</v>
      </c>
      <c r="N29" s="50">
        <f t="shared" ref="N29:N45" si="7">K29*L29*M29</f>
        <v>261126.68999999997</v>
      </c>
    </row>
    <row r="30" spans="1:14">
      <c r="A30" s="12">
        <f t="shared" si="0"/>
        <v>16</v>
      </c>
      <c r="B30" s="66">
        <v>35020</v>
      </c>
      <c r="C30" s="1" t="s">
        <v>181</v>
      </c>
      <c r="D30" s="47">
        <v>4681.58</v>
      </c>
      <c r="E30" s="43">
        <v>0</v>
      </c>
      <c r="F30" s="47">
        <f t="shared" si="3"/>
        <v>4681.58</v>
      </c>
      <c r="G30" s="56">
        <f t="shared" si="4"/>
        <v>1</v>
      </c>
      <c r="H30" s="56">
        <f t="shared" si="4"/>
        <v>1</v>
      </c>
      <c r="I30" s="47">
        <f t="shared" si="5"/>
        <v>4681.58</v>
      </c>
      <c r="K30" s="47">
        <v>4681.5800000000008</v>
      </c>
      <c r="L30" s="56">
        <f t="shared" si="6"/>
        <v>1</v>
      </c>
      <c r="M30" s="56">
        <f t="shared" si="6"/>
        <v>1</v>
      </c>
      <c r="N30" s="47">
        <f t="shared" si="7"/>
        <v>4681.5800000000008</v>
      </c>
    </row>
    <row r="31" spans="1:14">
      <c r="A31" s="12">
        <f t="shared" si="0"/>
        <v>17</v>
      </c>
      <c r="B31" s="66">
        <v>35100</v>
      </c>
      <c r="C31" s="1" t="s">
        <v>198</v>
      </c>
      <c r="D31" s="47">
        <v>17916.189999999999</v>
      </c>
      <c r="E31" s="43">
        <v>0</v>
      </c>
      <c r="F31" s="47">
        <f t="shared" si="3"/>
        <v>17916.189999999999</v>
      </c>
      <c r="G31" s="56">
        <f t="shared" si="4"/>
        <v>1</v>
      </c>
      <c r="H31" s="56">
        <f t="shared" si="4"/>
        <v>1</v>
      </c>
      <c r="I31" s="47">
        <f t="shared" si="5"/>
        <v>17916.189999999999</v>
      </c>
      <c r="K31" s="47">
        <v>17916.189999999999</v>
      </c>
      <c r="L31" s="56">
        <f t="shared" si="6"/>
        <v>1</v>
      </c>
      <c r="M31" s="56">
        <f t="shared" si="6"/>
        <v>1</v>
      </c>
      <c r="N31" s="47">
        <f t="shared" si="7"/>
        <v>17916.189999999999</v>
      </c>
    </row>
    <row r="32" spans="1:14">
      <c r="A32" s="12">
        <f t="shared" si="0"/>
        <v>18</v>
      </c>
      <c r="B32" s="66">
        <v>35102</v>
      </c>
      <c r="C32" s="1" t="s">
        <v>197</v>
      </c>
      <c r="D32" s="47">
        <v>153261.29999999999</v>
      </c>
      <c r="E32" s="43">
        <v>0</v>
      </c>
      <c r="F32" s="47">
        <f t="shared" si="3"/>
        <v>153261.29999999999</v>
      </c>
      <c r="G32" s="56">
        <f t="shared" si="4"/>
        <v>1</v>
      </c>
      <c r="H32" s="56">
        <f t="shared" si="4"/>
        <v>1</v>
      </c>
      <c r="I32" s="47">
        <f t="shared" si="5"/>
        <v>153261.29999999999</v>
      </c>
      <c r="K32" s="47">
        <v>153261.30000000002</v>
      </c>
      <c r="L32" s="56">
        <f t="shared" si="6"/>
        <v>1</v>
      </c>
      <c r="M32" s="56">
        <f t="shared" si="6"/>
        <v>1</v>
      </c>
      <c r="N32" s="47">
        <f t="shared" si="7"/>
        <v>153261.30000000002</v>
      </c>
    </row>
    <row r="33" spans="1:15">
      <c r="A33" s="12">
        <f t="shared" si="0"/>
        <v>19</v>
      </c>
      <c r="B33" s="66">
        <v>35103</v>
      </c>
      <c r="C33" s="1" t="s">
        <v>196</v>
      </c>
      <c r="D33" s="47">
        <v>23138.38</v>
      </c>
      <c r="E33" s="43">
        <v>0</v>
      </c>
      <c r="F33" s="47">
        <f t="shared" si="3"/>
        <v>23138.38</v>
      </c>
      <c r="G33" s="56">
        <f t="shared" si="4"/>
        <v>1</v>
      </c>
      <c r="H33" s="56">
        <f t="shared" si="4"/>
        <v>1</v>
      </c>
      <c r="I33" s="47">
        <f t="shared" si="5"/>
        <v>23138.38</v>
      </c>
      <c r="K33" s="47">
        <v>23138.38</v>
      </c>
      <c r="L33" s="56">
        <f t="shared" si="6"/>
        <v>1</v>
      </c>
      <c r="M33" s="56">
        <f t="shared" si="6"/>
        <v>1</v>
      </c>
      <c r="N33" s="47">
        <f t="shared" si="7"/>
        <v>23138.38</v>
      </c>
    </row>
    <row r="34" spans="1:15">
      <c r="A34" s="12">
        <f t="shared" si="0"/>
        <v>20</v>
      </c>
      <c r="B34" s="66">
        <v>35104</v>
      </c>
      <c r="C34" s="1" t="s">
        <v>195</v>
      </c>
      <c r="D34" s="47">
        <v>137442.53</v>
      </c>
      <c r="E34" s="43">
        <v>0</v>
      </c>
      <c r="F34" s="47">
        <f t="shared" si="3"/>
        <v>137442.53</v>
      </c>
      <c r="G34" s="56">
        <f t="shared" si="4"/>
        <v>1</v>
      </c>
      <c r="H34" s="56">
        <f t="shared" si="4"/>
        <v>1</v>
      </c>
      <c r="I34" s="47">
        <f t="shared" si="5"/>
        <v>137442.53</v>
      </c>
      <c r="K34" s="47">
        <v>137442.53</v>
      </c>
      <c r="L34" s="56">
        <f t="shared" si="6"/>
        <v>1</v>
      </c>
      <c r="M34" s="56">
        <f t="shared" si="6"/>
        <v>1</v>
      </c>
      <c r="N34" s="47">
        <f t="shared" si="7"/>
        <v>137442.53</v>
      </c>
    </row>
    <row r="35" spans="1:15">
      <c r="A35" s="12">
        <f t="shared" si="0"/>
        <v>21</v>
      </c>
      <c r="B35" s="66">
        <v>35200</v>
      </c>
      <c r="C35" s="1" t="s">
        <v>194</v>
      </c>
      <c r="D35" s="47">
        <v>9083125.5700000003</v>
      </c>
      <c r="E35" s="43">
        <v>0</v>
      </c>
      <c r="F35" s="47">
        <f t="shared" si="3"/>
        <v>9083125.5700000003</v>
      </c>
      <c r="G35" s="56">
        <f t="shared" si="4"/>
        <v>1</v>
      </c>
      <c r="H35" s="56">
        <f t="shared" si="4"/>
        <v>1</v>
      </c>
      <c r="I35" s="47">
        <f t="shared" si="5"/>
        <v>9083125.5700000003</v>
      </c>
      <c r="K35" s="47">
        <v>9083125.5699999966</v>
      </c>
      <c r="L35" s="56">
        <f t="shared" si="6"/>
        <v>1</v>
      </c>
      <c r="M35" s="56">
        <f t="shared" si="6"/>
        <v>1</v>
      </c>
      <c r="N35" s="47">
        <f t="shared" si="7"/>
        <v>9083125.5699999966</v>
      </c>
    </row>
    <row r="36" spans="1:15">
      <c r="A36" s="12">
        <f t="shared" si="0"/>
        <v>22</v>
      </c>
      <c r="B36" s="66">
        <v>35201</v>
      </c>
      <c r="C36" s="1" t="s">
        <v>193</v>
      </c>
      <c r="D36" s="47">
        <v>1699998.54</v>
      </c>
      <c r="E36" s="43">
        <v>0</v>
      </c>
      <c r="F36" s="47">
        <f t="shared" si="3"/>
        <v>1699998.54</v>
      </c>
      <c r="G36" s="56">
        <f t="shared" si="4"/>
        <v>1</v>
      </c>
      <c r="H36" s="56">
        <f t="shared" si="4"/>
        <v>1</v>
      </c>
      <c r="I36" s="47">
        <f t="shared" si="5"/>
        <v>1699998.54</v>
      </c>
      <c r="K36" s="47">
        <v>1699998.5399999993</v>
      </c>
      <c r="L36" s="56">
        <f t="shared" si="6"/>
        <v>1</v>
      </c>
      <c r="M36" s="56">
        <f t="shared" si="6"/>
        <v>1</v>
      </c>
      <c r="N36" s="47">
        <f t="shared" si="7"/>
        <v>1699998.5399999993</v>
      </c>
    </row>
    <row r="37" spans="1:15">
      <c r="A37" s="12">
        <f t="shared" si="0"/>
        <v>23</v>
      </c>
      <c r="B37" s="66">
        <v>35202</v>
      </c>
      <c r="C37" s="1" t="s">
        <v>192</v>
      </c>
      <c r="D37" s="47">
        <v>449309.06</v>
      </c>
      <c r="E37" s="43">
        <v>0</v>
      </c>
      <c r="F37" s="47">
        <f t="shared" si="3"/>
        <v>449309.06</v>
      </c>
      <c r="G37" s="56">
        <f t="shared" si="4"/>
        <v>1</v>
      </c>
      <c r="H37" s="56">
        <f t="shared" si="4"/>
        <v>1</v>
      </c>
      <c r="I37" s="47">
        <f t="shared" si="5"/>
        <v>449309.06</v>
      </c>
      <c r="K37" s="47">
        <v>449309.05999999988</v>
      </c>
      <c r="L37" s="56">
        <f t="shared" si="6"/>
        <v>1</v>
      </c>
      <c r="M37" s="56">
        <f t="shared" si="6"/>
        <v>1</v>
      </c>
      <c r="N37" s="47">
        <f t="shared" si="7"/>
        <v>449309.05999999988</v>
      </c>
    </row>
    <row r="38" spans="1:15">
      <c r="A38" s="12">
        <f t="shared" si="0"/>
        <v>24</v>
      </c>
      <c r="B38" s="66">
        <v>35203</v>
      </c>
      <c r="C38" s="1" t="s">
        <v>191</v>
      </c>
      <c r="D38" s="47">
        <v>1694832.96</v>
      </c>
      <c r="E38" s="43">
        <v>0</v>
      </c>
      <c r="F38" s="47">
        <f t="shared" si="3"/>
        <v>1694832.96</v>
      </c>
      <c r="G38" s="56">
        <f t="shared" si="4"/>
        <v>1</v>
      </c>
      <c r="H38" s="56">
        <f t="shared" si="4"/>
        <v>1</v>
      </c>
      <c r="I38" s="47">
        <f t="shared" si="5"/>
        <v>1694832.96</v>
      </c>
      <c r="K38" s="47">
        <v>1694832.9600000007</v>
      </c>
      <c r="L38" s="56">
        <f t="shared" si="6"/>
        <v>1</v>
      </c>
      <c r="M38" s="56">
        <f t="shared" si="6"/>
        <v>1</v>
      </c>
      <c r="N38" s="47">
        <f t="shared" si="7"/>
        <v>1694832.9600000007</v>
      </c>
    </row>
    <row r="39" spans="1:15">
      <c r="A39" s="12">
        <f t="shared" si="0"/>
        <v>25</v>
      </c>
      <c r="B39" s="66">
        <v>35210</v>
      </c>
      <c r="C39" s="1" t="s">
        <v>190</v>
      </c>
      <c r="D39" s="47">
        <v>178530.09</v>
      </c>
      <c r="E39" s="43">
        <v>0</v>
      </c>
      <c r="F39" s="47">
        <f t="shared" si="3"/>
        <v>178530.09</v>
      </c>
      <c r="G39" s="56">
        <f t="shared" si="4"/>
        <v>1</v>
      </c>
      <c r="H39" s="56">
        <f t="shared" si="4"/>
        <v>1</v>
      </c>
      <c r="I39" s="47">
        <f t="shared" si="5"/>
        <v>178530.09</v>
      </c>
      <c r="K39" s="47">
        <v>178530.09000000003</v>
      </c>
      <c r="L39" s="56">
        <f t="shared" si="6"/>
        <v>1</v>
      </c>
      <c r="M39" s="56">
        <f t="shared" si="6"/>
        <v>1</v>
      </c>
      <c r="N39" s="47">
        <f t="shared" si="7"/>
        <v>178530.09000000003</v>
      </c>
    </row>
    <row r="40" spans="1:15">
      <c r="A40" s="12">
        <f t="shared" si="0"/>
        <v>26</v>
      </c>
      <c r="B40" s="66">
        <v>35211</v>
      </c>
      <c r="C40" s="1" t="s">
        <v>189</v>
      </c>
      <c r="D40" s="47">
        <v>54614.27</v>
      </c>
      <c r="E40" s="43">
        <v>0</v>
      </c>
      <c r="F40" s="47">
        <f t="shared" si="3"/>
        <v>54614.27</v>
      </c>
      <c r="G40" s="56">
        <f t="shared" si="4"/>
        <v>1</v>
      </c>
      <c r="H40" s="56">
        <f t="shared" si="4"/>
        <v>1</v>
      </c>
      <c r="I40" s="47">
        <f t="shared" si="5"/>
        <v>54614.27</v>
      </c>
      <c r="K40" s="47">
        <v>54614.270000000011</v>
      </c>
      <c r="L40" s="56">
        <f t="shared" si="6"/>
        <v>1</v>
      </c>
      <c r="M40" s="56">
        <f t="shared" si="6"/>
        <v>1</v>
      </c>
      <c r="N40" s="47">
        <f t="shared" si="7"/>
        <v>54614.270000000011</v>
      </c>
    </row>
    <row r="41" spans="1:15">
      <c r="A41" s="12">
        <f t="shared" si="0"/>
        <v>27</v>
      </c>
      <c r="B41" s="66">
        <v>35301</v>
      </c>
      <c r="C41" s="4" t="s">
        <v>188</v>
      </c>
      <c r="D41" s="47">
        <v>175350.37</v>
      </c>
      <c r="E41" s="43">
        <v>0</v>
      </c>
      <c r="F41" s="47">
        <f t="shared" si="3"/>
        <v>175350.37</v>
      </c>
      <c r="G41" s="56">
        <f t="shared" si="4"/>
        <v>1</v>
      </c>
      <c r="H41" s="56">
        <f t="shared" si="4"/>
        <v>1</v>
      </c>
      <c r="I41" s="47">
        <f t="shared" si="5"/>
        <v>175350.37</v>
      </c>
      <c r="K41" s="47">
        <v>175350.37000000005</v>
      </c>
      <c r="L41" s="56">
        <f t="shared" si="6"/>
        <v>1</v>
      </c>
      <c r="M41" s="56">
        <f t="shared" si="6"/>
        <v>1</v>
      </c>
      <c r="N41" s="47">
        <f t="shared" si="7"/>
        <v>175350.37000000005</v>
      </c>
    </row>
    <row r="42" spans="1:15">
      <c r="A42" s="12">
        <f t="shared" si="0"/>
        <v>28</v>
      </c>
      <c r="B42" s="66">
        <v>35302</v>
      </c>
      <c r="C42" s="1" t="s">
        <v>187</v>
      </c>
      <c r="D42" s="47">
        <v>209318.9</v>
      </c>
      <c r="E42" s="43">
        <v>0</v>
      </c>
      <c r="F42" s="47">
        <f t="shared" si="3"/>
        <v>209318.9</v>
      </c>
      <c r="G42" s="56">
        <f t="shared" si="4"/>
        <v>1</v>
      </c>
      <c r="H42" s="56">
        <f t="shared" si="4"/>
        <v>1</v>
      </c>
      <c r="I42" s="47">
        <f t="shared" si="5"/>
        <v>209318.9</v>
      </c>
      <c r="K42" s="47">
        <v>209318.89999999994</v>
      </c>
      <c r="L42" s="56">
        <f t="shared" si="6"/>
        <v>1</v>
      </c>
      <c r="M42" s="56">
        <f t="shared" si="6"/>
        <v>1</v>
      </c>
      <c r="N42" s="47">
        <f t="shared" si="7"/>
        <v>209318.89999999994</v>
      </c>
    </row>
    <row r="43" spans="1:15">
      <c r="A43" s="12">
        <f t="shared" si="0"/>
        <v>29</v>
      </c>
      <c r="B43" s="66">
        <v>35400</v>
      </c>
      <c r="C43" s="1" t="s">
        <v>186</v>
      </c>
      <c r="D43" s="47">
        <v>923446.05</v>
      </c>
      <c r="E43" s="43">
        <v>0</v>
      </c>
      <c r="F43" s="47">
        <f t="shared" si="3"/>
        <v>923446.05</v>
      </c>
      <c r="G43" s="56">
        <f t="shared" si="4"/>
        <v>1</v>
      </c>
      <c r="H43" s="56">
        <f t="shared" si="4"/>
        <v>1</v>
      </c>
      <c r="I43" s="47">
        <f t="shared" si="5"/>
        <v>923446.05</v>
      </c>
      <c r="K43" s="47">
        <v>923446.05000000016</v>
      </c>
      <c r="L43" s="56">
        <f t="shared" si="6"/>
        <v>1</v>
      </c>
      <c r="M43" s="56">
        <f t="shared" si="6"/>
        <v>1</v>
      </c>
      <c r="N43" s="47">
        <f t="shared" si="7"/>
        <v>923446.05000000016</v>
      </c>
    </row>
    <row r="44" spans="1:15">
      <c r="A44" s="12">
        <f t="shared" si="0"/>
        <v>30</v>
      </c>
      <c r="B44" s="66">
        <v>35500</v>
      </c>
      <c r="C44" s="1" t="s">
        <v>185</v>
      </c>
      <c r="D44" s="47">
        <v>273084.38</v>
      </c>
      <c r="E44" s="43">
        <v>0</v>
      </c>
      <c r="F44" s="47">
        <f t="shared" si="3"/>
        <v>273084.38</v>
      </c>
      <c r="G44" s="56">
        <f t="shared" si="4"/>
        <v>1</v>
      </c>
      <c r="H44" s="56">
        <f t="shared" si="4"/>
        <v>1</v>
      </c>
      <c r="I44" s="47">
        <f t="shared" si="5"/>
        <v>273084.38</v>
      </c>
      <c r="K44" s="47">
        <v>273084.37999999995</v>
      </c>
      <c r="L44" s="56">
        <f t="shared" si="6"/>
        <v>1</v>
      </c>
      <c r="M44" s="56">
        <f t="shared" si="6"/>
        <v>1</v>
      </c>
      <c r="N44" s="47">
        <f t="shared" si="7"/>
        <v>273084.37999999995</v>
      </c>
    </row>
    <row r="45" spans="1:15">
      <c r="A45" s="12">
        <f t="shared" si="0"/>
        <v>31</v>
      </c>
      <c r="B45" s="66">
        <v>35600</v>
      </c>
      <c r="C45" s="1" t="s">
        <v>184</v>
      </c>
      <c r="D45" s="47">
        <v>829029.81</v>
      </c>
      <c r="E45" s="64">
        <v>0</v>
      </c>
      <c r="F45" s="63">
        <f t="shared" si="3"/>
        <v>829029.81</v>
      </c>
      <c r="G45" s="56">
        <f t="shared" si="4"/>
        <v>1</v>
      </c>
      <c r="H45" s="56">
        <f t="shared" si="4"/>
        <v>1</v>
      </c>
      <c r="I45" s="58">
        <f t="shared" si="5"/>
        <v>829029.81</v>
      </c>
      <c r="K45" s="47">
        <v>829029.81000000029</v>
      </c>
      <c r="L45" s="56">
        <f t="shared" si="6"/>
        <v>1</v>
      </c>
      <c r="M45" s="56">
        <f t="shared" si="6"/>
        <v>1</v>
      </c>
      <c r="N45" s="58">
        <f t="shared" si="7"/>
        <v>829029.81000000029</v>
      </c>
    </row>
    <row r="46" spans="1:15">
      <c r="A46" s="12">
        <f t="shared" si="0"/>
        <v>32</v>
      </c>
      <c r="B46" s="60"/>
      <c r="C46" s="1"/>
      <c r="D46" s="44"/>
      <c r="E46" s="44"/>
      <c r="F46" s="44"/>
      <c r="G46" s="61"/>
      <c r="H46" s="61"/>
      <c r="I46" s="62"/>
      <c r="K46" s="44"/>
      <c r="N46" s="44"/>
    </row>
    <row r="47" spans="1:15">
      <c r="A47" s="12">
        <f t="shared" si="0"/>
        <v>33</v>
      </c>
      <c r="B47" s="60"/>
      <c r="C47" s="1" t="s">
        <v>183</v>
      </c>
      <c r="D47" s="50">
        <f>SUM(D29:D46)</f>
        <v>16168206.670000002</v>
      </c>
      <c r="E47" s="50">
        <f>SUM(E29:E46)</f>
        <v>0</v>
      </c>
      <c r="F47" s="50">
        <f>SUM(F29:F46)</f>
        <v>16168206.670000002</v>
      </c>
      <c r="G47" s="61"/>
      <c r="H47" s="61"/>
      <c r="I47" s="50">
        <f>SUM(I29:I46)</f>
        <v>16168206.670000002</v>
      </c>
      <c r="K47" s="50">
        <f>SUM(K29:K46)</f>
        <v>16168206.669999998</v>
      </c>
      <c r="N47" s="50">
        <f>SUM(N29:N46)</f>
        <v>16168206.669999998</v>
      </c>
      <c r="O47" s="17"/>
    </row>
    <row r="48" spans="1:15">
      <c r="A48" s="12">
        <f t="shared" si="0"/>
        <v>34</v>
      </c>
      <c r="B48" s="60"/>
      <c r="C48" s="1"/>
      <c r="G48" s="61"/>
      <c r="H48" s="61"/>
      <c r="I48" s="51"/>
    </row>
    <row r="49" spans="1:14">
      <c r="A49" s="12">
        <f t="shared" si="0"/>
        <v>35</v>
      </c>
      <c r="B49" s="60"/>
      <c r="C49" s="52" t="s">
        <v>182</v>
      </c>
      <c r="G49" s="61"/>
      <c r="H49" s="61"/>
      <c r="I49" s="51"/>
    </row>
    <row r="50" spans="1:14">
      <c r="A50" s="12">
        <f t="shared" si="0"/>
        <v>36</v>
      </c>
      <c r="B50" s="66">
        <v>36510</v>
      </c>
      <c r="C50" s="1" t="s">
        <v>104</v>
      </c>
      <c r="D50" s="40">
        <v>26970.37</v>
      </c>
      <c r="E50" s="67">
        <v>0</v>
      </c>
      <c r="F50" s="50">
        <f t="shared" ref="F50:F58" si="8">D50+E50</f>
        <v>26970.37</v>
      </c>
      <c r="G50" s="56">
        <f t="shared" ref="G50:H58" si="9">$G$16</f>
        <v>1</v>
      </c>
      <c r="H50" s="56">
        <f t="shared" si="9"/>
        <v>1</v>
      </c>
      <c r="I50" s="50">
        <f t="shared" ref="I50:I58" si="10">F50*G50*H50</f>
        <v>26970.37</v>
      </c>
      <c r="K50" s="40">
        <v>26970.37</v>
      </c>
      <c r="L50" s="56">
        <f t="shared" ref="L50:M58" si="11">$G$16</f>
        <v>1</v>
      </c>
      <c r="M50" s="56">
        <f t="shared" si="11"/>
        <v>1</v>
      </c>
      <c r="N50" s="50">
        <f t="shared" ref="N50:N58" si="12">K50*L50*M50</f>
        <v>26970.37</v>
      </c>
    </row>
    <row r="51" spans="1:14">
      <c r="A51" s="12">
        <f t="shared" si="0"/>
        <v>37</v>
      </c>
      <c r="B51" s="66">
        <v>36520</v>
      </c>
      <c r="C51" s="1" t="s">
        <v>181</v>
      </c>
      <c r="D51" s="47">
        <v>867772</v>
      </c>
      <c r="E51" s="43">
        <v>0</v>
      </c>
      <c r="F51" s="47">
        <f t="shared" si="8"/>
        <v>867772</v>
      </c>
      <c r="G51" s="56">
        <f t="shared" si="9"/>
        <v>1</v>
      </c>
      <c r="H51" s="56">
        <f t="shared" si="9"/>
        <v>1</v>
      </c>
      <c r="I51" s="47">
        <f t="shared" si="10"/>
        <v>867772</v>
      </c>
      <c r="K51" s="47">
        <v>867772</v>
      </c>
      <c r="L51" s="56">
        <f t="shared" si="11"/>
        <v>1</v>
      </c>
      <c r="M51" s="56">
        <f t="shared" si="11"/>
        <v>1</v>
      </c>
      <c r="N51" s="47">
        <f t="shared" si="12"/>
        <v>867772</v>
      </c>
    </row>
    <row r="52" spans="1:14">
      <c r="A52" s="12">
        <f t="shared" si="0"/>
        <v>38</v>
      </c>
      <c r="B52" s="66">
        <v>36602</v>
      </c>
      <c r="C52" s="1" t="s">
        <v>102</v>
      </c>
      <c r="D52" s="47">
        <v>49001.72</v>
      </c>
      <c r="E52" s="43">
        <v>0</v>
      </c>
      <c r="F52" s="47">
        <f t="shared" si="8"/>
        <v>49001.72</v>
      </c>
      <c r="G52" s="56">
        <f t="shared" si="9"/>
        <v>1</v>
      </c>
      <c r="H52" s="56">
        <f t="shared" si="9"/>
        <v>1</v>
      </c>
      <c r="I52" s="47">
        <f t="shared" si="10"/>
        <v>49001.72</v>
      </c>
      <c r="K52" s="47">
        <v>49001.719999999987</v>
      </c>
      <c r="L52" s="56">
        <f t="shared" si="11"/>
        <v>1</v>
      </c>
      <c r="M52" s="56">
        <f t="shared" si="11"/>
        <v>1</v>
      </c>
      <c r="N52" s="47">
        <f t="shared" si="12"/>
        <v>49001.719999999987</v>
      </c>
    </row>
    <row r="53" spans="1:14">
      <c r="A53" s="12">
        <f t="shared" si="0"/>
        <v>39</v>
      </c>
      <c r="B53" s="66">
        <v>36603</v>
      </c>
      <c r="C53" s="1" t="s">
        <v>180</v>
      </c>
      <c r="D53" s="47">
        <v>60826.29</v>
      </c>
      <c r="E53" s="43">
        <v>0</v>
      </c>
      <c r="F53" s="47">
        <f t="shared" si="8"/>
        <v>60826.29</v>
      </c>
      <c r="G53" s="56">
        <f t="shared" si="9"/>
        <v>1</v>
      </c>
      <c r="H53" s="56">
        <f t="shared" si="9"/>
        <v>1</v>
      </c>
      <c r="I53" s="47">
        <f t="shared" si="10"/>
        <v>60826.29</v>
      </c>
      <c r="K53" s="47">
        <v>60826.290000000008</v>
      </c>
      <c r="L53" s="56">
        <f t="shared" si="11"/>
        <v>1</v>
      </c>
      <c r="M53" s="56">
        <f t="shared" si="11"/>
        <v>1</v>
      </c>
      <c r="N53" s="47">
        <f t="shared" si="12"/>
        <v>60826.290000000008</v>
      </c>
    </row>
    <row r="54" spans="1:14">
      <c r="A54" s="12">
        <f t="shared" si="0"/>
        <v>40</v>
      </c>
      <c r="B54" s="66">
        <v>36700</v>
      </c>
      <c r="C54" s="1" t="s">
        <v>154</v>
      </c>
      <c r="D54" s="47">
        <v>47232.93</v>
      </c>
      <c r="E54" s="43">
        <v>0</v>
      </c>
      <c r="F54" s="47">
        <f t="shared" si="8"/>
        <v>47232.93</v>
      </c>
      <c r="G54" s="56">
        <f t="shared" si="9"/>
        <v>1</v>
      </c>
      <c r="H54" s="56">
        <f t="shared" si="9"/>
        <v>1</v>
      </c>
      <c r="I54" s="47">
        <f t="shared" si="10"/>
        <v>47232.93</v>
      </c>
      <c r="K54" s="47">
        <v>47232.930000000008</v>
      </c>
      <c r="L54" s="56">
        <f t="shared" si="11"/>
        <v>1</v>
      </c>
      <c r="M54" s="56">
        <f t="shared" si="11"/>
        <v>1</v>
      </c>
      <c r="N54" s="47">
        <f t="shared" si="12"/>
        <v>47232.930000000008</v>
      </c>
    </row>
    <row r="55" spans="1:14">
      <c r="A55" s="12">
        <f t="shared" si="0"/>
        <v>41</v>
      </c>
      <c r="B55" s="66">
        <v>36701</v>
      </c>
      <c r="C55" s="1" t="s">
        <v>153</v>
      </c>
      <c r="D55" s="47">
        <v>27828360.870000001</v>
      </c>
      <c r="E55" s="43">
        <v>0</v>
      </c>
      <c r="F55" s="47">
        <f t="shared" si="8"/>
        <v>27828360.870000001</v>
      </c>
      <c r="G55" s="56">
        <f t="shared" si="9"/>
        <v>1</v>
      </c>
      <c r="H55" s="56">
        <f t="shared" si="9"/>
        <v>1</v>
      </c>
      <c r="I55" s="47">
        <f t="shared" si="10"/>
        <v>27828360.870000001</v>
      </c>
      <c r="K55" s="47">
        <v>27828360.870000001</v>
      </c>
      <c r="L55" s="56">
        <f t="shared" si="11"/>
        <v>1</v>
      </c>
      <c r="M55" s="56">
        <f t="shared" si="11"/>
        <v>1</v>
      </c>
      <c r="N55" s="47">
        <f t="shared" si="12"/>
        <v>27828360.870000001</v>
      </c>
    </row>
    <row r="56" spans="1:14">
      <c r="A56" s="12">
        <f t="shared" si="0"/>
        <v>42</v>
      </c>
      <c r="B56" s="66">
        <v>36703</v>
      </c>
      <c r="C56" s="1" t="s">
        <v>177</v>
      </c>
      <c r="D56" s="47">
        <v>51177.42</v>
      </c>
      <c r="E56" s="43">
        <v>0</v>
      </c>
      <c r="F56" s="47">
        <f t="shared" si="8"/>
        <v>51177.42</v>
      </c>
      <c r="G56" s="56">
        <f t="shared" si="9"/>
        <v>1</v>
      </c>
      <c r="H56" s="56">
        <f t="shared" si="9"/>
        <v>1</v>
      </c>
      <c r="I56" s="47">
        <f t="shared" si="10"/>
        <v>51177.42</v>
      </c>
      <c r="K56" s="47">
        <v>51177.42</v>
      </c>
      <c r="L56" s="56">
        <f t="shared" si="11"/>
        <v>1</v>
      </c>
      <c r="M56" s="56">
        <f t="shared" si="11"/>
        <v>1</v>
      </c>
      <c r="N56" s="47">
        <f t="shared" si="12"/>
        <v>51177.42</v>
      </c>
    </row>
    <row r="57" spans="1:14">
      <c r="A57" s="12">
        <f t="shared" si="0"/>
        <v>43</v>
      </c>
      <c r="B57" s="66">
        <v>36900</v>
      </c>
      <c r="C57" s="1" t="s">
        <v>179</v>
      </c>
      <c r="D57" s="47">
        <v>1999587.39</v>
      </c>
      <c r="E57" s="43">
        <v>0</v>
      </c>
      <c r="F57" s="47">
        <f t="shared" si="8"/>
        <v>1999587.39</v>
      </c>
      <c r="G57" s="56">
        <f t="shared" si="9"/>
        <v>1</v>
      </c>
      <c r="H57" s="56">
        <f t="shared" si="9"/>
        <v>1</v>
      </c>
      <c r="I57" s="47">
        <f t="shared" si="10"/>
        <v>1999587.39</v>
      </c>
      <c r="K57" s="47">
        <v>1999587.3900000004</v>
      </c>
      <c r="L57" s="56">
        <f t="shared" si="11"/>
        <v>1</v>
      </c>
      <c r="M57" s="56">
        <f t="shared" si="11"/>
        <v>1</v>
      </c>
      <c r="N57" s="47">
        <f t="shared" si="12"/>
        <v>1999587.3900000004</v>
      </c>
    </row>
    <row r="58" spans="1:14">
      <c r="A58" s="12">
        <f t="shared" si="0"/>
        <v>44</v>
      </c>
      <c r="B58" s="66">
        <v>36901</v>
      </c>
      <c r="C58" s="1" t="s">
        <v>179</v>
      </c>
      <c r="D58" s="47">
        <v>2269499.29</v>
      </c>
      <c r="E58" s="64">
        <v>0</v>
      </c>
      <c r="F58" s="63">
        <f t="shared" si="8"/>
        <v>2269499.29</v>
      </c>
      <c r="G58" s="56">
        <f t="shared" si="9"/>
        <v>1</v>
      </c>
      <c r="H58" s="56">
        <f t="shared" si="9"/>
        <v>1</v>
      </c>
      <c r="I58" s="58">
        <f t="shared" si="10"/>
        <v>2269499.29</v>
      </c>
      <c r="K58" s="47">
        <v>2269499.2899999996</v>
      </c>
      <c r="L58" s="56">
        <f t="shared" si="11"/>
        <v>1</v>
      </c>
      <c r="M58" s="56">
        <f t="shared" si="11"/>
        <v>1</v>
      </c>
      <c r="N58" s="58">
        <f t="shared" si="12"/>
        <v>2269499.2899999996</v>
      </c>
    </row>
    <row r="59" spans="1:14">
      <c r="A59" s="12">
        <f t="shared" si="0"/>
        <v>45</v>
      </c>
      <c r="B59" s="60"/>
      <c r="C59" s="1"/>
      <c r="D59" s="44"/>
      <c r="E59" s="44"/>
      <c r="F59" s="44"/>
      <c r="G59" s="61"/>
      <c r="H59" s="61"/>
      <c r="I59" s="62"/>
      <c r="K59" s="62"/>
      <c r="N59" s="44"/>
    </row>
    <row r="60" spans="1:14">
      <c r="A60" s="12">
        <f t="shared" si="0"/>
        <v>46</v>
      </c>
      <c r="B60" s="60"/>
      <c r="C60" s="1" t="s">
        <v>178</v>
      </c>
      <c r="D60" s="50">
        <f>SUM(D50:D59)</f>
        <v>33200428.280000001</v>
      </c>
      <c r="E60" s="50">
        <f>SUM(E50:E59)</f>
        <v>0</v>
      </c>
      <c r="F60" s="50">
        <f>SUM(F50:F59)</f>
        <v>33200428.280000001</v>
      </c>
      <c r="G60" s="61"/>
      <c r="H60" s="61"/>
      <c r="I60" s="50">
        <f>SUM(I50:I59)</f>
        <v>33200428.280000001</v>
      </c>
      <c r="K60" s="50">
        <f>SUM(K50:K59)</f>
        <v>33200428.280000001</v>
      </c>
      <c r="N60" s="50">
        <f>SUM(N50:N59)</f>
        <v>33200428.280000001</v>
      </c>
    </row>
    <row r="61" spans="1:14">
      <c r="A61" s="12">
        <f t="shared" si="0"/>
        <v>47</v>
      </c>
      <c r="B61" s="60"/>
      <c r="C61" s="4"/>
      <c r="G61" s="61"/>
      <c r="H61" s="61"/>
      <c r="I61" s="51"/>
      <c r="K61" s="51"/>
    </row>
    <row r="62" spans="1:14">
      <c r="A62" s="12">
        <f t="shared" si="0"/>
        <v>48</v>
      </c>
      <c r="B62" s="60"/>
      <c r="C62" s="52" t="s">
        <v>160</v>
      </c>
      <c r="G62" s="61"/>
      <c r="H62" s="61"/>
      <c r="I62" s="51"/>
      <c r="K62" s="51"/>
    </row>
    <row r="63" spans="1:14">
      <c r="A63" s="12">
        <f t="shared" si="0"/>
        <v>49</v>
      </c>
      <c r="B63" s="66">
        <v>37400</v>
      </c>
      <c r="C63" s="1" t="s">
        <v>159</v>
      </c>
      <c r="D63" s="40">
        <v>531166.79</v>
      </c>
      <c r="E63" s="67">
        <v>0</v>
      </c>
      <c r="F63" s="50">
        <f t="shared" ref="F63:F84" si="13">D63+E63</f>
        <v>531166.79</v>
      </c>
      <c r="G63" s="56">
        <f t="shared" ref="G63:H84" si="14">$G$16</f>
        <v>1</v>
      </c>
      <c r="H63" s="56">
        <f t="shared" si="14"/>
        <v>1</v>
      </c>
      <c r="I63" s="50">
        <f t="shared" ref="I63:I84" si="15">F63*G63*H63</f>
        <v>531166.79</v>
      </c>
      <c r="K63" s="40">
        <v>531166.79</v>
      </c>
      <c r="L63" s="56">
        <f t="shared" ref="L63:M84" si="16">$G$16</f>
        <v>1</v>
      </c>
      <c r="M63" s="56">
        <f t="shared" si="16"/>
        <v>1</v>
      </c>
      <c r="N63" s="50">
        <f t="shared" ref="N63:N84" si="17">K63*L63*M63</f>
        <v>531166.79</v>
      </c>
    </row>
    <row r="64" spans="1:14">
      <c r="A64" s="12">
        <f t="shared" si="0"/>
        <v>50</v>
      </c>
      <c r="B64" s="66">
        <v>37401</v>
      </c>
      <c r="C64" s="1" t="s">
        <v>104</v>
      </c>
      <c r="D64" s="47">
        <v>428640.46</v>
      </c>
      <c r="E64" s="43">
        <v>0</v>
      </c>
      <c r="F64" s="47">
        <f t="shared" si="13"/>
        <v>428640.46</v>
      </c>
      <c r="G64" s="56">
        <f t="shared" si="14"/>
        <v>1</v>
      </c>
      <c r="H64" s="56">
        <f t="shared" si="14"/>
        <v>1</v>
      </c>
      <c r="I64" s="47">
        <f t="shared" si="15"/>
        <v>428640.46</v>
      </c>
      <c r="J64" s="43"/>
      <c r="K64" s="47">
        <v>428640.46</v>
      </c>
      <c r="L64" s="56">
        <f t="shared" si="16"/>
        <v>1</v>
      </c>
      <c r="M64" s="56">
        <f t="shared" si="16"/>
        <v>1</v>
      </c>
      <c r="N64" s="47">
        <f t="shared" si="17"/>
        <v>428640.46</v>
      </c>
    </row>
    <row r="65" spans="1:14">
      <c r="A65" s="12">
        <f t="shared" si="0"/>
        <v>51</v>
      </c>
      <c r="B65" s="66">
        <v>37402</v>
      </c>
      <c r="C65" s="1" t="s">
        <v>157</v>
      </c>
      <c r="D65" s="47">
        <v>3561926.33</v>
      </c>
      <c r="E65" s="43">
        <v>0</v>
      </c>
      <c r="F65" s="47">
        <f t="shared" si="13"/>
        <v>3561926.33</v>
      </c>
      <c r="G65" s="56">
        <f t="shared" si="14"/>
        <v>1</v>
      </c>
      <c r="H65" s="56">
        <f t="shared" si="14"/>
        <v>1</v>
      </c>
      <c r="I65" s="47">
        <f t="shared" si="15"/>
        <v>3561926.33</v>
      </c>
      <c r="J65" s="43"/>
      <c r="K65" s="47">
        <v>3561926.3299999987</v>
      </c>
      <c r="L65" s="56">
        <f t="shared" si="16"/>
        <v>1</v>
      </c>
      <c r="M65" s="56">
        <f t="shared" si="16"/>
        <v>1</v>
      </c>
      <c r="N65" s="47">
        <f t="shared" si="17"/>
        <v>3561926.3299999987</v>
      </c>
    </row>
    <row r="66" spans="1:14">
      <c r="A66" s="12">
        <f t="shared" si="0"/>
        <v>52</v>
      </c>
      <c r="B66" s="66">
        <v>37403</v>
      </c>
      <c r="C66" s="1" t="s">
        <v>158</v>
      </c>
      <c r="D66" s="47">
        <v>2783.89</v>
      </c>
      <c r="E66" s="43">
        <v>0</v>
      </c>
      <c r="F66" s="47">
        <f t="shared" si="13"/>
        <v>2783.89</v>
      </c>
      <c r="G66" s="56">
        <f t="shared" si="14"/>
        <v>1</v>
      </c>
      <c r="H66" s="56">
        <f t="shared" si="14"/>
        <v>1</v>
      </c>
      <c r="I66" s="47">
        <f t="shared" si="15"/>
        <v>2783.89</v>
      </c>
      <c r="J66" s="43"/>
      <c r="K66" s="47">
        <v>2783.89</v>
      </c>
      <c r="L66" s="56">
        <f t="shared" si="16"/>
        <v>1</v>
      </c>
      <c r="M66" s="56">
        <f t="shared" si="16"/>
        <v>1</v>
      </c>
      <c r="N66" s="47">
        <f t="shared" si="17"/>
        <v>2783.89</v>
      </c>
    </row>
    <row r="67" spans="1:14">
      <c r="A67" s="12">
        <f t="shared" si="0"/>
        <v>53</v>
      </c>
      <c r="B67" s="66">
        <v>37500</v>
      </c>
      <c r="C67" s="1" t="s">
        <v>102</v>
      </c>
      <c r="D67" s="47">
        <v>336167.54</v>
      </c>
      <c r="E67" s="43">
        <v>0</v>
      </c>
      <c r="F67" s="47">
        <f t="shared" si="13"/>
        <v>336167.54</v>
      </c>
      <c r="G67" s="56">
        <f t="shared" si="14"/>
        <v>1</v>
      </c>
      <c r="H67" s="56">
        <f t="shared" si="14"/>
        <v>1</v>
      </c>
      <c r="I67" s="47">
        <f t="shared" si="15"/>
        <v>336167.54</v>
      </c>
      <c r="J67" s="43"/>
      <c r="K67" s="47">
        <v>336167.54</v>
      </c>
      <c r="L67" s="56">
        <f t="shared" si="16"/>
        <v>1</v>
      </c>
      <c r="M67" s="56">
        <f t="shared" si="16"/>
        <v>1</v>
      </c>
      <c r="N67" s="47">
        <f t="shared" si="17"/>
        <v>336167.54</v>
      </c>
    </row>
    <row r="68" spans="1:14">
      <c r="A68" s="12">
        <f t="shared" si="0"/>
        <v>54</v>
      </c>
      <c r="B68" s="66">
        <v>37501</v>
      </c>
      <c r="C68" s="1" t="s">
        <v>156</v>
      </c>
      <c r="D68" s="47">
        <v>99818.13</v>
      </c>
      <c r="E68" s="43">
        <v>0</v>
      </c>
      <c r="F68" s="47">
        <f t="shared" si="13"/>
        <v>99818.13</v>
      </c>
      <c r="G68" s="56">
        <f t="shared" si="14"/>
        <v>1</v>
      </c>
      <c r="H68" s="56">
        <f t="shared" si="14"/>
        <v>1</v>
      </c>
      <c r="I68" s="47">
        <f t="shared" si="15"/>
        <v>99818.13</v>
      </c>
      <c r="J68" s="43"/>
      <c r="K68" s="47">
        <v>99818.12999999999</v>
      </c>
      <c r="L68" s="56">
        <f t="shared" si="16"/>
        <v>1</v>
      </c>
      <c r="M68" s="56">
        <f t="shared" si="16"/>
        <v>1</v>
      </c>
      <c r="N68" s="47">
        <f t="shared" si="17"/>
        <v>99818.12999999999</v>
      </c>
    </row>
    <row r="69" spans="1:14">
      <c r="A69" s="12">
        <f t="shared" si="0"/>
        <v>55</v>
      </c>
      <c r="B69" s="66">
        <v>37502</v>
      </c>
      <c r="C69" s="1" t="s">
        <v>157</v>
      </c>
      <c r="D69" s="47">
        <v>46264.19</v>
      </c>
      <c r="E69" s="43">
        <v>0</v>
      </c>
      <c r="F69" s="47">
        <f t="shared" si="13"/>
        <v>46264.19</v>
      </c>
      <c r="G69" s="56">
        <f t="shared" si="14"/>
        <v>1</v>
      </c>
      <c r="H69" s="56">
        <f t="shared" si="14"/>
        <v>1</v>
      </c>
      <c r="I69" s="47">
        <f t="shared" si="15"/>
        <v>46264.19</v>
      </c>
      <c r="J69" s="43"/>
      <c r="K69" s="47">
        <v>46264.189999999995</v>
      </c>
      <c r="L69" s="56">
        <f t="shared" si="16"/>
        <v>1</v>
      </c>
      <c r="M69" s="56">
        <f t="shared" si="16"/>
        <v>1</v>
      </c>
      <c r="N69" s="47">
        <f t="shared" si="17"/>
        <v>46264.189999999995</v>
      </c>
    </row>
    <row r="70" spans="1:14">
      <c r="A70" s="12">
        <f t="shared" si="0"/>
        <v>56</v>
      </c>
      <c r="B70" s="66">
        <v>37503</v>
      </c>
      <c r="C70" s="1" t="s">
        <v>155</v>
      </c>
      <c r="D70" s="47">
        <v>4005.08</v>
      </c>
      <c r="E70" s="43">
        <v>0</v>
      </c>
      <c r="F70" s="47">
        <f t="shared" si="13"/>
        <v>4005.08</v>
      </c>
      <c r="G70" s="56">
        <f t="shared" si="14"/>
        <v>1</v>
      </c>
      <c r="H70" s="56">
        <f t="shared" si="14"/>
        <v>1</v>
      </c>
      <c r="I70" s="47">
        <f t="shared" si="15"/>
        <v>4005.08</v>
      </c>
      <c r="J70" s="43"/>
      <c r="K70" s="47">
        <v>4005.0800000000013</v>
      </c>
      <c r="L70" s="56">
        <f t="shared" si="16"/>
        <v>1</v>
      </c>
      <c r="M70" s="56">
        <f t="shared" si="16"/>
        <v>1</v>
      </c>
      <c r="N70" s="47">
        <f t="shared" si="17"/>
        <v>4005.0800000000013</v>
      </c>
    </row>
    <row r="71" spans="1:14">
      <c r="A71" s="12">
        <f t="shared" si="0"/>
        <v>57</v>
      </c>
      <c r="B71" s="66">
        <v>37600</v>
      </c>
      <c r="C71" s="1" t="s">
        <v>154</v>
      </c>
      <c r="D71" s="47">
        <v>3207248.113778342</v>
      </c>
      <c r="E71" s="43">
        <v>0</v>
      </c>
      <c r="F71" s="47">
        <f t="shared" si="13"/>
        <v>3207248.113778342</v>
      </c>
      <c r="G71" s="56">
        <f t="shared" si="14"/>
        <v>1</v>
      </c>
      <c r="H71" s="56">
        <f t="shared" si="14"/>
        <v>1</v>
      </c>
      <c r="I71" s="47">
        <f t="shared" si="15"/>
        <v>3207248.113778342</v>
      </c>
      <c r="J71" s="43"/>
      <c r="K71" s="47">
        <v>3038232.6160787982</v>
      </c>
      <c r="L71" s="56">
        <f t="shared" si="16"/>
        <v>1</v>
      </c>
      <c r="M71" s="56">
        <f t="shared" si="16"/>
        <v>1</v>
      </c>
      <c r="N71" s="47">
        <f t="shared" si="17"/>
        <v>3038232.6160787982</v>
      </c>
    </row>
    <row r="72" spans="1:14">
      <c r="A72" s="12">
        <f t="shared" si="0"/>
        <v>58</v>
      </c>
      <c r="B72" s="66">
        <v>37601</v>
      </c>
      <c r="C72" s="1" t="s">
        <v>153</v>
      </c>
      <c r="D72" s="47">
        <v>207358889.91344732</v>
      </c>
      <c r="E72" s="43">
        <v>0</v>
      </c>
      <c r="F72" s="47">
        <f t="shared" si="13"/>
        <v>207358889.91344732</v>
      </c>
      <c r="G72" s="56">
        <f t="shared" si="14"/>
        <v>1</v>
      </c>
      <c r="H72" s="56">
        <f t="shared" si="14"/>
        <v>1</v>
      </c>
      <c r="I72" s="47">
        <f t="shared" si="15"/>
        <v>207358889.91344732</v>
      </c>
      <c r="J72" s="43"/>
      <c r="K72" s="47">
        <v>207619414.29454848</v>
      </c>
      <c r="L72" s="56">
        <f t="shared" si="16"/>
        <v>1</v>
      </c>
      <c r="M72" s="56">
        <f t="shared" si="16"/>
        <v>1</v>
      </c>
      <c r="N72" s="47">
        <f t="shared" si="17"/>
        <v>207619414.29454848</v>
      </c>
    </row>
    <row r="73" spans="1:14">
      <c r="A73" s="12">
        <f t="shared" si="0"/>
        <v>59</v>
      </c>
      <c r="B73" s="66">
        <v>37602</v>
      </c>
      <c r="C73" s="1" t="s">
        <v>152</v>
      </c>
      <c r="D73" s="47">
        <v>190174254.55873442</v>
      </c>
      <c r="E73" s="43">
        <v>0</v>
      </c>
      <c r="F73" s="47">
        <f t="shared" si="13"/>
        <v>190174254.55873442</v>
      </c>
      <c r="G73" s="56">
        <f t="shared" si="14"/>
        <v>1</v>
      </c>
      <c r="H73" s="56">
        <f t="shared" si="14"/>
        <v>1</v>
      </c>
      <c r="I73" s="47">
        <f t="shared" si="15"/>
        <v>190174254.55873442</v>
      </c>
      <c r="J73" s="43"/>
      <c r="K73" s="47">
        <v>179103056.86933357</v>
      </c>
      <c r="L73" s="56">
        <f t="shared" si="16"/>
        <v>1</v>
      </c>
      <c r="M73" s="56">
        <f t="shared" si="16"/>
        <v>1</v>
      </c>
      <c r="N73" s="47">
        <f t="shared" si="17"/>
        <v>179103056.86933357</v>
      </c>
    </row>
    <row r="74" spans="1:14">
      <c r="A74" s="12">
        <f t="shared" si="0"/>
        <v>60</v>
      </c>
      <c r="B74" s="66">
        <v>37603</v>
      </c>
      <c r="C74" s="1" t="s">
        <v>177</v>
      </c>
      <c r="D74" s="47">
        <v>3699723.6753650834</v>
      </c>
      <c r="E74" s="43">
        <v>0</v>
      </c>
      <c r="F74" s="47">
        <f t="shared" si="13"/>
        <v>3699723.6753650834</v>
      </c>
      <c r="G74" s="56">
        <f t="shared" si="14"/>
        <v>1</v>
      </c>
      <c r="H74" s="56">
        <f t="shared" si="14"/>
        <v>1</v>
      </c>
      <c r="I74" s="47">
        <f t="shared" si="15"/>
        <v>3699723.6753650834</v>
      </c>
      <c r="J74" s="43"/>
      <c r="K74" s="47">
        <v>3779341.2559170625</v>
      </c>
      <c r="L74" s="56">
        <f t="shared" si="16"/>
        <v>1</v>
      </c>
      <c r="M74" s="56">
        <f t="shared" si="16"/>
        <v>1</v>
      </c>
      <c r="N74" s="47">
        <f t="shared" si="17"/>
        <v>3779341.2559170625</v>
      </c>
    </row>
    <row r="75" spans="1:14">
      <c r="A75" s="12">
        <f t="shared" si="0"/>
        <v>61</v>
      </c>
      <c r="B75" s="66">
        <v>37604</v>
      </c>
      <c r="C75" s="1" t="s">
        <v>176</v>
      </c>
      <c r="D75" s="47">
        <v>10571511.840000002</v>
      </c>
      <c r="E75" s="43">
        <v>0</v>
      </c>
      <c r="F75" s="47">
        <f t="shared" si="13"/>
        <v>10571511.840000002</v>
      </c>
      <c r="G75" s="56">
        <f t="shared" si="14"/>
        <v>1</v>
      </c>
      <c r="H75" s="56">
        <f t="shared" si="14"/>
        <v>1</v>
      </c>
      <c r="I75" s="47">
        <f t="shared" si="15"/>
        <v>10571511.840000002</v>
      </c>
      <c r="J75" s="43"/>
      <c r="K75" s="47">
        <v>10705338.530769231</v>
      </c>
      <c r="L75" s="56">
        <f t="shared" si="16"/>
        <v>1</v>
      </c>
      <c r="M75" s="56">
        <f t="shared" si="16"/>
        <v>1</v>
      </c>
      <c r="N75" s="47">
        <f t="shared" si="17"/>
        <v>10705338.530769231</v>
      </c>
    </row>
    <row r="76" spans="1:14">
      <c r="A76" s="12">
        <f t="shared" si="0"/>
        <v>62</v>
      </c>
      <c r="B76" s="66">
        <v>37800</v>
      </c>
      <c r="C76" s="1" t="s">
        <v>151</v>
      </c>
      <c r="D76" s="47">
        <v>22815490.154152837</v>
      </c>
      <c r="E76" s="43">
        <v>0</v>
      </c>
      <c r="F76" s="47">
        <f t="shared" si="13"/>
        <v>22815490.154152837</v>
      </c>
      <c r="G76" s="56">
        <f t="shared" si="14"/>
        <v>1</v>
      </c>
      <c r="H76" s="56">
        <f t="shared" si="14"/>
        <v>1</v>
      </c>
      <c r="I76" s="47">
        <f t="shared" si="15"/>
        <v>22815490.154152837</v>
      </c>
      <c r="J76" s="43"/>
      <c r="K76" s="47">
        <v>22692460.626004133</v>
      </c>
      <c r="L76" s="56">
        <f t="shared" si="16"/>
        <v>1</v>
      </c>
      <c r="M76" s="56">
        <f t="shared" si="16"/>
        <v>1</v>
      </c>
      <c r="N76" s="47">
        <f t="shared" si="17"/>
        <v>22692460.626004133</v>
      </c>
    </row>
    <row r="77" spans="1:14">
      <c r="A77" s="12">
        <f t="shared" si="0"/>
        <v>63</v>
      </c>
      <c r="B77" s="66">
        <v>37900</v>
      </c>
      <c r="C77" s="1" t="s">
        <v>150</v>
      </c>
      <c r="D77" s="47">
        <v>4790857.9581055371</v>
      </c>
      <c r="E77" s="43">
        <v>0</v>
      </c>
      <c r="F77" s="47">
        <f t="shared" si="13"/>
        <v>4790857.9581055371</v>
      </c>
      <c r="G77" s="56">
        <f t="shared" si="14"/>
        <v>1</v>
      </c>
      <c r="H77" s="56">
        <f t="shared" si="14"/>
        <v>1</v>
      </c>
      <c r="I77" s="47">
        <f t="shared" si="15"/>
        <v>4790857.9581055371</v>
      </c>
      <c r="J77" s="43"/>
      <c r="K77" s="47">
        <v>4927691.1663013482</v>
      </c>
      <c r="L77" s="56">
        <f t="shared" si="16"/>
        <v>1</v>
      </c>
      <c r="M77" s="56">
        <f t="shared" si="16"/>
        <v>1</v>
      </c>
      <c r="N77" s="47">
        <f t="shared" si="17"/>
        <v>4927691.1663013482</v>
      </c>
    </row>
    <row r="78" spans="1:14">
      <c r="A78" s="12">
        <f t="shared" si="0"/>
        <v>64</v>
      </c>
      <c r="B78" s="66">
        <v>37905</v>
      </c>
      <c r="C78" s="1" t="s">
        <v>149</v>
      </c>
      <c r="D78" s="47">
        <v>1723567.7349804058</v>
      </c>
      <c r="E78" s="43">
        <v>0</v>
      </c>
      <c r="F78" s="47">
        <f t="shared" si="13"/>
        <v>1723567.7349804058</v>
      </c>
      <c r="G78" s="56">
        <f t="shared" si="14"/>
        <v>1</v>
      </c>
      <c r="H78" s="56">
        <f t="shared" si="14"/>
        <v>1</v>
      </c>
      <c r="I78" s="47">
        <f t="shared" si="15"/>
        <v>1723567.7349804058</v>
      </c>
      <c r="J78" s="43"/>
      <c r="K78" s="47">
        <v>1724872.5996302865</v>
      </c>
      <c r="L78" s="56">
        <f t="shared" si="16"/>
        <v>1</v>
      </c>
      <c r="M78" s="56">
        <f t="shared" si="16"/>
        <v>1</v>
      </c>
      <c r="N78" s="47">
        <f t="shared" si="17"/>
        <v>1724872.5996302865</v>
      </c>
    </row>
    <row r="79" spans="1:14">
      <c r="A79" s="12">
        <f t="shared" si="0"/>
        <v>65</v>
      </c>
      <c r="B79" s="66">
        <v>38000</v>
      </c>
      <c r="C79" s="1" t="s">
        <v>148</v>
      </c>
      <c r="D79" s="47">
        <v>173203520.65037173</v>
      </c>
      <c r="E79" s="43">
        <v>0</v>
      </c>
      <c r="F79" s="47">
        <f t="shared" si="13"/>
        <v>173203520.65037173</v>
      </c>
      <c r="G79" s="56">
        <f t="shared" si="14"/>
        <v>1</v>
      </c>
      <c r="H79" s="56">
        <f t="shared" si="14"/>
        <v>1</v>
      </c>
      <c r="I79" s="47">
        <f t="shared" si="15"/>
        <v>173203520.65037173</v>
      </c>
      <c r="J79" s="43"/>
      <c r="K79" s="47">
        <v>165660240.76667559</v>
      </c>
      <c r="L79" s="56">
        <f t="shared" si="16"/>
        <v>1</v>
      </c>
      <c r="M79" s="56">
        <f t="shared" si="16"/>
        <v>1</v>
      </c>
      <c r="N79" s="47">
        <f t="shared" si="17"/>
        <v>165660240.76667559</v>
      </c>
    </row>
    <row r="80" spans="1:14">
      <c r="A80" s="12">
        <f t="shared" ref="A80:A143" si="18">A79+1</f>
        <v>66</v>
      </c>
      <c r="B80" s="66">
        <v>38100</v>
      </c>
      <c r="C80" s="1" t="s">
        <v>147</v>
      </c>
      <c r="D80" s="47">
        <v>48089444.620903425</v>
      </c>
      <c r="E80" s="43">
        <v>0</v>
      </c>
      <c r="F80" s="47">
        <f t="shared" si="13"/>
        <v>48089444.620903425</v>
      </c>
      <c r="G80" s="56">
        <f t="shared" si="14"/>
        <v>1</v>
      </c>
      <c r="H80" s="56">
        <f t="shared" si="14"/>
        <v>1</v>
      </c>
      <c r="I80" s="47">
        <f t="shared" si="15"/>
        <v>48089444.620903425</v>
      </c>
      <c r="J80" s="43"/>
      <c r="K80" s="47">
        <v>46845919.596373193</v>
      </c>
      <c r="L80" s="56">
        <f t="shared" si="16"/>
        <v>1</v>
      </c>
      <c r="M80" s="56">
        <f t="shared" si="16"/>
        <v>1</v>
      </c>
      <c r="N80" s="47">
        <f t="shared" si="17"/>
        <v>46845919.596373193</v>
      </c>
    </row>
    <row r="81" spans="1:15">
      <c r="A81" s="12">
        <f t="shared" si="18"/>
        <v>67</v>
      </c>
      <c r="B81" s="66">
        <v>38200</v>
      </c>
      <c r="C81" s="1" t="s">
        <v>146</v>
      </c>
      <c r="D81" s="47">
        <v>57371213.714886084</v>
      </c>
      <c r="E81" s="43">
        <v>0</v>
      </c>
      <c r="F81" s="47">
        <f t="shared" si="13"/>
        <v>57371213.714886084</v>
      </c>
      <c r="G81" s="56">
        <f t="shared" si="14"/>
        <v>1</v>
      </c>
      <c r="H81" s="56">
        <f t="shared" si="14"/>
        <v>1</v>
      </c>
      <c r="I81" s="47">
        <f t="shared" si="15"/>
        <v>57371213.714886084</v>
      </c>
      <c r="J81" s="43"/>
      <c r="K81" s="47">
        <v>57018115.534302302</v>
      </c>
      <c r="L81" s="56">
        <f t="shared" si="16"/>
        <v>1</v>
      </c>
      <c r="M81" s="56">
        <f t="shared" si="16"/>
        <v>1</v>
      </c>
      <c r="N81" s="47">
        <f t="shared" si="17"/>
        <v>57018115.534302302</v>
      </c>
    </row>
    <row r="82" spans="1:15">
      <c r="A82" s="12">
        <f t="shared" si="18"/>
        <v>68</v>
      </c>
      <c r="B82" s="66">
        <v>38300</v>
      </c>
      <c r="C82" s="1" t="s">
        <v>145</v>
      </c>
      <c r="D82" s="47">
        <v>3309601.0356617197</v>
      </c>
      <c r="E82" s="43">
        <v>0</v>
      </c>
      <c r="F82" s="47">
        <f t="shared" si="13"/>
        <v>3309601.0356617197</v>
      </c>
      <c r="G82" s="56">
        <f t="shared" si="14"/>
        <v>1</v>
      </c>
      <c r="H82" s="56">
        <f t="shared" si="14"/>
        <v>1</v>
      </c>
      <c r="I82" s="47">
        <f t="shared" si="15"/>
        <v>3309601.0356617197</v>
      </c>
      <c r="J82" s="43"/>
      <c r="K82" s="47">
        <v>3740576.8070402062</v>
      </c>
      <c r="L82" s="56">
        <f t="shared" si="16"/>
        <v>1</v>
      </c>
      <c r="M82" s="56">
        <f t="shared" si="16"/>
        <v>1</v>
      </c>
      <c r="N82" s="47">
        <f t="shared" si="17"/>
        <v>3740576.8070402062</v>
      </c>
    </row>
    <row r="83" spans="1:15">
      <c r="A83" s="12">
        <f t="shared" si="18"/>
        <v>69</v>
      </c>
      <c r="B83" s="66">
        <v>38400</v>
      </c>
      <c r="C83" s="1" t="s">
        <v>144</v>
      </c>
      <c r="D83" s="47">
        <v>298681.36846847145</v>
      </c>
      <c r="E83" s="43">
        <v>0</v>
      </c>
      <c r="F83" s="47">
        <f t="shared" si="13"/>
        <v>298681.36846847145</v>
      </c>
      <c r="G83" s="56">
        <f t="shared" si="14"/>
        <v>1</v>
      </c>
      <c r="H83" s="56">
        <f t="shared" si="14"/>
        <v>1</v>
      </c>
      <c r="I83" s="47">
        <f t="shared" si="15"/>
        <v>298681.36846847145</v>
      </c>
      <c r="J83" s="43"/>
      <c r="K83" s="47">
        <v>277461.38580407336</v>
      </c>
      <c r="L83" s="56">
        <f t="shared" si="16"/>
        <v>1</v>
      </c>
      <c r="M83" s="56">
        <f t="shared" si="16"/>
        <v>1</v>
      </c>
      <c r="N83" s="47">
        <f t="shared" si="17"/>
        <v>277461.38580407336</v>
      </c>
    </row>
    <row r="84" spans="1:15">
      <c r="A84" s="12">
        <f t="shared" si="18"/>
        <v>70</v>
      </c>
      <c r="B84" s="66">
        <v>38500</v>
      </c>
      <c r="C84" s="1" t="s">
        <v>143</v>
      </c>
      <c r="D84" s="47">
        <v>5318879.4721106309</v>
      </c>
      <c r="E84" s="43">
        <v>0</v>
      </c>
      <c r="F84" s="47">
        <f t="shared" si="13"/>
        <v>5318879.4721106309</v>
      </c>
      <c r="G84" s="56">
        <f t="shared" si="14"/>
        <v>1</v>
      </c>
      <c r="H84" s="56">
        <f t="shared" si="14"/>
        <v>1</v>
      </c>
      <c r="I84" s="47">
        <f t="shared" si="15"/>
        <v>5318879.4721106309</v>
      </c>
      <c r="J84" s="43"/>
      <c r="K84" s="47">
        <v>5292272.2407675879</v>
      </c>
      <c r="L84" s="56">
        <f t="shared" si="16"/>
        <v>1</v>
      </c>
      <c r="M84" s="56">
        <f t="shared" si="16"/>
        <v>1</v>
      </c>
      <c r="N84" s="47">
        <f t="shared" si="17"/>
        <v>5292272.2407675879</v>
      </c>
    </row>
    <row r="85" spans="1:15">
      <c r="A85" s="12">
        <f t="shared" si="18"/>
        <v>71</v>
      </c>
      <c r="B85" s="60"/>
      <c r="C85" s="1"/>
      <c r="D85" s="44"/>
      <c r="E85" s="44"/>
      <c r="F85" s="44"/>
      <c r="G85" s="61"/>
      <c r="H85" s="61"/>
      <c r="I85" s="44"/>
      <c r="K85" s="62"/>
      <c r="N85" s="44"/>
    </row>
    <row r="86" spans="1:15">
      <c r="A86" s="12">
        <f t="shared" si="18"/>
        <v>72</v>
      </c>
      <c r="B86" s="60"/>
      <c r="C86" s="1" t="s">
        <v>141</v>
      </c>
      <c r="D86" s="50">
        <f>SUM(D63:D85)</f>
        <v>736943657.22096598</v>
      </c>
      <c r="E86" s="50">
        <f>SUM(E63:E85)</f>
        <v>0</v>
      </c>
      <c r="F86" s="50">
        <f>SUM(F63:F85)</f>
        <v>736943657.22096598</v>
      </c>
      <c r="G86" s="61"/>
      <c r="H86" s="61"/>
      <c r="I86" s="50">
        <f>SUM(I63:I85)</f>
        <v>736943657.22096598</v>
      </c>
      <c r="K86" s="50">
        <f>SUM(K63:K85)</f>
        <v>717435766.69954598</v>
      </c>
      <c r="N86" s="50">
        <f>SUM(N63:N85)</f>
        <v>717435766.69954598</v>
      </c>
      <c r="O86" s="17"/>
    </row>
    <row r="87" spans="1:15">
      <c r="A87" s="12">
        <f t="shared" si="18"/>
        <v>73</v>
      </c>
      <c r="B87" s="60"/>
      <c r="C87" s="1"/>
      <c r="G87" s="61"/>
      <c r="H87" s="61"/>
      <c r="K87" s="51"/>
    </row>
    <row r="88" spans="1:15">
      <c r="A88" s="12">
        <f t="shared" si="18"/>
        <v>74</v>
      </c>
      <c r="B88" s="60"/>
      <c r="C88" s="52" t="s">
        <v>175</v>
      </c>
      <c r="G88" s="61"/>
      <c r="H88" s="61"/>
      <c r="K88" s="51"/>
    </row>
    <row r="89" spans="1:15">
      <c r="A89" s="12">
        <f t="shared" si="18"/>
        <v>75</v>
      </c>
      <c r="B89" s="66">
        <v>38900</v>
      </c>
      <c r="C89" s="1" t="s">
        <v>159</v>
      </c>
      <c r="D89" s="40">
        <v>1211697.3</v>
      </c>
      <c r="E89" s="67">
        <v>0</v>
      </c>
      <c r="F89" s="50">
        <f t="shared" ref="F89:F113" si="19">D89+E89</f>
        <v>1211697.3</v>
      </c>
      <c r="G89" s="56">
        <f t="shared" ref="G89:H113" si="20">$G$16</f>
        <v>1</v>
      </c>
      <c r="H89" s="56">
        <f t="shared" si="20"/>
        <v>1</v>
      </c>
      <c r="I89" s="50">
        <f t="shared" ref="I89:I113" si="21">F89*G89*H89</f>
        <v>1211697.3</v>
      </c>
      <c r="K89" s="40">
        <v>1211697.3000000003</v>
      </c>
      <c r="L89" s="56">
        <f t="shared" ref="L89:M113" si="22">$G$16</f>
        <v>1</v>
      </c>
      <c r="M89" s="56">
        <f t="shared" si="22"/>
        <v>1</v>
      </c>
      <c r="N89" s="50">
        <f t="shared" ref="N89:N113" si="23">K89*L89*M89</f>
        <v>1211697.3000000003</v>
      </c>
    </row>
    <row r="90" spans="1:15">
      <c r="A90" s="12">
        <f t="shared" si="18"/>
        <v>76</v>
      </c>
      <c r="B90" s="66">
        <v>39000</v>
      </c>
      <c r="C90" s="1" t="s">
        <v>102</v>
      </c>
      <c r="D90" s="47">
        <v>8820208.2810155917</v>
      </c>
      <c r="E90" s="43">
        <v>0</v>
      </c>
      <c r="F90" s="47">
        <f t="shared" si="19"/>
        <v>8820208.2810155917</v>
      </c>
      <c r="G90" s="56">
        <f t="shared" si="20"/>
        <v>1</v>
      </c>
      <c r="H90" s="56">
        <f t="shared" si="20"/>
        <v>1</v>
      </c>
      <c r="I90" s="47">
        <f t="shared" si="21"/>
        <v>8820208.2810155917</v>
      </c>
      <c r="K90" s="47">
        <v>8627518.9842080697</v>
      </c>
      <c r="L90" s="56">
        <f t="shared" si="22"/>
        <v>1</v>
      </c>
      <c r="M90" s="56">
        <f t="shared" si="22"/>
        <v>1</v>
      </c>
      <c r="N90" s="47">
        <f t="shared" si="23"/>
        <v>8627518.9842080697</v>
      </c>
    </row>
    <row r="91" spans="1:15">
      <c r="A91" s="12">
        <f t="shared" si="18"/>
        <v>77</v>
      </c>
      <c r="B91" s="66">
        <v>39002</v>
      </c>
      <c r="C91" s="1" t="s">
        <v>174</v>
      </c>
      <c r="D91" s="47">
        <v>173114.85</v>
      </c>
      <c r="E91" s="43">
        <v>0</v>
      </c>
      <c r="F91" s="47">
        <f t="shared" si="19"/>
        <v>173114.85</v>
      </c>
      <c r="G91" s="56">
        <f t="shared" si="20"/>
        <v>1</v>
      </c>
      <c r="H91" s="56">
        <f t="shared" si="20"/>
        <v>1</v>
      </c>
      <c r="I91" s="47">
        <f t="shared" si="21"/>
        <v>173114.85</v>
      </c>
      <c r="K91" s="47">
        <v>173114.85000000003</v>
      </c>
      <c r="L91" s="56">
        <f t="shared" si="22"/>
        <v>1</v>
      </c>
      <c r="M91" s="56">
        <f t="shared" si="22"/>
        <v>1</v>
      </c>
      <c r="N91" s="47">
        <f t="shared" si="23"/>
        <v>173114.85000000003</v>
      </c>
    </row>
    <row r="92" spans="1:15">
      <c r="A92" s="12">
        <f t="shared" si="18"/>
        <v>78</v>
      </c>
      <c r="B92" s="66">
        <v>39003</v>
      </c>
      <c r="C92" s="1" t="s">
        <v>155</v>
      </c>
      <c r="D92" s="47">
        <v>709199.18</v>
      </c>
      <c r="E92" s="43">
        <v>0</v>
      </c>
      <c r="F92" s="47">
        <f t="shared" si="19"/>
        <v>709199.18</v>
      </c>
      <c r="G92" s="56">
        <f t="shared" si="20"/>
        <v>1</v>
      </c>
      <c r="H92" s="56">
        <f t="shared" si="20"/>
        <v>1</v>
      </c>
      <c r="I92" s="47">
        <f t="shared" si="21"/>
        <v>709199.18</v>
      </c>
      <c r="K92" s="47">
        <v>709199.17999999982</v>
      </c>
      <c r="L92" s="56">
        <f t="shared" si="22"/>
        <v>1</v>
      </c>
      <c r="M92" s="56">
        <f t="shared" si="22"/>
        <v>1</v>
      </c>
      <c r="N92" s="47">
        <f t="shared" si="23"/>
        <v>709199.17999999982</v>
      </c>
    </row>
    <row r="93" spans="1:15">
      <c r="A93" s="12">
        <f t="shared" si="18"/>
        <v>79</v>
      </c>
      <c r="B93" s="66">
        <v>39004</v>
      </c>
      <c r="C93" s="1" t="s">
        <v>139</v>
      </c>
      <c r="D93" s="47">
        <v>12954.74</v>
      </c>
      <c r="E93" s="43">
        <v>0</v>
      </c>
      <c r="F93" s="47">
        <f t="shared" si="19"/>
        <v>12954.74</v>
      </c>
      <c r="G93" s="56">
        <f t="shared" si="20"/>
        <v>1</v>
      </c>
      <c r="H93" s="56">
        <f t="shared" si="20"/>
        <v>1</v>
      </c>
      <c r="I93" s="47">
        <f t="shared" si="21"/>
        <v>12954.74</v>
      </c>
      <c r="K93" s="47">
        <v>12954.74</v>
      </c>
      <c r="L93" s="56">
        <f t="shared" si="22"/>
        <v>1</v>
      </c>
      <c r="M93" s="56">
        <f t="shared" si="22"/>
        <v>1</v>
      </c>
      <c r="N93" s="47">
        <f t="shared" si="23"/>
        <v>12954.74</v>
      </c>
    </row>
    <row r="94" spans="1:15">
      <c r="A94" s="12">
        <f t="shared" si="18"/>
        <v>80</v>
      </c>
      <c r="B94" s="66">
        <v>39009</v>
      </c>
      <c r="C94" s="1" t="s">
        <v>101</v>
      </c>
      <c r="D94" s="47">
        <v>1246194.18</v>
      </c>
      <c r="E94" s="43">
        <v>0</v>
      </c>
      <c r="F94" s="47">
        <f t="shared" si="19"/>
        <v>1246194.18</v>
      </c>
      <c r="G94" s="56">
        <f t="shared" si="20"/>
        <v>1</v>
      </c>
      <c r="H94" s="56">
        <f t="shared" si="20"/>
        <v>1</v>
      </c>
      <c r="I94" s="47">
        <f t="shared" si="21"/>
        <v>1246194.18</v>
      </c>
      <c r="K94" s="47">
        <v>1246194.18</v>
      </c>
      <c r="L94" s="56">
        <f t="shared" si="22"/>
        <v>1</v>
      </c>
      <c r="M94" s="56">
        <f t="shared" si="22"/>
        <v>1</v>
      </c>
      <c r="N94" s="47">
        <f t="shared" si="23"/>
        <v>1246194.18</v>
      </c>
    </row>
    <row r="95" spans="1:15">
      <c r="A95" s="12">
        <f t="shared" si="18"/>
        <v>81</v>
      </c>
      <c r="B95" s="66">
        <v>39100</v>
      </c>
      <c r="C95" s="1" t="s">
        <v>99</v>
      </c>
      <c r="D95" s="47">
        <v>1753372.73</v>
      </c>
      <c r="E95" s="43">
        <v>0</v>
      </c>
      <c r="F95" s="47">
        <f t="shared" si="19"/>
        <v>1753372.73</v>
      </c>
      <c r="G95" s="56">
        <f t="shared" si="20"/>
        <v>1</v>
      </c>
      <c r="H95" s="56">
        <f t="shared" si="20"/>
        <v>1</v>
      </c>
      <c r="I95" s="47">
        <f t="shared" si="21"/>
        <v>1753372.73</v>
      </c>
      <c r="K95" s="47">
        <v>1753372.7300000002</v>
      </c>
      <c r="L95" s="56">
        <f t="shared" si="22"/>
        <v>1</v>
      </c>
      <c r="M95" s="56">
        <f t="shared" si="22"/>
        <v>1</v>
      </c>
      <c r="N95" s="47">
        <f t="shared" si="23"/>
        <v>1753372.7300000002</v>
      </c>
    </row>
    <row r="96" spans="1:15">
      <c r="A96" s="12">
        <f t="shared" si="18"/>
        <v>82</v>
      </c>
      <c r="B96" s="66">
        <v>39103</v>
      </c>
      <c r="C96" t="s">
        <v>129</v>
      </c>
      <c r="D96" s="47">
        <v>0</v>
      </c>
      <c r="E96" s="43">
        <v>0</v>
      </c>
      <c r="F96" s="47">
        <f t="shared" si="19"/>
        <v>0</v>
      </c>
      <c r="G96" s="56">
        <f t="shared" si="20"/>
        <v>1</v>
      </c>
      <c r="H96" s="56">
        <f t="shared" si="20"/>
        <v>1</v>
      </c>
      <c r="I96" s="47">
        <f t="shared" si="21"/>
        <v>0</v>
      </c>
      <c r="K96" s="47">
        <v>0</v>
      </c>
      <c r="L96" s="56">
        <f t="shared" si="22"/>
        <v>1</v>
      </c>
      <c r="M96" s="56">
        <f t="shared" si="22"/>
        <v>1</v>
      </c>
      <c r="N96" s="47">
        <f t="shared" si="23"/>
        <v>0</v>
      </c>
    </row>
    <row r="97" spans="1:14">
      <c r="A97" s="12">
        <f t="shared" si="18"/>
        <v>83</v>
      </c>
      <c r="B97" s="66">
        <v>39200</v>
      </c>
      <c r="C97" s="1" t="s">
        <v>126</v>
      </c>
      <c r="D97" s="47">
        <v>191968.61</v>
      </c>
      <c r="E97" s="43">
        <v>0</v>
      </c>
      <c r="F97" s="47">
        <f t="shared" si="19"/>
        <v>191968.61</v>
      </c>
      <c r="G97" s="56">
        <f t="shared" si="20"/>
        <v>1</v>
      </c>
      <c r="H97" s="56">
        <f t="shared" si="20"/>
        <v>1</v>
      </c>
      <c r="I97" s="47">
        <f t="shared" si="21"/>
        <v>191968.61</v>
      </c>
      <c r="K97" s="47">
        <v>191968.60999999993</v>
      </c>
      <c r="L97" s="56">
        <f t="shared" si="22"/>
        <v>1</v>
      </c>
      <c r="M97" s="56">
        <f t="shared" si="22"/>
        <v>1</v>
      </c>
      <c r="N97" s="47">
        <f t="shared" si="23"/>
        <v>191968.60999999993</v>
      </c>
    </row>
    <row r="98" spans="1:14">
      <c r="A98" s="12">
        <f t="shared" si="18"/>
        <v>84</v>
      </c>
      <c r="B98" s="66">
        <v>39202</v>
      </c>
      <c r="C98" s="1" t="s">
        <v>173</v>
      </c>
      <c r="D98" s="47">
        <v>27063.96</v>
      </c>
      <c r="E98" s="43">
        <v>0</v>
      </c>
      <c r="F98" s="47">
        <f t="shared" si="19"/>
        <v>27063.96</v>
      </c>
      <c r="G98" s="56">
        <f t="shared" si="20"/>
        <v>1</v>
      </c>
      <c r="H98" s="56">
        <f t="shared" si="20"/>
        <v>1</v>
      </c>
      <c r="I98" s="47">
        <f t="shared" si="21"/>
        <v>27063.96</v>
      </c>
      <c r="K98" s="47">
        <v>30698.52461538462</v>
      </c>
      <c r="L98" s="56">
        <f t="shared" si="22"/>
        <v>1</v>
      </c>
      <c r="M98" s="56">
        <f t="shared" si="22"/>
        <v>1</v>
      </c>
      <c r="N98" s="47">
        <f t="shared" si="23"/>
        <v>30698.52461538462</v>
      </c>
    </row>
    <row r="99" spans="1:14">
      <c r="A99" s="12">
        <f t="shared" si="18"/>
        <v>85</v>
      </c>
      <c r="B99" s="66">
        <v>39400</v>
      </c>
      <c r="C99" s="1" t="s">
        <v>124</v>
      </c>
      <c r="D99" s="47">
        <v>6736611.979334726</v>
      </c>
      <c r="E99" s="43">
        <v>0</v>
      </c>
      <c r="F99" s="47">
        <f t="shared" si="19"/>
        <v>6736611.979334726</v>
      </c>
      <c r="G99" s="56">
        <f t="shared" si="20"/>
        <v>1</v>
      </c>
      <c r="H99" s="56">
        <f t="shared" si="20"/>
        <v>1</v>
      </c>
      <c r="I99" s="47">
        <f t="shared" si="21"/>
        <v>6736611.979334726</v>
      </c>
      <c r="K99" s="47">
        <v>5733659.4122599373</v>
      </c>
      <c r="L99" s="56">
        <f t="shared" si="22"/>
        <v>1</v>
      </c>
      <c r="M99" s="56">
        <f t="shared" si="22"/>
        <v>1</v>
      </c>
      <c r="N99" s="47">
        <f t="shared" si="23"/>
        <v>5733659.4122599373</v>
      </c>
    </row>
    <row r="100" spans="1:14">
      <c r="A100" s="12">
        <f t="shared" si="18"/>
        <v>86</v>
      </c>
      <c r="B100" s="66">
        <v>39603</v>
      </c>
      <c r="C100" s="1" t="s">
        <v>172</v>
      </c>
      <c r="D100" s="47">
        <v>0</v>
      </c>
      <c r="E100" s="43">
        <v>0</v>
      </c>
      <c r="F100" s="47">
        <f t="shared" si="19"/>
        <v>0</v>
      </c>
      <c r="G100" s="56">
        <f t="shared" si="20"/>
        <v>1</v>
      </c>
      <c r="H100" s="56">
        <f t="shared" si="20"/>
        <v>1</v>
      </c>
      <c r="I100" s="47">
        <f t="shared" si="21"/>
        <v>0</v>
      </c>
      <c r="K100" s="47">
        <v>0</v>
      </c>
      <c r="L100" s="56">
        <f t="shared" si="22"/>
        <v>1</v>
      </c>
      <c r="M100" s="56">
        <f t="shared" si="22"/>
        <v>1</v>
      </c>
      <c r="N100" s="47">
        <f t="shared" si="23"/>
        <v>0</v>
      </c>
    </row>
    <row r="101" spans="1:14">
      <c r="A101" s="12">
        <f t="shared" si="18"/>
        <v>87</v>
      </c>
      <c r="B101" s="66">
        <v>39604</v>
      </c>
      <c r="C101" s="1" t="s">
        <v>171</v>
      </c>
      <c r="D101" s="47">
        <v>0</v>
      </c>
      <c r="E101" s="43">
        <v>0</v>
      </c>
      <c r="F101" s="47">
        <f t="shared" si="19"/>
        <v>0</v>
      </c>
      <c r="G101" s="56">
        <f t="shared" si="20"/>
        <v>1</v>
      </c>
      <c r="H101" s="56">
        <f t="shared" si="20"/>
        <v>1</v>
      </c>
      <c r="I101" s="47">
        <f t="shared" si="21"/>
        <v>0</v>
      </c>
      <c r="K101" s="47">
        <v>0</v>
      </c>
      <c r="L101" s="56">
        <f t="shared" si="22"/>
        <v>1</v>
      </c>
      <c r="M101" s="56">
        <f t="shared" si="22"/>
        <v>1</v>
      </c>
      <c r="N101" s="47">
        <f t="shared" si="23"/>
        <v>0</v>
      </c>
    </row>
    <row r="102" spans="1:14">
      <c r="A102" s="12">
        <f t="shared" si="18"/>
        <v>88</v>
      </c>
      <c r="B102" s="66">
        <v>39605</v>
      </c>
      <c r="C102" s="4" t="s">
        <v>170</v>
      </c>
      <c r="D102" s="47">
        <v>0</v>
      </c>
      <c r="E102" s="43">
        <v>0</v>
      </c>
      <c r="F102" s="47">
        <f t="shared" si="19"/>
        <v>0</v>
      </c>
      <c r="G102" s="56">
        <f t="shared" si="20"/>
        <v>1</v>
      </c>
      <c r="H102" s="56">
        <f t="shared" si="20"/>
        <v>1</v>
      </c>
      <c r="I102" s="47">
        <f t="shared" si="21"/>
        <v>0</v>
      </c>
      <c r="K102" s="47">
        <v>2714.4923076923078</v>
      </c>
      <c r="L102" s="56">
        <f t="shared" si="22"/>
        <v>1</v>
      </c>
      <c r="M102" s="56">
        <f t="shared" si="22"/>
        <v>1</v>
      </c>
      <c r="N102" s="47">
        <f t="shared" si="23"/>
        <v>2714.4923076923078</v>
      </c>
    </row>
    <row r="103" spans="1:14">
      <c r="A103" s="12">
        <f t="shared" si="18"/>
        <v>89</v>
      </c>
      <c r="B103" s="66">
        <v>39700</v>
      </c>
      <c r="C103" s="1" t="s">
        <v>91</v>
      </c>
      <c r="D103" s="47">
        <v>425326.37</v>
      </c>
      <c r="E103" s="43">
        <v>0</v>
      </c>
      <c r="F103" s="47">
        <f t="shared" si="19"/>
        <v>425326.37</v>
      </c>
      <c r="G103" s="56">
        <f t="shared" si="20"/>
        <v>1</v>
      </c>
      <c r="H103" s="56">
        <f t="shared" si="20"/>
        <v>1</v>
      </c>
      <c r="I103" s="47">
        <f t="shared" si="21"/>
        <v>425326.37</v>
      </c>
      <c r="K103" s="47">
        <v>425326.37000000005</v>
      </c>
      <c r="L103" s="56">
        <f t="shared" si="22"/>
        <v>1</v>
      </c>
      <c r="M103" s="56">
        <f t="shared" si="22"/>
        <v>1</v>
      </c>
      <c r="N103" s="47">
        <f t="shared" si="23"/>
        <v>425326.37000000005</v>
      </c>
    </row>
    <row r="104" spans="1:14">
      <c r="A104" s="12">
        <f t="shared" si="18"/>
        <v>90</v>
      </c>
      <c r="B104" s="66">
        <v>39701</v>
      </c>
      <c r="C104" t="s">
        <v>137</v>
      </c>
      <c r="D104" s="47">
        <v>0</v>
      </c>
      <c r="E104" s="43">
        <v>0</v>
      </c>
      <c r="F104" s="47">
        <f t="shared" si="19"/>
        <v>0</v>
      </c>
      <c r="G104" s="56">
        <f t="shared" si="20"/>
        <v>1</v>
      </c>
      <c r="H104" s="56">
        <f t="shared" si="20"/>
        <v>1</v>
      </c>
      <c r="I104" s="47">
        <f t="shared" si="21"/>
        <v>0</v>
      </c>
      <c r="K104" s="47">
        <v>0</v>
      </c>
      <c r="L104" s="56">
        <f t="shared" si="22"/>
        <v>1</v>
      </c>
      <c r="M104" s="56">
        <f t="shared" si="22"/>
        <v>1</v>
      </c>
      <c r="N104" s="47">
        <f t="shared" si="23"/>
        <v>0</v>
      </c>
    </row>
    <row r="105" spans="1:14">
      <c r="A105" s="12">
        <f t="shared" si="18"/>
        <v>91</v>
      </c>
      <c r="B105" s="66">
        <v>39702</v>
      </c>
      <c r="C105" t="s">
        <v>137</v>
      </c>
      <c r="D105" s="47">
        <v>0</v>
      </c>
      <c r="E105" s="43">
        <v>0</v>
      </c>
      <c r="F105" s="47">
        <f t="shared" si="19"/>
        <v>0</v>
      </c>
      <c r="G105" s="56">
        <f t="shared" si="20"/>
        <v>1</v>
      </c>
      <c r="H105" s="56">
        <f t="shared" si="20"/>
        <v>1</v>
      </c>
      <c r="I105" s="47">
        <f t="shared" si="21"/>
        <v>0</v>
      </c>
      <c r="K105" s="47">
        <v>0</v>
      </c>
      <c r="L105" s="56">
        <f t="shared" si="22"/>
        <v>1</v>
      </c>
      <c r="M105" s="56">
        <f t="shared" si="22"/>
        <v>1</v>
      </c>
      <c r="N105" s="47">
        <f t="shared" si="23"/>
        <v>0</v>
      </c>
    </row>
    <row r="106" spans="1:14">
      <c r="A106" s="12">
        <f t="shared" si="18"/>
        <v>92</v>
      </c>
      <c r="B106" s="66">
        <v>39705</v>
      </c>
      <c r="C106" s="1" t="s">
        <v>169</v>
      </c>
      <c r="D106" s="47">
        <v>0</v>
      </c>
      <c r="E106" s="43">
        <v>0</v>
      </c>
      <c r="F106" s="47">
        <f t="shared" si="19"/>
        <v>0</v>
      </c>
      <c r="G106" s="56">
        <f t="shared" si="20"/>
        <v>1</v>
      </c>
      <c r="H106" s="56">
        <f t="shared" si="20"/>
        <v>1</v>
      </c>
      <c r="I106" s="47">
        <f t="shared" si="21"/>
        <v>0</v>
      </c>
      <c r="K106" s="47">
        <v>0</v>
      </c>
      <c r="L106" s="56">
        <f t="shared" si="22"/>
        <v>1</v>
      </c>
      <c r="M106" s="56">
        <f t="shared" si="22"/>
        <v>1</v>
      </c>
      <c r="N106" s="47">
        <f t="shared" si="23"/>
        <v>0</v>
      </c>
    </row>
    <row r="107" spans="1:14">
      <c r="A107" s="12">
        <f t="shared" si="18"/>
        <v>93</v>
      </c>
      <c r="B107" s="66">
        <v>39800</v>
      </c>
      <c r="C107" s="1" t="s">
        <v>89</v>
      </c>
      <c r="D107" s="47">
        <v>3889123.02</v>
      </c>
      <c r="E107" s="43">
        <v>0</v>
      </c>
      <c r="F107" s="47">
        <f t="shared" si="19"/>
        <v>3889123.02</v>
      </c>
      <c r="G107" s="56">
        <f t="shared" si="20"/>
        <v>1</v>
      </c>
      <c r="H107" s="56">
        <f t="shared" si="20"/>
        <v>1</v>
      </c>
      <c r="I107" s="47">
        <f t="shared" si="21"/>
        <v>3889123.02</v>
      </c>
      <c r="K107" s="47">
        <v>3889123.0200000009</v>
      </c>
      <c r="L107" s="56">
        <f t="shared" si="22"/>
        <v>1</v>
      </c>
      <c r="M107" s="56">
        <f t="shared" si="22"/>
        <v>1</v>
      </c>
      <c r="N107" s="47">
        <f t="shared" si="23"/>
        <v>3889123.0200000009</v>
      </c>
    </row>
    <row r="108" spans="1:14">
      <c r="A108" s="12">
        <f t="shared" si="18"/>
        <v>94</v>
      </c>
      <c r="B108" s="66">
        <v>39901</v>
      </c>
      <c r="C108" t="s">
        <v>168</v>
      </c>
      <c r="D108" s="47">
        <v>35814.99</v>
      </c>
      <c r="E108" s="43">
        <v>0</v>
      </c>
      <c r="F108" s="47">
        <f t="shared" si="19"/>
        <v>35814.99</v>
      </c>
      <c r="G108" s="56">
        <f t="shared" si="20"/>
        <v>1</v>
      </c>
      <c r="H108" s="56">
        <f t="shared" si="20"/>
        <v>1</v>
      </c>
      <c r="I108" s="47">
        <f t="shared" si="21"/>
        <v>35814.99</v>
      </c>
      <c r="K108" s="47">
        <v>35814.99</v>
      </c>
      <c r="L108" s="56">
        <f t="shared" si="22"/>
        <v>1</v>
      </c>
      <c r="M108" s="56">
        <f t="shared" si="22"/>
        <v>1</v>
      </c>
      <c r="N108" s="47">
        <f t="shared" si="23"/>
        <v>35814.99</v>
      </c>
    </row>
    <row r="109" spans="1:14">
      <c r="A109" s="12">
        <f t="shared" si="18"/>
        <v>95</v>
      </c>
      <c r="B109" s="66">
        <v>39902</v>
      </c>
      <c r="C109" t="s">
        <v>167</v>
      </c>
      <c r="D109" s="47">
        <v>0</v>
      </c>
      <c r="E109" s="43">
        <v>0</v>
      </c>
      <c r="F109" s="47">
        <f t="shared" si="19"/>
        <v>0</v>
      </c>
      <c r="G109" s="56">
        <f t="shared" si="20"/>
        <v>1</v>
      </c>
      <c r="H109" s="56">
        <f t="shared" si="20"/>
        <v>1</v>
      </c>
      <c r="I109" s="47">
        <f t="shared" si="21"/>
        <v>0</v>
      </c>
      <c r="K109" s="47">
        <v>0</v>
      </c>
      <c r="L109" s="56">
        <f t="shared" si="22"/>
        <v>1</v>
      </c>
      <c r="M109" s="56">
        <f t="shared" si="22"/>
        <v>1</v>
      </c>
      <c r="N109" s="47">
        <f t="shared" si="23"/>
        <v>0</v>
      </c>
    </row>
    <row r="110" spans="1:14">
      <c r="A110" s="12">
        <f t="shared" si="18"/>
        <v>96</v>
      </c>
      <c r="B110" s="66">
        <v>39903</v>
      </c>
      <c r="C110" s="1" t="s">
        <v>84</v>
      </c>
      <c r="D110" s="47">
        <v>134598.85999999999</v>
      </c>
      <c r="E110" s="43">
        <v>0</v>
      </c>
      <c r="F110" s="47">
        <f t="shared" si="19"/>
        <v>134598.85999999999</v>
      </c>
      <c r="G110" s="56">
        <f t="shared" si="20"/>
        <v>1</v>
      </c>
      <c r="H110" s="56">
        <f t="shared" si="20"/>
        <v>1</v>
      </c>
      <c r="I110" s="47">
        <f t="shared" si="21"/>
        <v>134598.85999999999</v>
      </c>
      <c r="K110" s="47">
        <v>134598.85999999993</v>
      </c>
      <c r="L110" s="56">
        <f t="shared" si="22"/>
        <v>1</v>
      </c>
      <c r="M110" s="56">
        <f t="shared" si="22"/>
        <v>1</v>
      </c>
      <c r="N110" s="47">
        <f t="shared" si="23"/>
        <v>134598.85999999993</v>
      </c>
    </row>
    <row r="111" spans="1:14">
      <c r="A111" s="12">
        <f t="shared" si="18"/>
        <v>97</v>
      </c>
      <c r="B111" s="66">
        <v>39906</v>
      </c>
      <c r="C111" s="1" t="s">
        <v>83</v>
      </c>
      <c r="D111" s="47">
        <v>491338.04887792497</v>
      </c>
      <c r="E111" s="43">
        <v>0</v>
      </c>
      <c r="F111" s="47">
        <f t="shared" si="19"/>
        <v>491338.04887792497</v>
      </c>
      <c r="G111" s="56">
        <f t="shared" si="20"/>
        <v>1</v>
      </c>
      <c r="H111" s="56">
        <f t="shared" si="20"/>
        <v>1</v>
      </c>
      <c r="I111" s="47">
        <f t="shared" si="21"/>
        <v>491338.04887792497</v>
      </c>
      <c r="K111" s="47">
        <v>805395.67863452132</v>
      </c>
      <c r="L111" s="56">
        <f t="shared" si="22"/>
        <v>1</v>
      </c>
      <c r="M111" s="56">
        <f t="shared" si="22"/>
        <v>1</v>
      </c>
      <c r="N111" s="47">
        <f t="shared" si="23"/>
        <v>805395.67863452132</v>
      </c>
    </row>
    <row r="112" spans="1:14">
      <c r="A112" s="12">
        <f t="shared" si="18"/>
        <v>98</v>
      </c>
      <c r="B112" s="66">
        <v>39907</v>
      </c>
      <c r="C112" s="1" t="s">
        <v>82</v>
      </c>
      <c r="D112" s="47">
        <v>0</v>
      </c>
      <c r="E112" s="43">
        <v>0</v>
      </c>
      <c r="F112" s="47">
        <f t="shared" si="19"/>
        <v>0</v>
      </c>
      <c r="G112" s="56">
        <f t="shared" si="20"/>
        <v>1</v>
      </c>
      <c r="H112" s="56">
        <f t="shared" si="20"/>
        <v>1</v>
      </c>
      <c r="I112" s="47">
        <f t="shared" si="21"/>
        <v>0</v>
      </c>
      <c r="K112" s="47">
        <v>0</v>
      </c>
      <c r="L112" s="56">
        <f t="shared" si="22"/>
        <v>1</v>
      </c>
      <c r="M112" s="56">
        <f t="shared" si="22"/>
        <v>1</v>
      </c>
      <c r="N112" s="47">
        <f t="shared" si="23"/>
        <v>0</v>
      </c>
    </row>
    <row r="113" spans="1:18">
      <c r="A113" s="12">
        <f t="shared" si="18"/>
        <v>99</v>
      </c>
      <c r="B113" s="66">
        <v>39908</v>
      </c>
      <c r="C113" s="1" t="s">
        <v>81</v>
      </c>
      <c r="D113" s="47">
        <v>65605.8</v>
      </c>
      <c r="E113" s="43">
        <v>0</v>
      </c>
      <c r="F113" s="47">
        <f t="shared" si="19"/>
        <v>65605.8</v>
      </c>
      <c r="G113" s="56">
        <f t="shared" si="20"/>
        <v>1</v>
      </c>
      <c r="H113" s="56">
        <f t="shared" si="20"/>
        <v>1</v>
      </c>
      <c r="I113" s="47">
        <f t="shared" si="21"/>
        <v>65605.8</v>
      </c>
      <c r="K113" s="47">
        <v>65605.800000000017</v>
      </c>
      <c r="L113" s="56">
        <f t="shared" si="22"/>
        <v>1</v>
      </c>
      <c r="M113" s="56">
        <f t="shared" si="22"/>
        <v>1</v>
      </c>
      <c r="N113" s="47">
        <f t="shared" si="23"/>
        <v>65605.800000000017</v>
      </c>
    </row>
    <row r="114" spans="1:18">
      <c r="A114" s="12">
        <f t="shared" si="18"/>
        <v>100</v>
      </c>
      <c r="B114" s="60"/>
      <c r="C114" s="1"/>
      <c r="D114" s="44"/>
      <c r="E114" s="44"/>
      <c r="F114" s="44"/>
      <c r="I114" s="44"/>
      <c r="K114" s="62"/>
      <c r="N114" s="44"/>
    </row>
    <row r="115" spans="1:18">
      <c r="A115" s="12">
        <f t="shared" si="18"/>
        <v>101</v>
      </c>
      <c r="B115" s="60"/>
      <c r="C115" s="1" t="s">
        <v>136</v>
      </c>
      <c r="D115" s="50">
        <f>SUM(D89:D114)</f>
        <v>25924192.899228241</v>
      </c>
      <c r="E115" s="50">
        <f>SUM(E89:E114)</f>
        <v>0</v>
      </c>
      <c r="F115" s="50">
        <f>SUM(F89:F114)</f>
        <v>25924192.899228241</v>
      </c>
      <c r="G115" s="61"/>
      <c r="H115" s="61"/>
      <c r="I115" s="50">
        <f>SUM(I89:I114)</f>
        <v>25924192.899228241</v>
      </c>
      <c r="K115" s="50">
        <f>SUM(K89:K114)</f>
        <v>25048957.722025603</v>
      </c>
      <c r="N115" s="50">
        <f>SUM(N89:N114)</f>
        <v>25048957.722025603</v>
      </c>
    </row>
    <row r="116" spans="1:18">
      <c r="A116" s="12">
        <f t="shared" si="18"/>
        <v>102</v>
      </c>
      <c r="B116" s="60"/>
      <c r="C116" s="1"/>
      <c r="K116" s="51"/>
    </row>
    <row r="117" spans="1:18" ht="15.75" thickBot="1">
      <c r="A117" s="12">
        <f t="shared" si="18"/>
        <v>103</v>
      </c>
      <c r="B117" s="60"/>
      <c r="C117" s="1" t="s">
        <v>166</v>
      </c>
      <c r="D117" s="57">
        <f>D19+D26+D47+D60+D86+D115</f>
        <v>812364667.48019421</v>
      </c>
      <c r="E117" s="57">
        <f>E19+E26+E47+E60+E86+E115</f>
        <v>0</v>
      </c>
      <c r="F117" s="57">
        <f>F19+F26+F47+F60+F86+F115</f>
        <v>812364667.48019421</v>
      </c>
      <c r="I117" s="57">
        <f>I19+I26+I47+I60+I86+I115</f>
        <v>812364667.48019421</v>
      </c>
      <c r="K117" s="57">
        <f>K19+K26+K47+K60+K86+K115</f>
        <v>791981541.78157163</v>
      </c>
      <c r="N117" s="57">
        <f>N19+N26+N47+N60+N86+N115</f>
        <v>791981541.78157163</v>
      </c>
    </row>
    <row r="118" spans="1:18" ht="15.75" thickTop="1">
      <c r="A118" s="12">
        <f t="shared" si="18"/>
        <v>104</v>
      </c>
      <c r="B118" s="60"/>
      <c r="C118" s="1"/>
      <c r="K118" s="51"/>
    </row>
    <row r="119" spans="1:18">
      <c r="A119" s="12">
        <f t="shared" si="18"/>
        <v>105</v>
      </c>
      <c r="B119" s="60"/>
      <c r="C119" s="4" t="s">
        <v>74</v>
      </c>
      <c r="D119" s="40">
        <v>8127182.6599999992</v>
      </c>
      <c r="E119" s="40">
        <f>-D119</f>
        <v>-8127182.6599999992</v>
      </c>
      <c r="F119" s="40">
        <f>D119+E119</f>
        <v>0</v>
      </c>
      <c r="G119" s="65">
        <f>$G$16</f>
        <v>1</v>
      </c>
      <c r="H119" s="65">
        <f>$G$16</f>
        <v>1</v>
      </c>
      <c r="I119" s="40">
        <f>F119*G119*H119</f>
        <v>0</v>
      </c>
      <c r="K119" s="40">
        <v>0</v>
      </c>
      <c r="L119" s="56">
        <f>$G$16</f>
        <v>1</v>
      </c>
      <c r="M119" s="56">
        <f>$G$16</f>
        <v>1</v>
      </c>
      <c r="N119" s="40">
        <f>K119*L119*M119</f>
        <v>0</v>
      </c>
      <c r="R119" s="45"/>
    </row>
    <row r="120" spans="1:18">
      <c r="A120" s="12">
        <f t="shared" si="18"/>
        <v>106</v>
      </c>
      <c r="B120" s="53"/>
      <c r="K120" s="51"/>
    </row>
    <row r="121" spans="1:18" ht="15.75">
      <c r="A121" s="12">
        <f t="shared" si="18"/>
        <v>107</v>
      </c>
      <c r="B121" s="54" t="s">
        <v>165</v>
      </c>
      <c r="K121" s="51"/>
    </row>
    <row r="122" spans="1:18">
      <c r="A122" s="12">
        <f t="shared" si="18"/>
        <v>108</v>
      </c>
      <c r="B122" s="53"/>
      <c r="K122" s="51"/>
    </row>
    <row r="123" spans="1:18">
      <c r="A123" s="12">
        <f t="shared" si="18"/>
        <v>109</v>
      </c>
      <c r="B123" s="53"/>
      <c r="C123" s="52" t="s">
        <v>164</v>
      </c>
      <c r="K123" s="51"/>
    </row>
    <row r="124" spans="1:18">
      <c r="A124" s="12">
        <f t="shared" si="18"/>
        <v>110</v>
      </c>
      <c r="B124" s="48">
        <v>30100</v>
      </c>
      <c r="C124" s="1" t="s">
        <v>163</v>
      </c>
      <c r="D124" s="40">
        <v>185309.27</v>
      </c>
      <c r="E124" s="51">
        <v>0</v>
      </c>
      <c r="F124" s="50">
        <f>D124+E124</f>
        <v>185309.27</v>
      </c>
      <c r="G124" s="56">
        <f>$G$16</f>
        <v>1</v>
      </c>
      <c r="H124" s="41">
        <v>0.50419999999999998</v>
      </c>
      <c r="I124" s="50">
        <f>F124*G124*H124</f>
        <v>93432.933933999986</v>
      </c>
      <c r="K124" s="40">
        <v>185309.27</v>
      </c>
      <c r="L124" s="56">
        <f>G124</f>
        <v>1</v>
      </c>
      <c r="M124" s="41">
        <f>H124</f>
        <v>0.50419999999999998</v>
      </c>
      <c r="N124" s="47">
        <f>K124*L124*M124</f>
        <v>93432.933933999986</v>
      </c>
      <c r="R124" s="45"/>
    </row>
    <row r="125" spans="1:18">
      <c r="A125" s="12">
        <f t="shared" si="18"/>
        <v>111</v>
      </c>
      <c r="B125" s="48">
        <v>30300</v>
      </c>
      <c r="C125" s="1" t="s">
        <v>162</v>
      </c>
      <c r="D125" s="47">
        <v>1109551.68</v>
      </c>
      <c r="E125" s="64">
        <v>0</v>
      </c>
      <c r="F125" s="63">
        <f>D125+E125</f>
        <v>1109551.68</v>
      </c>
      <c r="G125" s="56">
        <f>$G$16</f>
        <v>1</v>
      </c>
      <c r="H125" s="41">
        <f>$H$124</f>
        <v>0.50419999999999998</v>
      </c>
      <c r="I125" s="58">
        <f>F125*G125*H125</f>
        <v>559435.9570559999</v>
      </c>
      <c r="K125" s="47">
        <v>1109551.68</v>
      </c>
      <c r="L125" s="56">
        <f>G125</f>
        <v>1</v>
      </c>
      <c r="M125" s="41">
        <f>H125</f>
        <v>0.50419999999999998</v>
      </c>
      <c r="N125" s="47">
        <f>K125*L125*M125</f>
        <v>559435.9570559999</v>
      </c>
      <c r="R125" s="45"/>
    </row>
    <row r="126" spans="1:18">
      <c r="A126" s="12">
        <f t="shared" si="18"/>
        <v>112</v>
      </c>
      <c r="B126" s="60"/>
      <c r="C126" s="1"/>
      <c r="D126" s="44"/>
      <c r="E126" s="44"/>
      <c r="F126" s="44"/>
      <c r="I126" s="44"/>
      <c r="K126" s="62"/>
      <c r="N126" s="44"/>
    </row>
    <row r="127" spans="1:18">
      <c r="A127" s="12">
        <f t="shared" si="18"/>
        <v>113</v>
      </c>
      <c r="B127" s="60"/>
      <c r="C127" s="1" t="s">
        <v>161</v>
      </c>
      <c r="D127" s="50">
        <f>SUM(D124:D126)</f>
        <v>1294860.95</v>
      </c>
      <c r="E127" s="50">
        <f>SUM(E124:E126)</f>
        <v>0</v>
      </c>
      <c r="F127" s="50">
        <f>SUM(F124:F126)</f>
        <v>1294860.95</v>
      </c>
      <c r="G127" s="61"/>
      <c r="H127" s="61"/>
      <c r="I127" s="50">
        <f>SUM(I124:I126)</f>
        <v>652868.89098999987</v>
      </c>
      <c r="K127" s="50">
        <f>SUM(K124:K126)</f>
        <v>1294860.95</v>
      </c>
      <c r="N127" s="50">
        <f>SUM(N124:N126)</f>
        <v>652868.89098999987</v>
      </c>
    </row>
    <row r="128" spans="1:18">
      <c r="A128" s="12">
        <f t="shared" si="18"/>
        <v>114</v>
      </c>
      <c r="B128" s="60"/>
      <c r="K128" s="51"/>
    </row>
    <row r="129" spans="1:14">
      <c r="A129" s="12">
        <f t="shared" si="18"/>
        <v>115</v>
      </c>
      <c r="B129" s="60"/>
      <c r="C129" s="52" t="s">
        <v>160</v>
      </c>
      <c r="K129" s="51"/>
    </row>
    <row r="130" spans="1:14">
      <c r="A130" s="12">
        <f t="shared" si="18"/>
        <v>116</v>
      </c>
      <c r="B130" s="48">
        <v>37400</v>
      </c>
      <c r="C130" s="1" t="s">
        <v>159</v>
      </c>
      <c r="D130" s="51">
        <v>0</v>
      </c>
      <c r="E130" s="51">
        <v>0</v>
      </c>
      <c r="F130" s="50">
        <f t="shared" ref="F130:F150" si="24">D130+E130</f>
        <v>0</v>
      </c>
      <c r="G130" s="56">
        <f t="shared" ref="G130:G150" si="25">$G$16</f>
        <v>1</v>
      </c>
      <c r="H130" s="41">
        <f t="shared" ref="H130:H150" si="26">$H$124</f>
        <v>0.50419999999999998</v>
      </c>
      <c r="I130" s="50">
        <f t="shared" ref="I130:I150" si="27">F130*G130*H130</f>
        <v>0</v>
      </c>
      <c r="K130" s="51">
        <v>0</v>
      </c>
      <c r="L130" s="56">
        <f t="shared" ref="L130:L150" si="28">G130</f>
        <v>1</v>
      </c>
      <c r="M130" s="41">
        <f t="shared" ref="M130:M150" si="29">H130</f>
        <v>0.50419999999999998</v>
      </c>
      <c r="N130" s="50">
        <f t="shared" ref="N130:N150" si="30">K130*L130*M130</f>
        <v>0</v>
      </c>
    </row>
    <row r="131" spans="1:14">
      <c r="A131" s="12">
        <f t="shared" si="18"/>
        <v>117</v>
      </c>
      <c r="B131" s="48">
        <v>35010</v>
      </c>
      <c r="C131" s="1" t="s">
        <v>104</v>
      </c>
      <c r="D131" s="43">
        <v>0</v>
      </c>
      <c r="E131" s="43">
        <v>0</v>
      </c>
      <c r="F131" s="47">
        <f t="shared" si="24"/>
        <v>0</v>
      </c>
      <c r="G131" s="56">
        <f t="shared" si="25"/>
        <v>1</v>
      </c>
      <c r="H131" s="41">
        <f t="shared" si="26"/>
        <v>0.50419999999999998</v>
      </c>
      <c r="I131" s="47">
        <f t="shared" si="27"/>
        <v>0</v>
      </c>
      <c r="K131" s="43">
        <v>0</v>
      </c>
      <c r="L131" s="56">
        <f t="shared" si="28"/>
        <v>1</v>
      </c>
      <c r="M131" s="41">
        <f t="shared" si="29"/>
        <v>0.50419999999999998</v>
      </c>
      <c r="N131" s="47">
        <f t="shared" si="30"/>
        <v>0</v>
      </c>
    </row>
    <row r="132" spans="1:14">
      <c r="A132" s="12">
        <f t="shared" si="18"/>
        <v>118</v>
      </c>
      <c r="B132" s="48">
        <v>37402</v>
      </c>
      <c r="C132" s="1" t="s">
        <v>157</v>
      </c>
      <c r="D132" s="43">
        <v>0</v>
      </c>
      <c r="E132" s="43">
        <v>0</v>
      </c>
      <c r="F132" s="47">
        <f t="shared" si="24"/>
        <v>0</v>
      </c>
      <c r="G132" s="56">
        <f t="shared" si="25"/>
        <v>1</v>
      </c>
      <c r="H132" s="41">
        <f t="shared" si="26"/>
        <v>0.50419999999999998</v>
      </c>
      <c r="I132" s="47">
        <f t="shared" si="27"/>
        <v>0</v>
      </c>
      <c r="K132" s="43">
        <v>0</v>
      </c>
      <c r="L132" s="56">
        <f t="shared" si="28"/>
        <v>1</v>
      </c>
      <c r="M132" s="41">
        <f t="shared" si="29"/>
        <v>0.50419999999999998</v>
      </c>
      <c r="N132" s="47">
        <f t="shared" si="30"/>
        <v>0</v>
      </c>
    </row>
    <row r="133" spans="1:14">
      <c r="A133" s="12">
        <f t="shared" si="18"/>
        <v>119</v>
      </c>
      <c r="B133" s="48">
        <v>37403</v>
      </c>
      <c r="C133" s="1" t="s">
        <v>158</v>
      </c>
      <c r="D133" s="43">
        <v>0</v>
      </c>
      <c r="E133" s="43">
        <v>0</v>
      </c>
      <c r="F133" s="47">
        <f t="shared" si="24"/>
        <v>0</v>
      </c>
      <c r="G133" s="56">
        <f t="shared" si="25"/>
        <v>1</v>
      </c>
      <c r="H133" s="41">
        <f t="shared" si="26"/>
        <v>0.50419999999999998</v>
      </c>
      <c r="I133" s="47">
        <f t="shared" si="27"/>
        <v>0</v>
      </c>
      <c r="K133" s="43">
        <v>0</v>
      </c>
      <c r="L133" s="56">
        <f t="shared" si="28"/>
        <v>1</v>
      </c>
      <c r="M133" s="41">
        <f t="shared" si="29"/>
        <v>0.50419999999999998</v>
      </c>
      <c r="N133" s="47">
        <f t="shared" si="30"/>
        <v>0</v>
      </c>
    </row>
    <row r="134" spans="1:14">
      <c r="A134" s="12">
        <f t="shared" si="18"/>
        <v>120</v>
      </c>
      <c r="B134" s="48">
        <v>36602</v>
      </c>
      <c r="C134" s="1" t="s">
        <v>102</v>
      </c>
      <c r="D134" s="43">
        <v>0</v>
      </c>
      <c r="E134" s="43">
        <v>0</v>
      </c>
      <c r="F134" s="47">
        <f t="shared" si="24"/>
        <v>0</v>
      </c>
      <c r="G134" s="56">
        <f t="shared" si="25"/>
        <v>1</v>
      </c>
      <c r="H134" s="41">
        <f t="shared" si="26"/>
        <v>0.50419999999999998</v>
      </c>
      <c r="I134" s="47">
        <f t="shared" si="27"/>
        <v>0</v>
      </c>
      <c r="K134" s="43">
        <v>0</v>
      </c>
      <c r="L134" s="56">
        <f t="shared" si="28"/>
        <v>1</v>
      </c>
      <c r="M134" s="41">
        <f t="shared" si="29"/>
        <v>0.50419999999999998</v>
      </c>
      <c r="N134" s="47">
        <f t="shared" si="30"/>
        <v>0</v>
      </c>
    </row>
    <row r="135" spans="1:14">
      <c r="A135" s="12">
        <f t="shared" si="18"/>
        <v>121</v>
      </c>
      <c r="B135" s="48">
        <v>37402</v>
      </c>
      <c r="C135" s="1" t="s">
        <v>157</v>
      </c>
      <c r="D135" s="43">
        <v>0</v>
      </c>
      <c r="E135" s="43">
        <v>0</v>
      </c>
      <c r="F135" s="47">
        <f t="shared" si="24"/>
        <v>0</v>
      </c>
      <c r="G135" s="56">
        <f t="shared" si="25"/>
        <v>1</v>
      </c>
      <c r="H135" s="41">
        <f t="shared" si="26"/>
        <v>0.50419999999999998</v>
      </c>
      <c r="I135" s="47">
        <f t="shared" si="27"/>
        <v>0</v>
      </c>
      <c r="K135" s="43">
        <v>0</v>
      </c>
      <c r="L135" s="56">
        <f t="shared" si="28"/>
        <v>1</v>
      </c>
      <c r="M135" s="41">
        <f t="shared" si="29"/>
        <v>0.50419999999999998</v>
      </c>
      <c r="N135" s="47">
        <f t="shared" si="30"/>
        <v>0</v>
      </c>
    </row>
    <row r="136" spans="1:14">
      <c r="A136" s="12">
        <f t="shared" si="18"/>
        <v>122</v>
      </c>
      <c r="B136" s="48">
        <v>37501</v>
      </c>
      <c r="C136" s="1" t="s">
        <v>156</v>
      </c>
      <c r="D136" s="43">
        <v>0</v>
      </c>
      <c r="E136" s="43">
        <v>0</v>
      </c>
      <c r="F136" s="47">
        <f t="shared" si="24"/>
        <v>0</v>
      </c>
      <c r="G136" s="56">
        <f t="shared" si="25"/>
        <v>1</v>
      </c>
      <c r="H136" s="41">
        <f t="shared" si="26"/>
        <v>0.50419999999999998</v>
      </c>
      <c r="I136" s="47">
        <f t="shared" si="27"/>
        <v>0</v>
      </c>
      <c r="K136" s="43">
        <v>0</v>
      </c>
      <c r="L136" s="56">
        <f t="shared" si="28"/>
        <v>1</v>
      </c>
      <c r="M136" s="41">
        <f t="shared" si="29"/>
        <v>0.50419999999999998</v>
      </c>
      <c r="N136" s="47">
        <f t="shared" si="30"/>
        <v>0</v>
      </c>
    </row>
    <row r="137" spans="1:14">
      <c r="A137" s="12">
        <f t="shared" si="18"/>
        <v>123</v>
      </c>
      <c r="B137" s="48">
        <v>37503</v>
      </c>
      <c r="C137" s="1" t="s">
        <v>155</v>
      </c>
      <c r="D137" s="43">
        <v>0</v>
      </c>
      <c r="E137" s="43">
        <v>0</v>
      </c>
      <c r="F137" s="47">
        <f t="shared" si="24"/>
        <v>0</v>
      </c>
      <c r="G137" s="56">
        <f t="shared" si="25"/>
        <v>1</v>
      </c>
      <c r="H137" s="41">
        <f t="shared" si="26"/>
        <v>0.50419999999999998</v>
      </c>
      <c r="I137" s="47">
        <f t="shared" si="27"/>
        <v>0</v>
      </c>
      <c r="K137" s="43">
        <v>0</v>
      </c>
      <c r="L137" s="56">
        <f t="shared" si="28"/>
        <v>1</v>
      </c>
      <c r="M137" s="41">
        <f t="shared" si="29"/>
        <v>0.50419999999999998</v>
      </c>
      <c r="N137" s="47">
        <f t="shared" si="30"/>
        <v>0</v>
      </c>
    </row>
    <row r="138" spans="1:14">
      <c r="A138" s="12">
        <f t="shared" si="18"/>
        <v>124</v>
      </c>
      <c r="B138" s="48">
        <v>36700</v>
      </c>
      <c r="C138" s="1" t="s">
        <v>154</v>
      </c>
      <c r="D138" s="43">
        <v>0</v>
      </c>
      <c r="E138" s="43">
        <v>0</v>
      </c>
      <c r="F138" s="47">
        <f t="shared" si="24"/>
        <v>0</v>
      </c>
      <c r="G138" s="56">
        <f t="shared" si="25"/>
        <v>1</v>
      </c>
      <c r="H138" s="41">
        <f t="shared" si="26"/>
        <v>0.50419999999999998</v>
      </c>
      <c r="I138" s="47">
        <f t="shared" si="27"/>
        <v>0</v>
      </c>
      <c r="K138" s="43">
        <v>0</v>
      </c>
      <c r="L138" s="56">
        <f t="shared" si="28"/>
        <v>1</v>
      </c>
      <c r="M138" s="41">
        <f t="shared" si="29"/>
        <v>0.50419999999999998</v>
      </c>
      <c r="N138" s="47">
        <f t="shared" si="30"/>
        <v>0</v>
      </c>
    </row>
    <row r="139" spans="1:14">
      <c r="A139" s="12">
        <f t="shared" si="18"/>
        <v>125</v>
      </c>
      <c r="B139" s="48">
        <v>36701</v>
      </c>
      <c r="C139" s="1" t="s">
        <v>153</v>
      </c>
      <c r="D139" s="43">
        <v>0</v>
      </c>
      <c r="E139" s="43">
        <v>0</v>
      </c>
      <c r="F139" s="47">
        <f t="shared" si="24"/>
        <v>0</v>
      </c>
      <c r="G139" s="56">
        <f t="shared" si="25"/>
        <v>1</v>
      </c>
      <c r="H139" s="41">
        <f t="shared" si="26"/>
        <v>0.50419999999999998</v>
      </c>
      <c r="I139" s="47">
        <f t="shared" si="27"/>
        <v>0</v>
      </c>
      <c r="K139" s="43">
        <v>0</v>
      </c>
      <c r="L139" s="56">
        <f t="shared" si="28"/>
        <v>1</v>
      </c>
      <c r="M139" s="41">
        <f t="shared" si="29"/>
        <v>0.50419999999999998</v>
      </c>
      <c r="N139" s="47">
        <f t="shared" si="30"/>
        <v>0</v>
      </c>
    </row>
    <row r="140" spans="1:14">
      <c r="A140" s="12">
        <f t="shared" si="18"/>
        <v>126</v>
      </c>
      <c r="B140" s="48">
        <v>37602</v>
      </c>
      <c r="C140" s="1" t="s">
        <v>152</v>
      </c>
      <c r="D140" s="43">
        <v>0</v>
      </c>
      <c r="E140" s="43">
        <v>0</v>
      </c>
      <c r="F140" s="47">
        <f t="shared" si="24"/>
        <v>0</v>
      </c>
      <c r="G140" s="56">
        <f t="shared" si="25"/>
        <v>1</v>
      </c>
      <c r="H140" s="41">
        <f t="shared" si="26"/>
        <v>0.50419999999999998</v>
      </c>
      <c r="I140" s="47">
        <f t="shared" si="27"/>
        <v>0</v>
      </c>
      <c r="K140" s="43">
        <v>0</v>
      </c>
      <c r="L140" s="56">
        <f t="shared" si="28"/>
        <v>1</v>
      </c>
      <c r="M140" s="41">
        <f t="shared" si="29"/>
        <v>0.50419999999999998</v>
      </c>
      <c r="N140" s="47">
        <f t="shared" si="30"/>
        <v>0</v>
      </c>
    </row>
    <row r="141" spans="1:14">
      <c r="A141" s="12">
        <f t="shared" si="18"/>
        <v>127</v>
      </c>
      <c r="B141" s="48">
        <v>37800</v>
      </c>
      <c r="C141" s="1" t="s">
        <v>151</v>
      </c>
      <c r="D141" s="43">
        <v>0</v>
      </c>
      <c r="E141" s="43">
        <v>0</v>
      </c>
      <c r="F141" s="47">
        <f t="shared" si="24"/>
        <v>0</v>
      </c>
      <c r="G141" s="56">
        <f t="shared" si="25"/>
        <v>1</v>
      </c>
      <c r="H141" s="41">
        <f t="shared" si="26"/>
        <v>0.50419999999999998</v>
      </c>
      <c r="I141" s="47">
        <f t="shared" si="27"/>
        <v>0</v>
      </c>
      <c r="K141" s="43">
        <v>0</v>
      </c>
      <c r="L141" s="56">
        <f t="shared" si="28"/>
        <v>1</v>
      </c>
      <c r="M141" s="41">
        <f t="shared" si="29"/>
        <v>0.50419999999999998</v>
      </c>
      <c r="N141" s="47">
        <f t="shared" si="30"/>
        <v>0</v>
      </c>
    </row>
    <row r="142" spans="1:14">
      <c r="A142" s="12">
        <f t="shared" si="18"/>
        <v>128</v>
      </c>
      <c r="B142" s="48">
        <v>37900</v>
      </c>
      <c r="C142" s="1" t="s">
        <v>150</v>
      </c>
      <c r="D142" s="43">
        <v>0</v>
      </c>
      <c r="E142" s="43">
        <v>0</v>
      </c>
      <c r="F142" s="47">
        <f t="shared" si="24"/>
        <v>0</v>
      </c>
      <c r="G142" s="56">
        <f t="shared" si="25"/>
        <v>1</v>
      </c>
      <c r="H142" s="41">
        <f t="shared" si="26"/>
        <v>0.50419999999999998</v>
      </c>
      <c r="I142" s="47">
        <f t="shared" si="27"/>
        <v>0</v>
      </c>
      <c r="K142" s="43">
        <v>0</v>
      </c>
      <c r="L142" s="56">
        <f t="shared" si="28"/>
        <v>1</v>
      </c>
      <c r="M142" s="41">
        <f t="shared" si="29"/>
        <v>0.50419999999999998</v>
      </c>
      <c r="N142" s="47">
        <f t="shared" si="30"/>
        <v>0</v>
      </c>
    </row>
    <row r="143" spans="1:14">
      <c r="A143" s="12">
        <f t="shared" si="18"/>
        <v>129</v>
      </c>
      <c r="B143" s="48">
        <v>37905</v>
      </c>
      <c r="C143" s="1" t="s">
        <v>149</v>
      </c>
      <c r="D143" s="43">
        <v>0</v>
      </c>
      <c r="E143" s="43">
        <v>0</v>
      </c>
      <c r="F143" s="47">
        <f t="shared" si="24"/>
        <v>0</v>
      </c>
      <c r="G143" s="56">
        <f t="shared" si="25"/>
        <v>1</v>
      </c>
      <c r="H143" s="41">
        <f t="shared" si="26"/>
        <v>0.50419999999999998</v>
      </c>
      <c r="I143" s="47">
        <f t="shared" si="27"/>
        <v>0</v>
      </c>
      <c r="K143" s="43">
        <v>0</v>
      </c>
      <c r="L143" s="56">
        <f t="shared" si="28"/>
        <v>1</v>
      </c>
      <c r="M143" s="41">
        <f t="shared" si="29"/>
        <v>0.50419999999999998</v>
      </c>
      <c r="N143" s="47">
        <f t="shared" si="30"/>
        <v>0</v>
      </c>
    </row>
    <row r="144" spans="1:14">
      <c r="A144" s="12">
        <f t="shared" ref="A144:A207" si="31">A143+1</f>
        <v>130</v>
      </c>
      <c r="B144" s="48">
        <v>38000</v>
      </c>
      <c r="C144" s="1" t="s">
        <v>148</v>
      </c>
      <c r="D144" s="43">
        <v>0</v>
      </c>
      <c r="E144" s="43">
        <v>0</v>
      </c>
      <c r="F144" s="47">
        <f t="shared" si="24"/>
        <v>0</v>
      </c>
      <c r="G144" s="56">
        <f t="shared" si="25"/>
        <v>1</v>
      </c>
      <c r="H144" s="41">
        <f t="shared" si="26"/>
        <v>0.50419999999999998</v>
      </c>
      <c r="I144" s="47">
        <f t="shared" si="27"/>
        <v>0</v>
      </c>
      <c r="K144" s="43">
        <v>0</v>
      </c>
      <c r="L144" s="56">
        <f t="shared" si="28"/>
        <v>1</v>
      </c>
      <c r="M144" s="41">
        <f t="shared" si="29"/>
        <v>0.50419999999999998</v>
      </c>
      <c r="N144" s="47">
        <f t="shared" si="30"/>
        <v>0</v>
      </c>
    </row>
    <row r="145" spans="1:18">
      <c r="A145" s="12">
        <f t="shared" si="31"/>
        <v>131</v>
      </c>
      <c r="B145" s="48">
        <v>38100</v>
      </c>
      <c r="C145" s="1" t="s">
        <v>147</v>
      </c>
      <c r="D145" s="43">
        <v>0</v>
      </c>
      <c r="E145" s="43">
        <v>0</v>
      </c>
      <c r="F145" s="47">
        <f t="shared" si="24"/>
        <v>0</v>
      </c>
      <c r="G145" s="56">
        <f t="shared" si="25"/>
        <v>1</v>
      </c>
      <c r="H145" s="41">
        <f t="shared" si="26"/>
        <v>0.50419999999999998</v>
      </c>
      <c r="I145" s="47">
        <f t="shared" si="27"/>
        <v>0</v>
      </c>
      <c r="K145" s="43">
        <v>0</v>
      </c>
      <c r="L145" s="56">
        <f t="shared" si="28"/>
        <v>1</v>
      </c>
      <c r="M145" s="41">
        <f t="shared" si="29"/>
        <v>0.50419999999999998</v>
      </c>
      <c r="N145" s="47">
        <f t="shared" si="30"/>
        <v>0</v>
      </c>
    </row>
    <row r="146" spans="1:18">
      <c r="A146" s="12">
        <f t="shared" si="31"/>
        <v>132</v>
      </c>
      <c r="B146" s="48">
        <v>38200</v>
      </c>
      <c r="C146" s="1" t="s">
        <v>146</v>
      </c>
      <c r="D146" s="43">
        <v>0</v>
      </c>
      <c r="E146" s="43">
        <v>0</v>
      </c>
      <c r="F146" s="47">
        <f t="shared" si="24"/>
        <v>0</v>
      </c>
      <c r="G146" s="56">
        <f t="shared" si="25"/>
        <v>1</v>
      </c>
      <c r="H146" s="41">
        <f t="shared" si="26"/>
        <v>0.50419999999999998</v>
      </c>
      <c r="I146" s="47">
        <f t="shared" si="27"/>
        <v>0</v>
      </c>
      <c r="K146" s="43">
        <v>0</v>
      </c>
      <c r="L146" s="56">
        <f t="shared" si="28"/>
        <v>1</v>
      </c>
      <c r="M146" s="41">
        <f t="shared" si="29"/>
        <v>0.50419999999999998</v>
      </c>
      <c r="N146" s="47">
        <f t="shared" si="30"/>
        <v>0</v>
      </c>
    </row>
    <row r="147" spans="1:18">
      <c r="A147" s="12">
        <f t="shared" si="31"/>
        <v>133</v>
      </c>
      <c r="B147" s="48">
        <v>38300</v>
      </c>
      <c r="C147" s="1" t="s">
        <v>145</v>
      </c>
      <c r="D147" s="43">
        <v>0</v>
      </c>
      <c r="E147" s="43">
        <v>0</v>
      </c>
      <c r="F147" s="47">
        <f t="shared" si="24"/>
        <v>0</v>
      </c>
      <c r="G147" s="56">
        <f t="shared" si="25"/>
        <v>1</v>
      </c>
      <c r="H147" s="41">
        <f t="shared" si="26"/>
        <v>0.50419999999999998</v>
      </c>
      <c r="I147" s="47">
        <f t="shared" si="27"/>
        <v>0</v>
      </c>
      <c r="K147" s="43">
        <v>0</v>
      </c>
      <c r="L147" s="56">
        <f t="shared" si="28"/>
        <v>1</v>
      </c>
      <c r="M147" s="41">
        <f t="shared" si="29"/>
        <v>0.50419999999999998</v>
      </c>
      <c r="N147" s="47">
        <f t="shared" si="30"/>
        <v>0</v>
      </c>
    </row>
    <row r="148" spans="1:18">
      <c r="A148" s="12">
        <f t="shared" si="31"/>
        <v>134</v>
      </c>
      <c r="B148" s="48">
        <v>38400</v>
      </c>
      <c r="C148" s="1" t="s">
        <v>144</v>
      </c>
      <c r="D148" s="43">
        <v>0</v>
      </c>
      <c r="E148" s="43">
        <v>0</v>
      </c>
      <c r="F148" s="47">
        <f t="shared" si="24"/>
        <v>0</v>
      </c>
      <c r="G148" s="56">
        <f t="shared" si="25"/>
        <v>1</v>
      </c>
      <c r="H148" s="41">
        <f t="shared" si="26"/>
        <v>0.50419999999999998</v>
      </c>
      <c r="I148" s="47">
        <f t="shared" si="27"/>
        <v>0</v>
      </c>
      <c r="K148" s="43">
        <v>0</v>
      </c>
      <c r="L148" s="56">
        <f t="shared" si="28"/>
        <v>1</v>
      </c>
      <c r="M148" s="41">
        <f t="shared" si="29"/>
        <v>0.50419999999999998</v>
      </c>
      <c r="N148" s="47">
        <f t="shared" si="30"/>
        <v>0</v>
      </c>
    </row>
    <row r="149" spans="1:18">
      <c r="A149" s="12">
        <f t="shared" si="31"/>
        <v>135</v>
      </c>
      <c r="B149" s="48">
        <v>38500</v>
      </c>
      <c r="C149" s="1" t="s">
        <v>143</v>
      </c>
      <c r="D149" s="43">
        <v>0</v>
      </c>
      <c r="E149" s="43">
        <v>0</v>
      </c>
      <c r="F149" s="47">
        <f t="shared" si="24"/>
        <v>0</v>
      </c>
      <c r="G149" s="56">
        <f t="shared" si="25"/>
        <v>1</v>
      </c>
      <c r="H149" s="41">
        <f t="shared" si="26"/>
        <v>0.50419999999999998</v>
      </c>
      <c r="I149" s="47">
        <f t="shared" si="27"/>
        <v>0</v>
      </c>
      <c r="K149" s="43">
        <v>0</v>
      </c>
      <c r="L149" s="56">
        <f t="shared" si="28"/>
        <v>1</v>
      </c>
      <c r="M149" s="41">
        <f t="shared" si="29"/>
        <v>0.50419999999999998</v>
      </c>
      <c r="N149" s="47">
        <f t="shared" si="30"/>
        <v>0</v>
      </c>
    </row>
    <row r="150" spans="1:18">
      <c r="A150" s="12">
        <f t="shared" si="31"/>
        <v>136</v>
      </c>
      <c r="B150" s="48">
        <v>38600</v>
      </c>
      <c r="C150" s="1" t="s">
        <v>142</v>
      </c>
      <c r="D150" s="59">
        <v>0</v>
      </c>
      <c r="E150" s="59">
        <v>0</v>
      </c>
      <c r="F150" s="58">
        <f t="shared" si="24"/>
        <v>0</v>
      </c>
      <c r="G150" s="56">
        <f t="shared" si="25"/>
        <v>1</v>
      </c>
      <c r="H150" s="41">
        <f t="shared" si="26"/>
        <v>0.50419999999999998</v>
      </c>
      <c r="I150" s="58">
        <f t="shared" si="27"/>
        <v>0</v>
      </c>
      <c r="K150" s="59">
        <v>0</v>
      </c>
      <c r="L150" s="56">
        <f t="shared" si="28"/>
        <v>1</v>
      </c>
      <c r="M150" s="41">
        <f t="shared" si="29"/>
        <v>0.50419999999999998</v>
      </c>
      <c r="N150" s="58">
        <f t="shared" si="30"/>
        <v>0</v>
      </c>
    </row>
    <row r="151" spans="1:18">
      <c r="A151" s="12">
        <f t="shared" si="31"/>
        <v>137</v>
      </c>
      <c r="B151" s="60"/>
      <c r="C151" s="1"/>
      <c r="M151" s="49"/>
    </row>
    <row r="152" spans="1:18">
      <c r="A152" s="12">
        <f t="shared" si="31"/>
        <v>138</v>
      </c>
      <c r="B152" s="60"/>
      <c r="C152" s="1" t="s">
        <v>141</v>
      </c>
      <c r="D152" s="50">
        <f>SUM(D130:D151)</f>
        <v>0</v>
      </c>
      <c r="E152" s="50">
        <f>SUM(E130:E151)</f>
        <v>0</v>
      </c>
      <c r="F152" s="50">
        <f>SUM(F130:F151)</f>
        <v>0</v>
      </c>
      <c r="I152" s="50">
        <f>SUM(I130:I151)</f>
        <v>0</v>
      </c>
      <c r="K152" s="50">
        <f>SUM(K130:K151)</f>
        <v>0</v>
      </c>
      <c r="M152" s="49"/>
      <c r="N152" s="50">
        <f>SUM(N130:N151)</f>
        <v>0</v>
      </c>
    </row>
    <row r="153" spans="1:18">
      <c r="A153" s="12">
        <f t="shared" si="31"/>
        <v>139</v>
      </c>
      <c r="B153" s="60"/>
      <c r="C153" s="1"/>
      <c r="M153" s="49"/>
    </row>
    <row r="154" spans="1:18">
      <c r="A154" s="12">
        <f t="shared" si="31"/>
        <v>140</v>
      </c>
      <c r="B154" s="60"/>
      <c r="C154" s="52" t="s">
        <v>105</v>
      </c>
      <c r="M154" s="49"/>
    </row>
    <row r="155" spans="1:18">
      <c r="A155" s="12">
        <f t="shared" si="31"/>
        <v>141</v>
      </c>
      <c r="B155" s="48">
        <v>39001</v>
      </c>
      <c r="C155" s="1" t="s">
        <v>140</v>
      </c>
      <c r="D155" s="40">
        <v>179338.52</v>
      </c>
      <c r="E155" s="43">
        <v>0</v>
      </c>
      <c r="F155" s="47">
        <f t="shared" ref="F155:F175" si="32">D155+E155</f>
        <v>179338.52</v>
      </c>
      <c r="G155" s="56">
        <f t="shared" ref="G155:G175" si="33">$G$16</f>
        <v>1</v>
      </c>
      <c r="H155" s="41">
        <f t="shared" ref="H155:H175" si="34">$H$124</f>
        <v>0.50419999999999998</v>
      </c>
      <c r="I155" s="47">
        <f t="shared" ref="I155:I175" si="35">F155*G155*H155</f>
        <v>90422.481783999989</v>
      </c>
      <c r="K155" s="40">
        <v>179338.52</v>
      </c>
      <c r="L155" s="56">
        <f t="shared" ref="L155:L175" si="36">G155</f>
        <v>1</v>
      </c>
      <c r="M155" s="41">
        <f t="shared" ref="M155:M175" si="37">H155</f>
        <v>0.50419999999999998</v>
      </c>
      <c r="N155" s="47">
        <f t="shared" ref="N155:N175" si="38">K155*L155*M155</f>
        <v>90422.481783999989</v>
      </c>
      <c r="R155" s="45"/>
    </row>
    <row r="156" spans="1:18">
      <c r="A156" s="12">
        <f t="shared" si="31"/>
        <v>142</v>
      </c>
      <c r="B156" s="48">
        <v>39004</v>
      </c>
      <c r="C156" s="1" t="s">
        <v>139</v>
      </c>
      <c r="D156" s="47">
        <v>15383.91</v>
      </c>
      <c r="E156" s="43">
        <v>0</v>
      </c>
      <c r="F156" s="47">
        <f t="shared" si="32"/>
        <v>15383.91</v>
      </c>
      <c r="G156" s="56">
        <f t="shared" si="33"/>
        <v>1</v>
      </c>
      <c r="H156" s="41">
        <f t="shared" si="34"/>
        <v>0.50419999999999998</v>
      </c>
      <c r="I156" s="47">
        <f t="shared" si="35"/>
        <v>7756.5674220000001</v>
      </c>
      <c r="K156" s="47">
        <v>15383.910000000002</v>
      </c>
      <c r="L156" s="56">
        <f t="shared" si="36"/>
        <v>1</v>
      </c>
      <c r="M156" s="41">
        <f t="shared" si="37"/>
        <v>0.50419999999999998</v>
      </c>
      <c r="N156" s="47">
        <f t="shared" si="38"/>
        <v>7756.567422000001</v>
      </c>
      <c r="R156" s="45"/>
    </row>
    <row r="157" spans="1:18">
      <c r="A157" s="12">
        <f t="shared" si="31"/>
        <v>143</v>
      </c>
      <c r="B157" s="48">
        <v>39009</v>
      </c>
      <c r="C157" s="1" t="s">
        <v>101</v>
      </c>
      <c r="D157" s="47">
        <v>38834</v>
      </c>
      <c r="E157" s="43">
        <v>0</v>
      </c>
      <c r="F157" s="47">
        <f t="shared" si="32"/>
        <v>38834</v>
      </c>
      <c r="G157" s="56">
        <f t="shared" si="33"/>
        <v>1</v>
      </c>
      <c r="H157" s="41">
        <f t="shared" si="34"/>
        <v>0.50419999999999998</v>
      </c>
      <c r="I157" s="47">
        <f t="shared" si="35"/>
        <v>19580.102800000001</v>
      </c>
      <c r="K157" s="47">
        <v>38834</v>
      </c>
      <c r="L157" s="56">
        <f t="shared" si="36"/>
        <v>1</v>
      </c>
      <c r="M157" s="41">
        <f t="shared" si="37"/>
        <v>0.50419999999999998</v>
      </c>
      <c r="N157" s="47">
        <f t="shared" si="38"/>
        <v>19580.102800000001</v>
      </c>
      <c r="R157" s="45"/>
    </row>
    <row r="158" spans="1:18">
      <c r="A158" s="12">
        <f t="shared" si="31"/>
        <v>144</v>
      </c>
      <c r="B158" s="48">
        <v>39100</v>
      </c>
      <c r="C158" s="1" t="s">
        <v>99</v>
      </c>
      <c r="D158" s="47">
        <v>26927.929999999997</v>
      </c>
      <c r="E158" s="43">
        <v>0</v>
      </c>
      <c r="F158" s="47">
        <f t="shared" si="32"/>
        <v>26927.929999999997</v>
      </c>
      <c r="G158" s="56">
        <f t="shared" si="33"/>
        <v>1</v>
      </c>
      <c r="H158" s="41">
        <f t="shared" si="34"/>
        <v>0.50419999999999998</v>
      </c>
      <c r="I158" s="47">
        <f t="shared" si="35"/>
        <v>13577.062305999998</v>
      </c>
      <c r="K158" s="47">
        <v>27866.233076923068</v>
      </c>
      <c r="L158" s="56">
        <f t="shared" si="36"/>
        <v>1</v>
      </c>
      <c r="M158" s="41">
        <f t="shared" si="37"/>
        <v>0.50419999999999998</v>
      </c>
      <c r="N158" s="47">
        <f t="shared" si="38"/>
        <v>14050.15471738461</v>
      </c>
      <c r="R158" s="45"/>
    </row>
    <row r="159" spans="1:18">
      <c r="A159" s="12">
        <f t="shared" si="31"/>
        <v>145</v>
      </c>
      <c r="B159" s="48">
        <v>39101</v>
      </c>
      <c r="C159" s="1" t="s">
        <v>98</v>
      </c>
      <c r="D159" s="47">
        <v>0</v>
      </c>
      <c r="E159" s="43">
        <v>0</v>
      </c>
      <c r="F159" s="47">
        <f t="shared" si="32"/>
        <v>0</v>
      </c>
      <c r="G159" s="56">
        <f t="shared" si="33"/>
        <v>1</v>
      </c>
      <c r="H159" s="41">
        <f t="shared" si="34"/>
        <v>0.50419999999999998</v>
      </c>
      <c r="I159" s="47">
        <f t="shared" si="35"/>
        <v>0</v>
      </c>
      <c r="K159" s="47">
        <v>0</v>
      </c>
      <c r="L159" s="56">
        <f t="shared" si="36"/>
        <v>1</v>
      </c>
      <c r="M159" s="41">
        <f t="shared" si="37"/>
        <v>0.50419999999999998</v>
      </c>
      <c r="N159" s="47">
        <f t="shared" si="38"/>
        <v>0</v>
      </c>
      <c r="R159" s="45"/>
    </row>
    <row r="160" spans="1:18">
      <c r="A160" s="12">
        <f t="shared" si="31"/>
        <v>146</v>
      </c>
      <c r="B160" s="48">
        <v>39103</v>
      </c>
      <c r="C160" s="1" t="s">
        <v>129</v>
      </c>
      <c r="D160" s="47">
        <v>0</v>
      </c>
      <c r="E160" s="43">
        <v>0</v>
      </c>
      <c r="F160" s="47">
        <f t="shared" si="32"/>
        <v>0</v>
      </c>
      <c r="G160" s="56">
        <f t="shared" si="33"/>
        <v>1</v>
      </c>
      <c r="H160" s="41">
        <f t="shared" si="34"/>
        <v>0.50419999999999998</v>
      </c>
      <c r="I160" s="47">
        <f t="shared" si="35"/>
        <v>0</v>
      </c>
      <c r="K160" s="47">
        <v>0</v>
      </c>
      <c r="L160" s="56">
        <f t="shared" si="36"/>
        <v>1</v>
      </c>
      <c r="M160" s="41">
        <f t="shared" si="37"/>
        <v>0.50419999999999998</v>
      </c>
      <c r="N160" s="47">
        <f t="shared" si="38"/>
        <v>0</v>
      </c>
      <c r="R160" s="45"/>
    </row>
    <row r="161" spans="1:18">
      <c r="A161" s="12">
        <f t="shared" si="31"/>
        <v>147</v>
      </c>
      <c r="B161" s="48">
        <v>39200</v>
      </c>
      <c r="C161" s="1" t="s">
        <v>126</v>
      </c>
      <c r="D161" s="47">
        <v>27284.69</v>
      </c>
      <c r="E161" s="43">
        <v>0</v>
      </c>
      <c r="F161" s="47">
        <f t="shared" si="32"/>
        <v>27284.69</v>
      </c>
      <c r="G161" s="56">
        <f t="shared" si="33"/>
        <v>1</v>
      </c>
      <c r="H161" s="41">
        <f t="shared" si="34"/>
        <v>0.50419999999999998</v>
      </c>
      <c r="I161" s="47">
        <f t="shared" si="35"/>
        <v>13756.940697999999</v>
      </c>
      <c r="K161" s="47">
        <v>27284.69</v>
      </c>
      <c r="L161" s="56">
        <f t="shared" si="36"/>
        <v>1</v>
      </c>
      <c r="M161" s="41">
        <f t="shared" si="37"/>
        <v>0.50419999999999998</v>
      </c>
      <c r="N161" s="47">
        <f t="shared" si="38"/>
        <v>13756.940697999999</v>
      </c>
      <c r="R161" s="45"/>
    </row>
    <row r="162" spans="1:18">
      <c r="A162" s="12">
        <f t="shared" si="31"/>
        <v>148</v>
      </c>
      <c r="B162" s="48">
        <v>39300</v>
      </c>
      <c r="C162" s="1" t="s">
        <v>125</v>
      </c>
      <c r="D162" s="47">
        <v>0</v>
      </c>
      <c r="E162" s="43">
        <v>0</v>
      </c>
      <c r="F162" s="47">
        <f t="shared" si="32"/>
        <v>0</v>
      </c>
      <c r="G162" s="56">
        <f t="shared" si="33"/>
        <v>1</v>
      </c>
      <c r="H162" s="41">
        <f t="shared" si="34"/>
        <v>0.50419999999999998</v>
      </c>
      <c r="I162" s="47">
        <f t="shared" si="35"/>
        <v>0</v>
      </c>
      <c r="K162" s="47">
        <v>0</v>
      </c>
      <c r="L162" s="56">
        <f t="shared" si="36"/>
        <v>1</v>
      </c>
      <c r="M162" s="41">
        <f t="shared" si="37"/>
        <v>0.50419999999999998</v>
      </c>
      <c r="N162" s="47">
        <f t="shared" si="38"/>
        <v>0</v>
      </c>
      <c r="R162" s="45"/>
    </row>
    <row r="163" spans="1:18">
      <c r="A163" s="12">
        <f t="shared" si="31"/>
        <v>149</v>
      </c>
      <c r="B163" s="48">
        <v>39400</v>
      </c>
      <c r="C163" s="1" t="s">
        <v>124</v>
      </c>
      <c r="D163" s="47">
        <v>125287.07999999993</v>
      </c>
      <c r="E163" s="43">
        <v>0</v>
      </c>
      <c r="F163" s="47">
        <f t="shared" si="32"/>
        <v>125287.07999999993</v>
      </c>
      <c r="G163" s="56">
        <f t="shared" si="33"/>
        <v>1</v>
      </c>
      <c r="H163" s="41">
        <f t="shared" si="34"/>
        <v>0.50419999999999998</v>
      </c>
      <c r="I163" s="47">
        <f t="shared" si="35"/>
        <v>63169.745735999961</v>
      </c>
      <c r="K163" s="47">
        <v>121910.39384615388</v>
      </c>
      <c r="L163" s="56">
        <f t="shared" si="36"/>
        <v>1</v>
      </c>
      <c r="M163" s="41">
        <f t="shared" si="37"/>
        <v>0.50419999999999998</v>
      </c>
      <c r="N163" s="47">
        <f t="shared" si="38"/>
        <v>61467.220577230786</v>
      </c>
      <c r="R163" s="45"/>
    </row>
    <row r="164" spans="1:18">
      <c r="A164" s="12">
        <f t="shared" si="31"/>
        <v>150</v>
      </c>
      <c r="B164" s="48">
        <v>39600</v>
      </c>
      <c r="C164" s="1" t="s">
        <v>138</v>
      </c>
      <c r="D164" s="47">
        <v>20515.689999999999</v>
      </c>
      <c r="E164" s="43">
        <v>0</v>
      </c>
      <c r="F164" s="47">
        <f t="shared" si="32"/>
        <v>20515.689999999999</v>
      </c>
      <c r="G164" s="56">
        <f t="shared" si="33"/>
        <v>1</v>
      </c>
      <c r="H164" s="41">
        <f t="shared" si="34"/>
        <v>0.50419999999999998</v>
      </c>
      <c r="I164" s="47">
        <f t="shared" si="35"/>
        <v>10344.010897999999</v>
      </c>
      <c r="K164" s="47">
        <v>20515.689999999999</v>
      </c>
      <c r="L164" s="56">
        <f t="shared" si="36"/>
        <v>1</v>
      </c>
      <c r="M164" s="41">
        <f t="shared" si="37"/>
        <v>0.50419999999999998</v>
      </c>
      <c r="N164" s="47">
        <f t="shared" si="38"/>
        <v>10344.010897999999</v>
      </c>
      <c r="R164" s="45"/>
    </row>
    <row r="165" spans="1:18">
      <c r="A165" s="12">
        <f t="shared" si="31"/>
        <v>151</v>
      </c>
      <c r="B165" s="48">
        <v>39700</v>
      </c>
      <c r="C165" s="1" t="s">
        <v>91</v>
      </c>
      <c r="D165" s="47">
        <v>0</v>
      </c>
      <c r="E165" s="43">
        <v>0</v>
      </c>
      <c r="F165" s="47">
        <f t="shared" si="32"/>
        <v>0</v>
      </c>
      <c r="G165" s="56">
        <f t="shared" si="33"/>
        <v>1</v>
      </c>
      <c r="H165" s="41">
        <f t="shared" si="34"/>
        <v>0.50419999999999998</v>
      </c>
      <c r="I165" s="47">
        <f t="shared" si="35"/>
        <v>0</v>
      </c>
      <c r="K165" s="47">
        <v>8663.3076923076915</v>
      </c>
      <c r="L165" s="56">
        <f t="shared" si="36"/>
        <v>1</v>
      </c>
      <c r="M165" s="41">
        <f t="shared" si="37"/>
        <v>0.50419999999999998</v>
      </c>
      <c r="N165" s="47">
        <f t="shared" si="38"/>
        <v>4368.039738461538</v>
      </c>
      <c r="R165" s="45"/>
    </row>
    <row r="166" spans="1:18">
      <c r="A166" s="12">
        <f t="shared" si="31"/>
        <v>152</v>
      </c>
      <c r="B166" s="48">
        <v>39701</v>
      </c>
      <c r="C166" s="1" t="s">
        <v>137</v>
      </c>
      <c r="D166" s="47">
        <v>0</v>
      </c>
      <c r="E166" s="43">
        <v>0</v>
      </c>
      <c r="F166" s="47">
        <f t="shared" si="32"/>
        <v>0</v>
      </c>
      <c r="G166" s="56">
        <f t="shared" si="33"/>
        <v>1</v>
      </c>
      <c r="H166" s="41">
        <f t="shared" si="34"/>
        <v>0.50419999999999998</v>
      </c>
      <c r="I166" s="47">
        <f t="shared" si="35"/>
        <v>0</v>
      </c>
      <c r="K166" s="47">
        <v>0</v>
      </c>
      <c r="L166" s="56">
        <f t="shared" si="36"/>
        <v>1</v>
      </c>
      <c r="M166" s="41">
        <f t="shared" si="37"/>
        <v>0.50419999999999998</v>
      </c>
      <c r="N166" s="47">
        <f t="shared" si="38"/>
        <v>0</v>
      </c>
      <c r="R166" s="45"/>
    </row>
    <row r="167" spans="1:18">
      <c r="A167" s="12">
        <f t="shared" si="31"/>
        <v>153</v>
      </c>
      <c r="B167" s="48">
        <v>39702</v>
      </c>
      <c r="C167" s="1" t="s">
        <v>137</v>
      </c>
      <c r="D167" s="47">
        <v>0</v>
      </c>
      <c r="E167" s="43">
        <v>0</v>
      </c>
      <c r="F167" s="47">
        <f t="shared" si="32"/>
        <v>0</v>
      </c>
      <c r="G167" s="56">
        <f t="shared" si="33"/>
        <v>1</v>
      </c>
      <c r="H167" s="41">
        <f t="shared" si="34"/>
        <v>0.50419999999999998</v>
      </c>
      <c r="I167" s="47">
        <f t="shared" si="35"/>
        <v>0</v>
      </c>
      <c r="K167" s="47">
        <v>0</v>
      </c>
      <c r="L167" s="56">
        <f t="shared" si="36"/>
        <v>1</v>
      </c>
      <c r="M167" s="41">
        <f t="shared" si="37"/>
        <v>0.50419999999999998</v>
      </c>
      <c r="N167" s="47">
        <f t="shared" si="38"/>
        <v>0</v>
      </c>
      <c r="R167" s="45"/>
    </row>
    <row r="168" spans="1:18">
      <c r="A168" s="12">
        <f t="shared" si="31"/>
        <v>154</v>
      </c>
      <c r="B168" s="48">
        <v>39800</v>
      </c>
      <c r="C168" s="1" t="s">
        <v>89</v>
      </c>
      <c r="D168" s="47">
        <v>0</v>
      </c>
      <c r="E168" s="43">
        <v>0</v>
      </c>
      <c r="F168" s="47">
        <f t="shared" si="32"/>
        <v>0</v>
      </c>
      <c r="G168" s="56">
        <f t="shared" si="33"/>
        <v>1</v>
      </c>
      <c r="H168" s="41">
        <f t="shared" si="34"/>
        <v>0.50419999999999998</v>
      </c>
      <c r="I168" s="47">
        <f t="shared" si="35"/>
        <v>0</v>
      </c>
      <c r="K168" s="47">
        <v>1046.7553846153846</v>
      </c>
      <c r="L168" s="56">
        <f t="shared" si="36"/>
        <v>1</v>
      </c>
      <c r="M168" s="41">
        <f t="shared" si="37"/>
        <v>0.50419999999999998</v>
      </c>
      <c r="N168" s="47">
        <f t="shared" si="38"/>
        <v>527.77406492307693</v>
      </c>
      <c r="R168" s="45"/>
    </row>
    <row r="169" spans="1:18">
      <c r="A169" s="12">
        <f t="shared" si="31"/>
        <v>155</v>
      </c>
      <c r="B169" s="48">
        <v>39900</v>
      </c>
      <c r="C169" s="1" t="s">
        <v>87</v>
      </c>
      <c r="D169" s="47">
        <v>0</v>
      </c>
      <c r="E169" s="43">
        <v>0</v>
      </c>
      <c r="F169" s="47">
        <f t="shared" si="32"/>
        <v>0</v>
      </c>
      <c r="G169" s="56">
        <f t="shared" si="33"/>
        <v>1</v>
      </c>
      <c r="H169" s="41">
        <f t="shared" si="34"/>
        <v>0.50419999999999998</v>
      </c>
      <c r="I169" s="47">
        <f t="shared" si="35"/>
        <v>0</v>
      </c>
      <c r="K169" s="47">
        <v>0</v>
      </c>
      <c r="L169" s="56">
        <f t="shared" si="36"/>
        <v>1</v>
      </c>
      <c r="M169" s="41">
        <f t="shared" si="37"/>
        <v>0.50419999999999998</v>
      </c>
      <c r="N169" s="47">
        <f t="shared" si="38"/>
        <v>0</v>
      </c>
      <c r="R169" s="45"/>
    </row>
    <row r="170" spans="1:18">
      <c r="A170" s="12">
        <f t="shared" si="31"/>
        <v>156</v>
      </c>
      <c r="B170" s="48">
        <v>39901</v>
      </c>
      <c r="C170" s="1" t="s">
        <v>86</v>
      </c>
      <c r="D170" s="47">
        <v>0</v>
      </c>
      <c r="E170" s="43">
        <v>0</v>
      </c>
      <c r="F170" s="47">
        <f t="shared" si="32"/>
        <v>0</v>
      </c>
      <c r="G170" s="56">
        <f t="shared" si="33"/>
        <v>1</v>
      </c>
      <c r="H170" s="41">
        <f t="shared" si="34"/>
        <v>0.50419999999999998</v>
      </c>
      <c r="I170" s="47">
        <f t="shared" si="35"/>
        <v>0</v>
      </c>
      <c r="K170" s="47">
        <v>0</v>
      </c>
      <c r="L170" s="56">
        <f t="shared" si="36"/>
        <v>1</v>
      </c>
      <c r="M170" s="41">
        <f t="shared" si="37"/>
        <v>0.50419999999999998</v>
      </c>
      <c r="N170" s="47">
        <f t="shared" si="38"/>
        <v>0</v>
      </c>
      <c r="R170" s="45"/>
    </row>
    <row r="171" spans="1:18">
      <c r="A171" s="12">
        <f t="shared" si="31"/>
        <v>157</v>
      </c>
      <c r="B171" s="48">
        <v>39902</v>
      </c>
      <c r="C171" s="1" t="s">
        <v>85</v>
      </c>
      <c r="D171" s="47">
        <v>0</v>
      </c>
      <c r="E171" s="43">
        <v>0</v>
      </c>
      <c r="F171" s="47">
        <f t="shared" si="32"/>
        <v>0</v>
      </c>
      <c r="G171" s="56">
        <f t="shared" si="33"/>
        <v>1</v>
      </c>
      <c r="H171" s="41">
        <f t="shared" si="34"/>
        <v>0.50419999999999998</v>
      </c>
      <c r="I171" s="47">
        <f t="shared" si="35"/>
        <v>0</v>
      </c>
      <c r="K171" s="47">
        <v>0</v>
      </c>
      <c r="L171" s="56">
        <f t="shared" si="36"/>
        <v>1</v>
      </c>
      <c r="M171" s="41">
        <f t="shared" si="37"/>
        <v>0.50419999999999998</v>
      </c>
      <c r="N171" s="47">
        <f t="shared" si="38"/>
        <v>0</v>
      </c>
      <c r="R171" s="45"/>
    </row>
    <row r="172" spans="1:18">
      <c r="A172" s="12">
        <f t="shared" si="31"/>
        <v>158</v>
      </c>
      <c r="B172" s="48">
        <v>39903</v>
      </c>
      <c r="C172" s="1" t="s">
        <v>84</v>
      </c>
      <c r="D172" s="47">
        <v>28266.44</v>
      </c>
      <c r="E172" s="43">
        <v>0</v>
      </c>
      <c r="F172" s="47">
        <f t="shared" si="32"/>
        <v>28266.44</v>
      </c>
      <c r="G172" s="56">
        <f t="shared" si="33"/>
        <v>1</v>
      </c>
      <c r="H172" s="41">
        <f t="shared" si="34"/>
        <v>0.50419999999999998</v>
      </c>
      <c r="I172" s="47">
        <f t="shared" si="35"/>
        <v>14251.939047999998</v>
      </c>
      <c r="K172" s="47">
        <v>28266.44</v>
      </c>
      <c r="L172" s="56">
        <f t="shared" si="36"/>
        <v>1</v>
      </c>
      <c r="M172" s="41">
        <f t="shared" si="37"/>
        <v>0.50419999999999998</v>
      </c>
      <c r="N172" s="47">
        <f t="shared" si="38"/>
        <v>14251.939047999998</v>
      </c>
      <c r="R172" s="45"/>
    </row>
    <row r="173" spans="1:18">
      <c r="A173" s="12">
        <f t="shared" si="31"/>
        <v>159</v>
      </c>
      <c r="B173" s="48">
        <v>39906</v>
      </c>
      <c r="C173" s="1" t="s">
        <v>83</v>
      </c>
      <c r="D173" s="47">
        <v>0</v>
      </c>
      <c r="E173" s="43">
        <v>0</v>
      </c>
      <c r="F173" s="47">
        <f t="shared" si="32"/>
        <v>0</v>
      </c>
      <c r="G173" s="56">
        <f t="shared" si="33"/>
        <v>1</v>
      </c>
      <c r="H173" s="41">
        <f t="shared" si="34"/>
        <v>0.50419999999999998</v>
      </c>
      <c r="I173" s="47">
        <f t="shared" si="35"/>
        <v>0</v>
      </c>
      <c r="K173" s="47">
        <v>6677.6192307692299</v>
      </c>
      <c r="L173" s="56">
        <f t="shared" si="36"/>
        <v>1</v>
      </c>
      <c r="M173" s="41">
        <f t="shared" si="37"/>
        <v>0.50419999999999998</v>
      </c>
      <c r="N173" s="47">
        <f t="shared" si="38"/>
        <v>3366.8556161538454</v>
      </c>
      <c r="R173" s="45"/>
    </row>
    <row r="174" spans="1:18">
      <c r="A174" s="12">
        <f t="shared" si="31"/>
        <v>160</v>
      </c>
      <c r="B174" s="48">
        <v>39907</v>
      </c>
      <c r="C174" s="1" t="s">
        <v>82</v>
      </c>
      <c r="D174" s="47">
        <v>78585.679999999993</v>
      </c>
      <c r="E174" s="43">
        <v>0</v>
      </c>
      <c r="F174" s="47">
        <f t="shared" si="32"/>
        <v>78585.679999999993</v>
      </c>
      <c r="G174" s="56">
        <f t="shared" si="33"/>
        <v>1</v>
      </c>
      <c r="H174" s="41">
        <f t="shared" si="34"/>
        <v>0.50419999999999998</v>
      </c>
      <c r="I174" s="47">
        <f t="shared" si="35"/>
        <v>39622.899855999996</v>
      </c>
      <c r="K174" s="47">
        <v>78585.679999999964</v>
      </c>
      <c r="L174" s="56">
        <f t="shared" si="36"/>
        <v>1</v>
      </c>
      <c r="M174" s="41">
        <f t="shared" si="37"/>
        <v>0.50419999999999998</v>
      </c>
      <c r="N174" s="47">
        <f t="shared" si="38"/>
        <v>39622.899855999982</v>
      </c>
      <c r="R174" s="45"/>
    </row>
    <row r="175" spans="1:18">
      <c r="A175" s="12">
        <f t="shared" si="31"/>
        <v>161</v>
      </c>
      <c r="B175" s="48">
        <v>39908</v>
      </c>
      <c r="C175" s="1" t="s">
        <v>81</v>
      </c>
      <c r="D175" s="47">
        <v>237874.80999999994</v>
      </c>
      <c r="E175" s="59">
        <v>0</v>
      </c>
      <c r="F175" s="58">
        <f t="shared" si="32"/>
        <v>237874.80999999994</v>
      </c>
      <c r="G175" s="56">
        <f t="shared" si="33"/>
        <v>1</v>
      </c>
      <c r="H175" s="41">
        <f t="shared" si="34"/>
        <v>0.50419999999999998</v>
      </c>
      <c r="I175" s="47">
        <f t="shared" si="35"/>
        <v>119936.47920199996</v>
      </c>
      <c r="K175" s="47">
        <v>374175.09076923074</v>
      </c>
      <c r="L175" s="56">
        <f t="shared" si="36"/>
        <v>1</v>
      </c>
      <c r="M175" s="41">
        <f t="shared" si="37"/>
        <v>0.50419999999999998</v>
      </c>
      <c r="N175" s="58">
        <f t="shared" si="38"/>
        <v>188659.08076584613</v>
      </c>
      <c r="R175" s="45"/>
    </row>
    <row r="176" spans="1:18">
      <c r="A176" s="12">
        <f t="shared" si="31"/>
        <v>162</v>
      </c>
      <c r="B176" s="53"/>
      <c r="C176" s="1"/>
      <c r="D176" s="44"/>
      <c r="E176" s="44"/>
      <c r="F176" s="44"/>
      <c r="I176" s="44"/>
      <c r="K176" s="44"/>
      <c r="N176" s="44"/>
    </row>
    <row r="177" spans="1:18">
      <c r="A177" s="12">
        <f t="shared" si="31"/>
        <v>163</v>
      </c>
      <c r="B177" s="53"/>
      <c r="C177" s="1" t="s">
        <v>136</v>
      </c>
      <c r="D177" s="50">
        <f>SUM(D155:D176)</f>
        <v>778298.74999999988</v>
      </c>
      <c r="E177" s="50">
        <f>SUM(E155:E176)</f>
        <v>0</v>
      </c>
      <c r="F177" s="50">
        <f>SUM(F155:F176)</f>
        <v>778298.74999999988</v>
      </c>
      <c r="I177" s="40">
        <f>SUM(I155:I176)</f>
        <v>392418.22974999988</v>
      </c>
      <c r="K177" s="40">
        <f>SUM(K155:K176)</f>
        <v>928548.33</v>
      </c>
      <c r="N177" s="40">
        <f>SUM(N155:N176)</f>
        <v>468174.06798599998</v>
      </c>
    </row>
    <row r="178" spans="1:18">
      <c r="A178" s="12">
        <f t="shared" si="31"/>
        <v>164</v>
      </c>
      <c r="B178" s="53"/>
      <c r="C178" s="1"/>
    </row>
    <row r="179" spans="1:18" ht="15.75" thickBot="1">
      <c r="A179" s="12">
        <f t="shared" si="31"/>
        <v>165</v>
      </c>
      <c r="B179" s="53"/>
      <c r="C179" s="1" t="s">
        <v>135</v>
      </c>
      <c r="D179" s="57">
        <f>D127+D152+D177</f>
        <v>2073159.6999999997</v>
      </c>
      <c r="E179" s="57">
        <f>E127+E152+E177</f>
        <v>0</v>
      </c>
      <c r="F179" s="57">
        <f>F127+F152+F177</f>
        <v>2073159.6999999997</v>
      </c>
      <c r="I179" s="57">
        <f>I127+I152+I177</f>
        <v>1045287.1207399997</v>
      </c>
      <c r="K179" s="57">
        <f>K127+K152+K177</f>
        <v>2223409.2799999998</v>
      </c>
      <c r="N179" s="57">
        <f>N127+N152+N177</f>
        <v>1121042.9589759998</v>
      </c>
    </row>
    <row r="180" spans="1:18" ht="15.75" thickTop="1">
      <c r="A180" s="12">
        <f t="shared" si="31"/>
        <v>166</v>
      </c>
      <c r="B180" s="53"/>
      <c r="C180" s="1"/>
      <c r="D180" s="42"/>
      <c r="E180" s="42"/>
      <c r="F180" s="42"/>
      <c r="I180" s="42"/>
    </row>
    <row r="181" spans="1:18">
      <c r="A181" s="12">
        <f t="shared" si="31"/>
        <v>167</v>
      </c>
      <c r="B181" s="53"/>
      <c r="C181" s="4" t="s">
        <v>74</v>
      </c>
      <c r="D181" s="40">
        <v>-36798.729999999778</v>
      </c>
      <c r="E181" s="40">
        <f>-D181</f>
        <v>36798.729999999778</v>
      </c>
      <c r="F181" s="40">
        <f>D181+E181</f>
        <v>0</v>
      </c>
      <c r="G181" s="56">
        <f>$G$16</f>
        <v>1</v>
      </c>
      <c r="H181" s="41">
        <f>$H$124</f>
        <v>0.50419999999999998</v>
      </c>
      <c r="I181" s="40">
        <f>F181*G181*H181</f>
        <v>0</v>
      </c>
      <c r="K181" s="40">
        <v>0</v>
      </c>
      <c r="L181" s="56">
        <f>G181</f>
        <v>1</v>
      </c>
      <c r="M181" s="41">
        <f>H181</f>
        <v>0.50419999999999998</v>
      </c>
      <c r="N181" s="40">
        <f>K181*L181*M181</f>
        <v>0</v>
      </c>
    </row>
    <row r="182" spans="1:18">
      <c r="A182" s="12">
        <f t="shared" si="31"/>
        <v>168</v>
      </c>
      <c r="B182" s="53"/>
    </row>
    <row r="183" spans="1:18" ht="15.75">
      <c r="A183" s="12">
        <f t="shared" si="31"/>
        <v>169</v>
      </c>
      <c r="B183" s="54" t="s">
        <v>134</v>
      </c>
    </row>
    <row r="184" spans="1:18">
      <c r="A184" s="12">
        <f t="shared" si="31"/>
        <v>170</v>
      </c>
      <c r="B184" s="53"/>
      <c r="H184" s="49"/>
    </row>
    <row r="185" spans="1:18">
      <c r="A185" s="12">
        <f t="shared" si="31"/>
        <v>171</v>
      </c>
      <c r="B185" s="53"/>
      <c r="C185" s="52" t="s">
        <v>105</v>
      </c>
    </row>
    <row r="186" spans="1:18" ht="14.25" customHeight="1">
      <c r="A186" s="12">
        <f t="shared" si="31"/>
        <v>172</v>
      </c>
      <c r="B186" s="48">
        <v>39000</v>
      </c>
      <c r="C186" s="1" t="s">
        <v>102</v>
      </c>
      <c r="D186" s="40">
        <v>7841340.0624209978</v>
      </c>
      <c r="E186" s="51">
        <v>0</v>
      </c>
      <c r="F186" s="50">
        <f t="shared" ref="F186:F223" si="39">D186+E186</f>
        <v>7841340.0624209978</v>
      </c>
      <c r="G186" s="41">
        <v>9.8599999999999993E-2</v>
      </c>
      <c r="H186" s="41">
        <v>0.50419999999999998</v>
      </c>
      <c r="I186" s="50">
        <f t="shared" ref="I186:I223" si="40">F186*G186*H186</f>
        <v>389825.32082400494</v>
      </c>
      <c r="K186" s="40">
        <v>6312288.2092535179</v>
      </c>
      <c r="L186" s="41">
        <f t="shared" ref="L186:L194" si="41">G186</f>
        <v>9.8599999999999993E-2</v>
      </c>
      <c r="M186" s="41">
        <f t="shared" ref="M186:M194" si="42">H186</f>
        <v>0.50419999999999998</v>
      </c>
      <c r="N186" s="50">
        <f t="shared" ref="N186:N223" si="43">K186*L186*M186</f>
        <v>313809.85350941448</v>
      </c>
      <c r="R186" s="45"/>
    </row>
    <row r="187" spans="1:18">
      <c r="A187" s="12">
        <f t="shared" si="31"/>
        <v>173</v>
      </c>
      <c r="B187" s="48">
        <v>39005</v>
      </c>
      <c r="C187" s="1" t="s">
        <v>133</v>
      </c>
      <c r="D187" s="47">
        <v>9187141.9700000007</v>
      </c>
      <c r="E187" s="55">
        <v>0</v>
      </c>
      <c r="F187" s="47">
        <f t="shared" si="39"/>
        <v>9187141.9700000007</v>
      </c>
      <c r="G187" s="41">
        <v>1</v>
      </c>
      <c r="H187" s="41">
        <v>1.559576E-2</v>
      </c>
      <c r="I187" s="47">
        <f t="shared" si="40"/>
        <v>143280.4612500472</v>
      </c>
      <c r="K187" s="47">
        <v>9187141.9700000007</v>
      </c>
      <c r="L187" s="41">
        <f t="shared" si="41"/>
        <v>1</v>
      </c>
      <c r="M187" s="41">
        <f t="shared" si="42"/>
        <v>1.559576E-2</v>
      </c>
      <c r="N187" s="47">
        <f t="shared" si="43"/>
        <v>143280.4612500472</v>
      </c>
      <c r="R187" s="45"/>
    </row>
    <row r="188" spans="1:18">
      <c r="A188" s="12">
        <f t="shared" si="31"/>
        <v>174</v>
      </c>
      <c r="B188" s="48">
        <v>39009</v>
      </c>
      <c r="C188" s="1" t="s">
        <v>101</v>
      </c>
      <c r="D188" s="47">
        <v>9873726.9299999997</v>
      </c>
      <c r="E188" s="55">
        <v>0</v>
      </c>
      <c r="F188" s="47">
        <f t="shared" si="39"/>
        <v>9873726.9299999997</v>
      </c>
      <c r="G188" s="41">
        <f>G186</f>
        <v>9.8599999999999993E-2</v>
      </c>
      <c r="H188" s="41">
        <f>H186</f>
        <v>0.50419999999999998</v>
      </c>
      <c r="I188" s="47">
        <f t="shared" si="40"/>
        <v>490863.64544525155</v>
      </c>
      <c r="K188" s="47">
        <v>9868212.7130769268</v>
      </c>
      <c r="L188" s="41">
        <f t="shared" si="41"/>
        <v>9.8599999999999993E-2</v>
      </c>
      <c r="M188" s="41">
        <f t="shared" si="42"/>
        <v>0.50419999999999998</v>
      </c>
      <c r="N188" s="47">
        <f t="shared" si="43"/>
        <v>490589.51100343186</v>
      </c>
      <c r="R188" s="45"/>
    </row>
    <row r="189" spans="1:18">
      <c r="A189" s="12">
        <f t="shared" si="31"/>
        <v>175</v>
      </c>
      <c r="B189" s="48">
        <v>39020</v>
      </c>
      <c r="C189" s="1" t="s">
        <v>132</v>
      </c>
      <c r="D189" s="47">
        <v>2116.08</v>
      </c>
      <c r="E189" s="55">
        <v>0</v>
      </c>
      <c r="F189" s="47">
        <f t="shared" si="39"/>
        <v>2116.08</v>
      </c>
      <c r="G189" s="41">
        <f>G187</f>
        <v>1</v>
      </c>
      <c r="H189" s="41">
        <v>6.106367E-2</v>
      </c>
      <c r="I189" s="47">
        <f t="shared" si="40"/>
        <v>129.21561081359999</v>
      </c>
      <c r="K189" s="47">
        <v>2116.0800000000008</v>
      </c>
      <c r="L189" s="41">
        <f t="shared" si="41"/>
        <v>1</v>
      </c>
      <c r="M189" s="41">
        <f t="shared" si="42"/>
        <v>6.106367E-2</v>
      </c>
      <c r="N189" s="47">
        <f t="shared" si="43"/>
        <v>129.21561081360005</v>
      </c>
      <c r="R189" s="45"/>
    </row>
    <row r="190" spans="1:18">
      <c r="A190" s="12">
        <f t="shared" si="31"/>
        <v>176</v>
      </c>
      <c r="B190" s="48">
        <v>39029</v>
      </c>
      <c r="C190" s="1" t="s">
        <v>131</v>
      </c>
      <c r="D190" s="47">
        <v>31824.47</v>
      </c>
      <c r="E190" s="55">
        <v>0</v>
      </c>
      <c r="F190" s="47">
        <f t="shared" si="39"/>
        <v>31824.47</v>
      </c>
      <c r="G190" s="41">
        <f>G188</f>
        <v>9.8599999999999993E-2</v>
      </c>
      <c r="H190" s="41">
        <f>H189</f>
        <v>6.106367E-2</v>
      </c>
      <c r="I190" s="47">
        <f t="shared" si="40"/>
        <v>191.61124689288314</v>
      </c>
      <c r="K190" s="47">
        <v>31824.46999999999</v>
      </c>
      <c r="L190" s="41">
        <f t="shared" si="41"/>
        <v>9.8599999999999993E-2</v>
      </c>
      <c r="M190" s="41">
        <f t="shared" si="42"/>
        <v>6.106367E-2</v>
      </c>
      <c r="N190" s="47">
        <f t="shared" si="43"/>
        <v>191.61124689288306</v>
      </c>
      <c r="R190" s="45"/>
    </row>
    <row r="191" spans="1:18">
      <c r="A191" s="12">
        <f t="shared" si="31"/>
        <v>177</v>
      </c>
      <c r="B191" s="48">
        <v>39100</v>
      </c>
      <c r="C191" s="1" t="s">
        <v>99</v>
      </c>
      <c r="D191" s="47">
        <v>6477289.9806964314</v>
      </c>
      <c r="E191" s="55">
        <v>0</v>
      </c>
      <c r="F191" s="47">
        <f t="shared" si="39"/>
        <v>6477289.9806964314</v>
      </c>
      <c r="G191" s="41">
        <f>G188</f>
        <v>9.8599999999999993E-2</v>
      </c>
      <c r="H191" s="41">
        <f>H188</f>
        <v>0.50419999999999998</v>
      </c>
      <c r="I191" s="47">
        <f t="shared" si="40"/>
        <v>322012.77137514</v>
      </c>
      <c r="K191" s="47">
        <v>6115922.1316354116</v>
      </c>
      <c r="L191" s="41">
        <f t="shared" si="41"/>
        <v>9.8599999999999993E-2</v>
      </c>
      <c r="M191" s="41">
        <f t="shared" si="42"/>
        <v>0.50419999999999998</v>
      </c>
      <c r="N191" s="47">
        <f t="shared" si="43"/>
        <v>304047.68676277861</v>
      </c>
      <c r="R191" s="45"/>
    </row>
    <row r="192" spans="1:18">
      <c r="A192" s="12">
        <f t="shared" si="31"/>
        <v>178</v>
      </c>
      <c r="B192" s="48">
        <v>39102</v>
      </c>
      <c r="C192" s="1" t="s">
        <v>130</v>
      </c>
      <c r="D192" s="47">
        <v>0</v>
      </c>
      <c r="E192" s="55">
        <v>0</v>
      </c>
      <c r="F192" s="47">
        <f t="shared" si="39"/>
        <v>0</v>
      </c>
      <c r="G192" s="41">
        <f>G191</f>
        <v>9.8599999999999993E-2</v>
      </c>
      <c r="H192" s="41">
        <f>H191</f>
        <v>0.50419999999999998</v>
      </c>
      <c r="I192" s="47">
        <f t="shared" si="40"/>
        <v>0</v>
      </c>
      <c r="K192" s="47">
        <v>0</v>
      </c>
      <c r="L192" s="41">
        <f t="shared" si="41"/>
        <v>9.8599999999999993E-2</v>
      </c>
      <c r="M192" s="41">
        <f t="shared" si="42"/>
        <v>0.50419999999999998</v>
      </c>
      <c r="N192" s="47">
        <f t="shared" si="43"/>
        <v>0</v>
      </c>
      <c r="R192" s="45"/>
    </row>
    <row r="193" spans="1:18">
      <c r="A193" s="12">
        <f t="shared" si="31"/>
        <v>179</v>
      </c>
      <c r="B193" s="48">
        <v>39103</v>
      </c>
      <c r="C193" s="1" t="s">
        <v>129</v>
      </c>
      <c r="D193" s="47">
        <v>0</v>
      </c>
      <c r="E193" s="55">
        <v>0</v>
      </c>
      <c r="F193" s="47">
        <f t="shared" si="39"/>
        <v>0</v>
      </c>
      <c r="G193" s="41">
        <f>G192</f>
        <v>9.8599999999999993E-2</v>
      </c>
      <c r="H193" s="41">
        <f>H192</f>
        <v>0.50419999999999998</v>
      </c>
      <c r="I193" s="47">
        <f t="shared" si="40"/>
        <v>0</v>
      </c>
      <c r="K193" s="47">
        <v>0</v>
      </c>
      <c r="L193" s="41">
        <f t="shared" si="41"/>
        <v>9.8599999999999993E-2</v>
      </c>
      <c r="M193" s="41">
        <f t="shared" si="42"/>
        <v>0.50419999999999998</v>
      </c>
      <c r="N193" s="47">
        <f t="shared" si="43"/>
        <v>0</v>
      </c>
      <c r="R193" s="45"/>
    </row>
    <row r="194" spans="1:18">
      <c r="A194" s="12">
        <f t="shared" si="31"/>
        <v>180</v>
      </c>
      <c r="B194" s="48">
        <v>39104</v>
      </c>
      <c r="C194" s="1" t="s">
        <v>128</v>
      </c>
      <c r="D194" s="47">
        <v>71036.47</v>
      </c>
      <c r="E194" s="55">
        <v>0</v>
      </c>
      <c r="F194" s="47">
        <f t="shared" si="39"/>
        <v>71036.47</v>
      </c>
      <c r="G194" s="41">
        <v>1</v>
      </c>
      <c r="H194" s="41">
        <f>$H$187</f>
        <v>1.559576E-2</v>
      </c>
      <c r="I194" s="47">
        <f t="shared" si="40"/>
        <v>1107.8677373672001</v>
      </c>
      <c r="K194" s="47">
        <v>71036.469999999987</v>
      </c>
      <c r="L194" s="41">
        <f t="shared" si="41"/>
        <v>1</v>
      </c>
      <c r="M194" s="41">
        <f t="shared" si="42"/>
        <v>1.559576E-2</v>
      </c>
      <c r="N194" s="47">
        <f t="shared" si="43"/>
        <v>1107.8677373671999</v>
      </c>
      <c r="R194" s="45"/>
    </row>
    <row r="195" spans="1:18">
      <c r="A195" s="12">
        <f t="shared" si="31"/>
        <v>181</v>
      </c>
      <c r="B195" s="48">
        <v>39120</v>
      </c>
      <c r="C195" s="1" t="s">
        <v>127</v>
      </c>
      <c r="D195" s="47">
        <v>263337.89</v>
      </c>
      <c r="E195" s="55">
        <v>0</v>
      </c>
      <c r="F195" s="47">
        <f t="shared" si="39"/>
        <v>263337.89</v>
      </c>
      <c r="G195" s="41">
        <v>1</v>
      </c>
      <c r="H195" s="41">
        <v>6.106367E-2</v>
      </c>
      <c r="I195" s="47">
        <f t="shared" si="40"/>
        <v>16080.3780134563</v>
      </c>
      <c r="K195" s="47">
        <v>263337.89000000007</v>
      </c>
      <c r="L195" s="49">
        <v>1</v>
      </c>
      <c r="M195" s="41">
        <f t="shared" ref="M195:M223" si="44">H195</f>
        <v>6.106367E-2</v>
      </c>
      <c r="N195" s="47">
        <f t="shared" si="43"/>
        <v>16080.378013456304</v>
      </c>
      <c r="R195" s="45"/>
    </row>
    <row r="196" spans="1:18">
      <c r="A196" s="12">
        <f t="shared" si="31"/>
        <v>182</v>
      </c>
      <c r="B196" s="48">
        <v>39200</v>
      </c>
      <c r="C196" s="1" t="s">
        <v>126</v>
      </c>
      <c r="D196" s="47">
        <v>319639.12136500108</v>
      </c>
      <c r="E196" s="55">
        <v>0</v>
      </c>
      <c r="F196" s="47">
        <f t="shared" si="39"/>
        <v>319639.12136500108</v>
      </c>
      <c r="G196" s="41">
        <f>G193</f>
        <v>9.8599999999999993E-2</v>
      </c>
      <c r="H196" s="41">
        <f>H193</f>
        <v>0.50419999999999998</v>
      </c>
      <c r="I196" s="47">
        <f t="shared" si="40"/>
        <v>15890.577636234226</v>
      </c>
      <c r="K196" s="47">
        <v>315693.22134086373</v>
      </c>
      <c r="L196" s="41">
        <f>G196</f>
        <v>9.8599999999999993E-2</v>
      </c>
      <c r="M196" s="41">
        <f t="shared" si="44"/>
        <v>0.50419999999999998</v>
      </c>
      <c r="N196" s="47">
        <f t="shared" si="43"/>
        <v>15694.410688926258</v>
      </c>
      <c r="R196" s="45"/>
    </row>
    <row r="197" spans="1:18">
      <c r="A197" s="12">
        <f t="shared" si="31"/>
        <v>183</v>
      </c>
      <c r="B197" s="48">
        <v>39300</v>
      </c>
      <c r="C197" s="1" t="s">
        <v>125</v>
      </c>
      <c r="D197" s="47">
        <v>0</v>
      </c>
      <c r="E197" s="55">
        <v>0</v>
      </c>
      <c r="F197" s="47">
        <f t="shared" si="39"/>
        <v>0</v>
      </c>
      <c r="G197" s="41">
        <f>G196</f>
        <v>9.8599999999999993E-2</v>
      </c>
      <c r="H197" s="41">
        <f>H196</f>
        <v>0.50419999999999998</v>
      </c>
      <c r="I197" s="47">
        <f t="shared" si="40"/>
        <v>0</v>
      </c>
      <c r="K197" s="47">
        <v>0</v>
      </c>
      <c r="L197" s="41">
        <f>G197</f>
        <v>9.8599999999999993E-2</v>
      </c>
      <c r="M197" s="41">
        <f t="shared" si="44"/>
        <v>0.50419999999999998</v>
      </c>
      <c r="N197" s="47">
        <f t="shared" si="43"/>
        <v>0</v>
      </c>
      <c r="R197" s="45"/>
    </row>
    <row r="198" spans="1:18">
      <c r="A198" s="12">
        <f t="shared" si="31"/>
        <v>184</v>
      </c>
      <c r="B198" s="48">
        <v>39400</v>
      </c>
      <c r="C198" s="1" t="s">
        <v>124</v>
      </c>
      <c r="D198" s="47">
        <v>76071.34</v>
      </c>
      <c r="E198" s="55">
        <v>0</v>
      </c>
      <c r="F198" s="47">
        <f t="shared" si="39"/>
        <v>76071.34</v>
      </c>
      <c r="G198" s="41">
        <f>G197</f>
        <v>9.8599999999999993E-2</v>
      </c>
      <c r="H198" s="41">
        <f>H197</f>
        <v>0.50419999999999998</v>
      </c>
      <c r="I198" s="47">
        <f t="shared" si="40"/>
        <v>3781.8197253207995</v>
      </c>
      <c r="K198" s="47">
        <v>76071.339999999982</v>
      </c>
      <c r="L198" s="41">
        <f>G198</f>
        <v>9.8599999999999993E-2</v>
      </c>
      <c r="M198" s="41">
        <f t="shared" si="44"/>
        <v>0.50419999999999998</v>
      </c>
      <c r="N198" s="47">
        <f t="shared" si="43"/>
        <v>3781.8197253207986</v>
      </c>
      <c r="R198" s="45"/>
    </row>
    <row r="199" spans="1:18">
      <c r="A199" s="12">
        <f t="shared" si="31"/>
        <v>185</v>
      </c>
      <c r="B199" s="48">
        <v>39420</v>
      </c>
      <c r="C199" s="1" t="s">
        <v>123</v>
      </c>
      <c r="D199" s="47">
        <v>0</v>
      </c>
      <c r="E199" s="55">
        <v>0</v>
      </c>
      <c r="F199" s="47">
        <f t="shared" si="39"/>
        <v>0</v>
      </c>
      <c r="G199" s="49">
        <v>1</v>
      </c>
      <c r="H199" s="41">
        <f>H195</f>
        <v>6.106367E-2</v>
      </c>
      <c r="I199" s="47">
        <f t="shared" si="40"/>
        <v>0</v>
      </c>
      <c r="K199" s="47">
        <v>0</v>
      </c>
      <c r="L199" s="49">
        <v>1</v>
      </c>
      <c r="M199" s="41">
        <f t="shared" si="44"/>
        <v>6.106367E-2</v>
      </c>
      <c r="N199" s="47">
        <f t="shared" si="43"/>
        <v>0</v>
      </c>
      <c r="R199" s="45"/>
    </row>
    <row r="200" spans="1:18">
      <c r="A200" s="12">
        <f t="shared" si="31"/>
        <v>186</v>
      </c>
      <c r="B200" s="48">
        <v>39500</v>
      </c>
      <c r="C200" s="1" t="s">
        <v>122</v>
      </c>
      <c r="D200" s="47">
        <v>0</v>
      </c>
      <c r="E200" s="55">
        <v>0</v>
      </c>
      <c r="F200" s="47">
        <f t="shared" si="39"/>
        <v>0</v>
      </c>
      <c r="G200" s="41">
        <f>G198</f>
        <v>9.8599999999999993E-2</v>
      </c>
      <c r="H200" s="41">
        <f>H198</f>
        <v>0.50419999999999998</v>
      </c>
      <c r="I200" s="47">
        <f t="shared" si="40"/>
        <v>0</v>
      </c>
      <c r="K200" s="47">
        <v>0</v>
      </c>
      <c r="L200" s="41">
        <f>G200</f>
        <v>9.8599999999999993E-2</v>
      </c>
      <c r="M200" s="41">
        <f t="shared" si="44"/>
        <v>0.50419999999999998</v>
      </c>
      <c r="N200" s="47">
        <f t="shared" si="43"/>
        <v>0</v>
      </c>
      <c r="R200" s="45"/>
    </row>
    <row r="201" spans="1:18">
      <c r="A201" s="12">
        <f t="shared" si="31"/>
        <v>187</v>
      </c>
      <c r="B201" s="48">
        <v>39700</v>
      </c>
      <c r="C201" s="1" t="s">
        <v>91</v>
      </c>
      <c r="D201" s="47">
        <v>391906.18642114871</v>
      </c>
      <c r="E201" s="55">
        <v>0</v>
      </c>
      <c r="F201" s="47">
        <f t="shared" si="39"/>
        <v>391906.18642114871</v>
      </c>
      <c r="G201" s="41">
        <f>G200</f>
        <v>9.8599999999999993E-2</v>
      </c>
      <c r="H201" s="41">
        <f>H200</f>
        <v>0.50419999999999998</v>
      </c>
      <c r="I201" s="47">
        <f t="shared" si="40"/>
        <v>19483.271180483356</v>
      </c>
      <c r="K201" s="47">
        <v>386230.97944670415</v>
      </c>
      <c r="L201" s="41">
        <f>G201</f>
        <v>9.8599999999999993E-2</v>
      </c>
      <c r="M201" s="41">
        <f t="shared" si="44"/>
        <v>0.50419999999999998</v>
      </c>
      <c r="N201" s="47">
        <f t="shared" si="43"/>
        <v>19201.133259930983</v>
      </c>
      <c r="R201" s="45"/>
    </row>
    <row r="202" spans="1:18">
      <c r="A202" s="12">
        <f t="shared" si="31"/>
        <v>188</v>
      </c>
      <c r="B202" s="48">
        <v>39720</v>
      </c>
      <c r="C202" s="1" t="s">
        <v>121</v>
      </c>
      <c r="D202" s="47">
        <v>8824.34</v>
      </c>
      <c r="E202" s="55">
        <v>0</v>
      </c>
      <c r="F202" s="47">
        <f t="shared" si="39"/>
        <v>8824.34</v>
      </c>
      <c r="G202" s="49">
        <v>1</v>
      </c>
      <c r="H202" s="41">
        <f>H195</f>
        <v>6.106367E-2</v>
      </c>
      <c r="I202" s="47">
        <f t="shared" si="40"/>
        <v>538.84658572780006</v>
      </c>
      <c r="K202" s="47">
        <v>8824.3399999999983</v>
      </c>
      <c r="L202" s="49">
        <v>1</v>
      </c>
      <c r="M202" s="41">
        <f t="shared" si="44"/>
        <v>6.106367E-2</v>
      </c>
      <c r="N202" s="47">
        <f t="shared" si="43"/>
        <v>538.84658572779995</v>
      </c>
      <c r="R202" s="45"/>
    </row>
    <row r="203" spans="1:18">
      <c r="A203" s="12">
        <f t="shared" si="31"/>
        <v>189</v>
      </c>
      <c r="B203" s="48">
        <v>39800</v>
      </c>
      <c r="C203" s="1" t="s">
        <v>89</v>
      </c>
      <c r="D203" s="47">
        <v>136509.51999999999</v>
      </c>
      <c r="E203" s="55">
        <v>0</v>
      </c>
      <c r="F203" s="47">
        <f t="shared" si="39"/>
        <v>136509.51999999999</v>
      </c>
      <c r="G203" s="41">
        <f>G201</f>
        <v>9.8599999999999993E-2</v>
      </c>
      <c r="H203" s="41">
        <f>H201</f>
        <v>0.50419999999999998</v>
      </c>
      <c r="I203" s="47">
        <f t="shared" si="40"/>
        <v>6786.4506584223991</v>
      </c>
      <c r="K203" s="47">
        <v>136509.51999999999</v>
      </c>
      <c r="L203" s="41">
        <f>G203</f>
        <v>9.8599999999999993E-2</v>
      </c>
      <c r="M203" s="41">
        <f t="shared" si="44"/>
        <v>0.50419999999999998</v>
      </c>
      <c r="N203" s="47">
        <f t="shared" si="43"/>
        <v>6786.4506584223991</v>
      </c>
      <c r="R203" s="45"/>
    </row>
    <row r="204" spans="1:18">
      <c r="A204" s="12">
        <f t="shared" si="31"/>
        <v>190</v>
      </c>
      <c r="B204" s="48">
        <v>39820</v>
      </c>
      <c r="C204" s="1" t="s">
        <v>120</v>
      </c>
      <c r="D204" s="47">
        <v>7388.39</v>
      </c>
      <c r="E204" s="55">
        <v>0</v>
      </c>
      <c r="F204" s="47">
        <f t="shared" si="39"/>
        <v>7388.39</v>
      </c>
      <c r="G204" s="49">
        <v>1</v>
      </c>
      <c r="H204" s="41">
        <f>H195</f>
        <v>6.106367E-2</v>
      </c>
      <c r="I204" s="47">
        <f t="shared" si="40"/>
        <v>451.16220879130003</v>
      </c>
      <c r="K204" s="47">
        <v>7388.39</v>
      </c>
      <c r="L204" s="49">
        <v>1</v>
      </c>
      <c r="M204" s="41">
        <f t="shared" si="44"/>
        <v>6.106367E-2</v>
      </c>
      <c r="N204" s="47">
        <f t="shared" si="43"/>
        <v>451.16220879130003</v>
      </c>
      <c r="R204" s="45"/>
    </row>
    <row r="205" spans="1:18">
      <c r="A205" s="12">
        <f t="shared" si="31"/>
        <v>191</v>
      </c>
      <c r="B205" s="48">
        <v>39900</v>
      </c>
      <c r="C205" s="1" t="s">
        <v>87</v>
      </c>
      <c r="D205" s="47">
        <v>0</v>
      </c>
      <c r="E205" s="55">
        <v>0</v>
      </c>
      <c r="F205" s="47">
        <f t="shared" si="39"/>
        <v>0</v>
      </c>
      <c r="G205" s="41">
        <f>G203</f>
        <v>9.8599999999999993E-2</v>
      </c>
      <c r="H205" s="41">
        <f>H203</f>
        <v>0.50419999999999998</v>
      </c>
      <c r="I205" s="47">
        <f t="shared" si="40"/>
        <v>0</v>
      </c>
      <c r="K205" s="47">
        <v>0</v>
      </c>
      <c r="L205" s="41">
        <f t="shared" ref="L205:L214" si="45">G205</f>
        <v>9.8599999999999993E-2</v>
      </c>
      <c r="M205" s="41">
        <f t="shared" si="44"/>
        <v>0.50419999999999998</v>
      </c>
      <c r="N205" s="47">
        <f t="shared" si="43"/>
        <v>0</v>
      </c>
      <c r="R205" s="45"/>
    </row>
    <row r="206" spans="1:18">
      <c r="A206" s="12">
        <f t="shared" si="31"/>
        <v>192</v>
      </c>
      <c r="B206" s="48">
        <v>39901</v>
      </c>
      <c r="C206" s="1" t="s">
        <v>86</v>
      </c>
      <c r="D206" s="47">
        <v>34545850.866917543</v>
      </c>
      <c r="E206" s="55">
        <v>0</v>
      </c>
      <c r="F206" s="47">
        <f t="shared" si="39"/>
        <v>34545850.866917543</v>
      </c>
      <c r="G206" s="41">
        <f t="shared" ref="G206:H213" si="46">G205</f>
        <v>9.8599999999999993E-2</v>
      </c>
      <c r="H206" s="41">
        <f t="shared" si="46"/>
        <v>0.50419999999999998</v>
      </c>
      <c r="I206" s="47">
        <f t="shared" si="40"/>
        <v>1717416.5755000424</v>
      </c>
      <c r="K206" s="47">
        <v>27914291.802981719</v>
      </c>
      <c r="L206" s="41">
        <f t="shared" si="45"/>
        <v>9.8599999999999993E-2</v>
      </c>
      <c r="M206" s="41">
        <f t="shared" si="44"/>
        <v>0.50419999999999998</v>
      </c>
      <c r="N206" s="47">
        <f t="shared" si="43"/>
        <v>1387734.4524084493</v>
      </c>
      <c r="R206" s="45"/>
    </row>
    <row r="207" spans="1:18">
      <c r="A207" s="12">
        <f t="shared" si="31"/>
        <v>193</v>
      </c>
      <c r="B207" s="48">
        <v>39902</v>
      </c>
      <c r="C207" s="1" t="s">
        <v>85</v>
      </c>
      <c r="D207" s="47">
        <v>7837679.81226971</v>
      </c>
      <c r="E207" s="55">
        <v>0</v>
      </c>
      <c r="F207" s="47">
        <f t="shared" si="39"/>
        <v>7837679.81226971</v>
      </c>
      <c r="G207" s="41">
        <f t="shared" si="46"/>
        <v>9.8599999999999993E-2</v>
      </c>
      <c r="H207" s="41">
        <f t="shared" si="46"/>
        <v>0.50419999999999998</v>
      </c>
      <c r="I207" s="47">
        <f t="shared" si="40"/>
        <v>389643.35470875376</v>
      </c>
      <c r="K207" s="47">
        <v>7739524.6613385035</v>
      </c>
      <c r="L207" s="41">
        <f t="shared" si="45"/>
        <v>9.8599999999999993E-2</v>
      </c>
      <c r="M207" s="41">
        <f t="shared" si="44"/>
        <v>0.50419999999999998</v>
      </c>
      <c r="N207" s="47">
        <f t="shared" si="43"/>
        <v>384763.65775674168</v>
      </c>
      <c r="R207" s="45"/>
    </row>
    <row r="208" spans="1:18">
      <c r="A208" s="12">
        <f t="shared" ref="A208:A268" si="47">A207+1</f>
        <v>194</v>
      </c>
      <c r="B208" s="48">
        <v>39903</v>
      </c>
      <c r="C208" s="1" t="s">
        <v>84</v>
      </c>
      <c r="D208" s="47">
        <v>3834802.7176738707</v>
      </c>
      <c r="E208" s="55">
        <v>0</v>
      </c>
      <c r="F208" s="47">
        <f t="shared" si="39"/>
        <v>3834802.7176738707</v>
      </c>
      <c r="G208" s="41">
        <f t="shared" si="46"/>
        <v>9.8599999999999993E-2</v>
      </c>
      <c r="H208" s="41">
        <f t="shared" si="46"/>
        <v>0.50419999999999998</v>
      </c>
      <c r="I208" s="47">
        <f t="shared" si="40"/>
        <v>190643.84248276491</v>
      </c>
      <c r="K208" s="47">
        <v>3812947.0656002737</v>
      </c>
      <c r="L208" s="41">
        <f t="shared" si="45"/>
        <v>9.8599999999999993E-2</v>
      </c>
      <c r="M208" s="41">
        <f t="shared" si="44"/>
        <v>0.50419999999999998</v>
      </c>
      <c r="N208" s="47">
        <f t="shared" si="43"/>
        <v>189557.30797289984</v>
      </c>
      <c r="R208" s="45"/>
    </row>
    <row r="209" spans="1:18">
      <c r="A209" s="12">
        <f t="shared" si="47"/>
        <v>195</v>
      </c>
      <c r="B209" s="48">
        <v>39904</v>
      </c>
      <c r="C209" s="1" t="s">
        <v>119</v>
      </c>
      <c r="D209" s="47">
        <v>0</v>
      </c>
      <c r="E209" s="55">
        <v>0</v>
      </c>
      <c r="F209" s="47">
        <f t="shared" si="39"/>
        <v>0</v>
      </c>
      <c r="G209" s="41">
        <f t="shared" si="46"/>
        <v>9.8599999999999993E-2</v>
      </c>
      <c r="H209" s="41">
        <f t="shared" si="46"/>
        <v>0.50419999999999998</v>
      </c>
      <c r="I209" s="47">
        <f t="shared" si="40"/>
        <v>0</v>
      </c>
      <c r="K209" s="47">
        <v>0</v>
      </c>
      <c r="L209" s="41">
        <f t="shared" si="45"/>
        <v>9.8599999999999993E-2</v>
      </c>
      <c r="M209" s="41">
        <f t="shared" si="44"/>
        <v>0.50419999999999998</v>
      </c>
      <c r="N209" s="47">
        <f t="shared" si="43"/>
        <v>0</v>
      </c>
      <c r="R209" s="45"/>
    </row>
    <row r="210" spans="1:18">
      <c r="A210" s="12">
        <f t="shared" si="47"/>
        <v>196</v>
      </c>
      <c r="B210" s="48">
        <v>39905</v>
      </c>
      <c r="C210" s="1" t="s">
        <v>118</v>
      </c>
      <c r="D210" s="47">
        <v>0</v>
      </c>
      <c r="E210" s="55">
        <v>0</v>
      </c>
      <c r="F210" s="47">
        <f t="shared" si="39"/>
        <v>0</v>
      </c>
      <c r="G210" s="41">
        <f t="shared" si="46"/>
        <v>9.8599999999999993E-2</v>
      </c>
      <c r="H210" s="41">
        <f t="shared" si="46"/>
        <v>0.50419999999999998</v>
      </c>
      <c r="I210" s="47">
        <f t="shared" si="40"/>
        <v>0</v>
      </c>
      <c r="K210" s="47">
        <v>0</v>
      </c>
      <c r="L210" s="41">
        <f t="shared" si="45"/>
        <v>9.8599999999999993E-2</v>
      </c>
      <c r="M210" s="41">
        <f t="shared" si="44"/>
        <v>0.50419999999999998</v>
      </c>
      <c r="N210" s="47">
        <f t="shared" si="43"/>
        <v>0</v>
      </c>
      <c r="R210" s="45"/>
    </row>
    <row r="211" spans="1:18">
      <c r="A211" s="12">
        <f t="shared" si="47"/>
        <v>197</v>
      </c>
      <c r="B211" s="48">
        <v>39906</v>
      </c>
      <c r="C211" s="1" t="s">
        <v>83</v>
      </c>
      <c r="D211" s="47">
        <v>3814702.3171132891</v>
      </c>
      <c r="E211" s="55">
        <v>0</v>
      </c>
      <c r="F211" s="47">
        <f t="shared" si="39"/>
        <v>3814702.3171132891</v>
      </c>
      <c r="G211" s="41">
        <f t="shared" si="46"/>
        <v>9.8599999999999993E-2</v>
      </c>
      <c r="H211" s="41">
        <f t="shared" si="46"/>
        <v>0.50419999999999998</v>
      </c>
      <c r="I211" s="47">
        <f t="shared" si="40"/>
        <v>189644.56875724811</v>
      </c>
      <c r="K211" s="47">
        <v>3039546.8994305944</v>
      </c>
      <c r="L211" s="41">
        <f t="shared" si="45"/>
        <v>9.8599999999999993E-2</v>
      </c>
      <c r="M211" s="41">
        <f t="shared" si="44"/>
        <v>0.50419999999999998</v>
      </c>
      <c r="N211" s="47">
        <f t="shared" si="43"/>
        <v>151108.39930392051</v>
      </c>
      <c r="R211" s="45"/>
    </row>
    <row r="212" spans="1:18">
      <c r="A212" s="12">
        <f t="shared" si="47"/>
        <v>198</v>
      </c>
      <c r="B212" s="48">
        <v>39907</v>
      </c>
      <c r="C212" s="1" t="s">
        <v>82</v>
      </c>
      <c r="D212" s="47">
        <v>1182201.3799999999</v>
      </c>
      <c r="E212" s="55">
        <v>0</v>
      </c>
      <c r="F212" s="47">
        <f t="shared" si="39"/>
        <v>1182201.3799999999</v>
      </c>
      <c r="G212" s="41">
        <f t="shared" si="46"/>
        <v>9.8599999999999993E-2</v>
      </c>
      <c r="H212" s="41">
        <f t="shared" si="46"/>
        <v>0.50419999999999998</v>
      </c>
      <c r="I212" s="47">
        <f t="shared" si="40"/>
        <v>58772.101269485589</v>
      </c>
      <c r="K212" s="47">
        <v>1182201.3799999994</v>
      </c>
      <c r="L212" s="41">
        <f t="shared" si="45"/>
        <v>9.8599999999999993E-2</v>
      </c>
      <c r="M212" s="41">
        <f t="shared" si="44"/>
        <v>0.50419999999999998</v>
      </c>
      <c r="N212" s="47">
        <f t="shared" si="43"/>
        <v>58772.101269485567</v>
      </c>
      <c r="R212" s="45"/>
    </row>
    <row r="213" spans="1:18">
      <c r="A213" s="12">
        <f t="shared" si="47"/>
        <v>199</v>
      </c>
      <c r="B213" s="48">
        <v>39908</v>
      </c>
      <c r="C213" s="1" t="s">
        <v>81</v>
      </c>
      <c r="D213" s="47">
        <v>91725060.514534011</v>
      </c>
      <c r="E213" s="55">
        <v>0</v>
      </c>
      <c r="F213" s="47">
        <f t="shared" si="39"/>
        <v>91725060.514534011</v>
      </c>
      <c r="G213" s="41">
        <f t="shared" si="46"/>
        <v>9.8599999999999993E-2</v>
      </c>
      <c r="H213" s="41">
        <f t="shared" si="46"/>
        <v>0.50419999999999998</v>
      </c>
      <c r="I213" s="47">
        <f t="shared" si="40"/>
        <v>4560030.6654268056</v>
      </c>
      <c r="K213" s="47">
        <v>85673034.759044513</v>
      </c>
      <c r="L213" s="41">
        <f t="shared" si="45"/>
        <v>9.8599999999999993E-2</v>
      </c>
      <c r="M213" s="41">
        <f t="shared" si="44"/>
        <v>0.50419999999999998</v>
      </c>
      <c r="N213" s="47">
        <f t="shared" si="43"/>
        <v>4259159.5307753095</v>
      </c>
      <c r="R213" s="45"/>
    </row>
    <row r="214" spans="1:18">
      <c r="A214" s="12">
        <f t="shared" si="47"/>
        <v>200</v>
      </c>
      <c r="B214" s="48">
        <v>39909</v>
      </c>
      <c r="C214" s="1" t="s">
        <v>117</v>
      </c>
      <c r="D214" s="47">
        <v>0</v>
      </c>
      <c r="E214" s="55">
        <v>0</v>
      </c>
      <c r="F214" s="47">
        <f t="shared" si="39"/>
        <v>0</v>
      </c>
      <c r="G214" s="41">
        <f>G212</f>
        <v>9.8599999999999993E-2</v>
      </c>
      <c r="H214" s="41">
        <f>H212</f>
        <v>0.50419999999999998</v>
      </c>
      <c r="I214" s="47">
        <f t="shared" si="40"/>
        <v>0</v>
      </c>
      <c r="K214" s="47">
        <v>5514.2169230769223</v>
      </c>
      <c r="L214" s="41">
        <f t="shared" si="45"/>
        <v>9.8599999999999993E-2</v>
      </c>
      <c r="M214" s="41">
        <f t="shared" si="44"/>
        <v>0.50419999999999998</v>
      </c>
      <c r="N214" s="47">
        <f t="shared" si="43"/>
        <v>274.13444181987688</v>
      </c>
      <c r="R214" s="45"/>
    </row>
    <row r="215" spans="1:18">
      <c r="A215" s="12">
        <f t="shared" si="47"/>
        <v>201</v>
      </c>
      <c r="B215" s="48">
        <v>39921</v>
      </c>
      <c r="C215" s="1" t="s">
        <v>116</v>
      </c>
      <c r="D215" s="47">
        <v>1633844.2676205935</v>
      </c>
      <c r="E215" s="55">
        <v>0</v>
      </c>
      <c r="F215" s="47">
        <f t="shared" si="39"/>
        <v>1633844.2676205935</v>
      </c>
      <c r="G215" s="49">
        <v>1</v>
      </c>
      <c r="H215" s="41">
        <f>$H$195</f>
        <v>6.106367E-2</v>
      </c>
      <c r="I215" s="47">
        <f t="shared" si="40"/>
        <v>99768.527189375614</v>
      </c>
      <c r="K215" s="47">
        <v>1370171.6381158042</v>
      </c>
      <c r="L215" s="49">
        <v>1</v>
      </c>
      <c r="M215" s="41">
        <f t="shared" si="44"/>
        <v>6.106367E-2</v>
      </c>
      <c r="N215" s="47">
        <f t="shared" si="43"/>
        <v>83667.708753262894</v>
      </c>
      <c r="R215" s="45"/>
    </row>
    <row r="216" spans="1:18">
      <c r="A216" s="12">
        <f t="shared" si="47"/>
        <v>202</v>
      </c>
      <c r="B216" s="48">
        <v>39922</v>
      </c>
      <c r="C216" s="1" t="s">
        <v>115</v>
      </c>
      <c r="D216" s="47">
        <v>7280786.1590518532</v>
      </c>
      <c r="E216" s="55">
        <v>0</v>
      </c>
      <c r="F216" s="47">
        <f t="shared" si="39"/>
        <v>7280786.1590518532</v>
      </c>
      <c r="G216" s="49">
        <v>1</v>
      </c>
      <c r="H216" s="41">
        <f>$H$195</f>
        <v>6.106367E-2</v>
      </c>
      <c r="I216" s="47">
        <f t="shared" si="40"/>
        <v>444591.52335690986</v>
      </c>
      <c r="K216" s="47">
        <v>5698666.9478630405</v>
      </c>
      <c r="L216" s="49">
        <v>1</v>
      </c>
      <c r="M216" s="41">
        <f t="shared" si="44"/>
        <v>6.106367E-2</v>
      </c>
      <c r="N216" s="47">
        <f t="shared" si="43"/>
        <v>347981.51794421591</v>
      </c>
      <c r="R216" s="45"/>
    </row>
    <row r="217" spans="1:18">
      <c r="A217" s="12">
        <f t="shared" si="47"/>
        <v>203</v>
      </c>
      <c r="B217" s="48">
        <v>39923</v>
      </c>
      <c r="C217" s="1" t="s">
        <v>114</v>
      </c>
      <c r="D217" s="47">
        <v>376000.76504480396</v>
      </c>
      <c r="E217" s="55">
        <v>0</v>
      </c>
      <c r="F217" s="47">
        <f t="shared" si="39"/>
        <v>376000.76504480396</v>
      </c>
      <c r="G217" s="49">
        <v>1</v>
      </c>
      <c r="H217" s="41">
        <f>$H$195</f>
        <v>6.106367E-2</v>
      </c>
      <c r="I217" s="47">
        <f t="shared" si="40"/>
        <v>22959.986636443446</v>
      </c>
      <c r="K217" s="47">
        <v>199987.15019597823</v>
      </c>
      <c r="L217" s="49">
        <v>1</v>
      </c>
      <c r="M217" s="41">
        <f t="shared" si="44"/>
        <v>6.106367E-2</v>
      </c>
      <c r="N217" s="47">
        <f t="shared" si="43"/>
        <v>12211.94934380765</v>
      </c>
      <c r="R217" s="45"/>
    </row>
    <row r="218" spans="1:18">
      <c r="A218" s="12">
        <f t="shared" si="47"/>
        <v>204</v>
      </c>
      <c r="B218" s="48">
        <v>39924</v>
      </c>
      <c r="C218" s="1" t="s">
        <v>113</v>
      </c>
      <c r="D218" s="47">
        <v>0</v>
      </c>
      <c r="E218" s="55">
        <v>0</v>
      </c>
      <c r="F218" s="47">
        <f t="shared" si="39"/>
        <v>0</v>
      </c>
      <c r="G218" s="41">
        <f>G213</f>
        <v>9.8599999999999993E-2</v>
      </c>
      <c r="H218" s="41">
        <f>H213</f>
        <v>0.50419999999999998</v>
      </c>
      <c r="I218" s="47">
        <f t="shared" si="40"/>
        <v>0</v>
      </c>
      <c r="K218" s="47">
        <v>0</v>
      </c>
      <c r="L218" s="41">
        <f>G218</f>
        <v>9.8599999999999993E-2</v>
      </c>
      <c r="M218" s="41">
        <f t="shared" si="44"/>
        <v>0.50419999999999998</v>
      </c>
      <c r="N218" s="47">
        <f t="shared" si="43"/>
        <v>0</v>
      </c>
      <c r="R218" s="45"/>
    </row>
    <row r="219" spans="1:18">
      <c r="A219" s="12">
        <f t="shared" si="47"/>
        <v>205</v>
      </c>
      <c r="B219" s="48">
        <v>39926</v>
      </c>
      <c r="C219" s="1" t="s">
        <v>112</v>
      </c>
      <c r="D219" s="47">
        <v>333278.76</v>
      </c>
      <c r="E219" s="55">
        <v>0</v>
      </c>
      <c r="F219" s="47">
        <f t="shared" si="39"/>
        <v>333278.76</v>
      </c>
      <c r="G219" s="49">
        <v>1</v>
      </c>
      <c r="H219" s="41">
        <f>$H$217</f>
        <v>6.106367E-2</v>
      </c>
      <c r="I219" s="47">
        <f t="shared" si="40"/>
        <v>20351.2242186492</v>
      </c>
      <c r="K219" s="47">
        <v>331824.96461538452</v>
      </c>
      <c r="L219" s="49">
        <v>1</v>
      </c>
      <c r="M219" s="41">
        <f t="shared" si="44"/>
        <v>6.106367E-2</v>
      </c>
      <c r="N219" s="47">
        <f t="shared" si="43"/>
        <v>20262.450137035517</v>
      </c>
      <c r="R219" s="45"/>
    </row>
    <row r="220" spans="1:18">
      <c r="A220" s="12">
        <f t="shared" si="47"/>
        <v>206</v>
      </c>
      <c r="B220" s="48">
        <v>39928</v>
      </c>
      <c r="C220" s="1" t="s">
        <v>111</v>
      </c>
      <c r="D220" s="47">
        <v>27590578.657617185</v>
      </c>
      <c r="E220" s="55">
        <v>0</v>
      </c>
      <c r="F220" s="47">
        <f t="shared" si="39"/>
        <v>27590578.657617185</v>
      </c>
      <c r="G220" s="49">
        <v>1</v>
      </c>
      <c r="H220" s="41">
        <f>$H$217</f>
        <v>6.106367E-2</v>
      </c>
      <c r="I220" s="47">
        <f t="shared" si="40"/>
        <v>1684781.9902577789</v>
      </c>
      <c r="K220" s="47">
        <v>25221034.38041592</v>
      </c>
      <c r="L220" s="49">
        <v>1</v>
      </c>
      <c r="M220" s="41">
        <f t="shared" si="44"/>
        <v>6.106367E-2</v>
      </c>
      <c r="N220" s="47">
        <f t="shared" si="43"/>
        <v>1540088.9204643723</v>
      </c>
      <c r="R220" s="45"/>
    </row>
    <row r="221" spans="1:18">
      <c r="A221" s="12">
        <f t="shared" si="47"/>
        <v>207</v>
      </c>
      <c r="B221" s="48">
        <v>39931</v>
      </c>
      <c r="C221" s="1" t="s">
        <v>110</v>
      </c>
      <c r="D221" s="47">
        <v>297266.61</v>
      </c>
      <c r="E221" s="55">
        <v>0</v>
      </c>
      <c r="F221" s="47">
        <f t="shared" si="39"/>
        <v>297266.61</v>
      </c>
      <c r="G221" s="49">
        <v>1</v>
      </c>
      <c r="H221" s="41">
        <v>4.6370689999999999E-2</v>
      </c>
      <c r="I221" s="47">
        <f t="shared" si="40"/>
        <v>13784.4578196609</v>
      </c>
      <c r="K221" s="47">
        <v>297266.60999999993</v>
      </c>
      <c r="L221" s="49">
        <v>1</v>
      </c>
      <c r="M221" s="41">
        <f t="shared" si="44"/>
        <v>4.6370689999999999E-2</v>
      </c>
      <c r="N221" s="47">
        <f t="shared" si="43"/>
        <v>13784.457819660896</v>
      </c>
      <c r="R221" s="45"/>
    </row>
    <row r="222" spans="1:18">
      <c r="A222" s="12">
        <f t="shared" si="47"/>
        <v>208</v>
      </c>
      <c r="B222" s="48">
        <v>39932</v>
      </c>
      <c r="C222" s="1" t="s">
        <v>109</v>
      </c>
      <c r="D222" s="47">
        <v>783916.61</v>
      </c>
      <c r="E222" s="55">
        <v>0</v>
      </c>
      <c r="F222" s="47">
        <f t="shared" si="39"/>
        <v>783916.61</v>
      </c>
      <c r="G222" s="49">
        <v>1</v>
      </c>
      <c r="H222" s="41">
        <v>4.6370689999999999E-2</v>
      </c>
      <c r="I222" s="47">
        <f t="shared" si="40"/>
        <v>36350.754108160902</v>
      </c>
      <c r="K222" s="47">
        <v>783916.61</v>
      </c>
      <c r="L222" s="49">
        <v>1</v>
      </c>
      <c r="M222" s="41">
        <f t="shared" si="44"/>
        <v>4.6370689999999999E-2</v>
      </c>
      <c r="N222" s="47">
        <f t="shared" si="43"/>
        <v>36350.754108160902</v>
      </c>
      <c r="R222" s="45"/>
    </row>
    <row r="223" spans="1:18">
      <c r="A223" s="12">
        <f t="shared" si="47"/>
        <v>209</v>
      </c>
      <c r="B223" s="48">
        <v>39938</v>
      </c>
      <c r="C223" s="1" t="s">
        <v>108</v>
      </c>
      <c r="D223" s="47">
        <v>20720277.031978484</v>
      </c>
      <c r="E223" s="55">
        <v>0</v>
      </c>
      <c r="F223" s="47">
        <f t="shared" si="39"/>
        <v>20720277.031978484</v>
      </c>
      <c r="G223" s="49">
        <v>1</v>
      </c>
      <c r="H223" s="41">
        <v>4.6370689999999999E-2</v>
      </c>
      <c r="I223" s="47">
        <f t="shared" si="40"/>
        <v>960813.54296399432</v>
      </c>
      <c r="K223" s="47">
        <v>20268360.731602356</v>
      </c>
      <c r="L223" s="49">
        <v>1</v>
      </c>
      <c r="M223" s="41">
        <f t="shared" si="44"/>
        <v>4.6370689999999999E-2</v>
      </c>
      <c r="N223" s="47">
        <f t="shared" si="43"/>
        <v>939857.87229330605</v>
      </c>
      <c r="R223" s="45"/>
    </row>
    <row r="224" spans="1:18">
      <c r="A224" s="12">
        <f t="shared" si="47"/>
        <v>210</v>
      </c>
      <c r="B224" s="53"/>
      <c r="C224" s="1"/>
      <c r="D224" s="44"/>
      <c r="E224" s="44"/>
      <c r="F224" s="44"/>
      <c r="H224" s="49"/>
      <c r="K224" s="44"/>
      <c r="N224" s="44"/>
    </row>
    <row r="225" spans="1:18" ht="15.75" thickBot="1">
      <c r="A225" s="12">
        <f t="shared" si="47"/>
        <v>211</v>
      </c>
      <c r="B225" s="53"/>
      <c r="C225" s="1" t="s">
        <v>107</v>
      </c>
      <c r="D225" s="38">
        <f>SUM(D186:D223)</f>
        <v>236644399.22072497</v>
      </c>
      <c r="E225" s="38">
        <f>SUM(E186:E223)</f>
        <v>0</v>
      </c>
      <c r="F225" s="38">
        <f>SUM(F186:F223)</f>
        <v>236644399.22072497</v>
      </c>
      <c r="I225" s="38">
        <f>SUM(I186:I223)</f>
        <v>11799976.514194028</v>
      </c>
      <c r="K225" s="38">
        <f>SUM(K186:K223)</f>
        <v>216320887.54288059</v>
      </c>
      <c r="N225" s="38">
        <f>SUM(N186:N223)</f>
        <v>10741265.623053771</v>
      </c>
    </row>
    <row r="226" spans="1:18" ht="15.75" thickTop="1">
      <c r="A226" s="12">
        <f t="shared" si="47"/>
        <v>212</v>
      </c>
      <c r="B226" s="53"/>
      <c r="C226" s="1"/>
      <c r="D226" s="42"/>
      <c r="E226" s="42"/>
      <c r="F226" s="42"/>
      <c r="I226" s="42"/>
    </row>
    <row r="227" spans="1:18">
      <c r="A227" s="12">
        <f t="shared" si="47"/>
        <v>213</v>
      </c>
      <c r="B227" s="53"/>
      <c r="C227" s="4" t="s">
        <v>74</v>
      </c>
      <c r="D227" s="40">
        <v>9646514.3700000048</v>
      </c>
      <c r="E227" s="40">
        <f>-D227</f>
        <v>-9646514.3700000048</v>
      </c>
      <c r="F227" s="40">
        <f>D227+E227</f>
        <v>0</v>
      </c>
      <c r="G227" s="41">
        <f>G218</f>
        <v>9.8599999999999993E-2</v>
      </c>
      <c r="H227" s="41">
        <f>H218</f>
        <v>0.50419999999999998</v>
      </c>
      <c r="I227" s="40">
        <f>F227*G227*H227</f>
        <v>0</v>
      </c>
      <c r="K227" s="40">
        <v>0</v>
      </c>
      <c r="L227" s="41">
        <f>G227</f>
        <v>9.8599999999999993E-2</v>
      </c>
      <c r="M227" s="41">
        <f>H227</f>
        <v>0.50419999999999998</v>
      </c>
      <c r="N227" s="40">
        <f>K227*L227*M227</f>
        <v>0</v>
      </c>
    </row>
    <row r="228" spans="1:18">
      <c r="A228" s="12">
        <f t="shared" si="47"/>
        <v>214</v>
      </c>
      <c r="B228" s="53"/>
    </row>
    <row r="229" spans="1:18" ht="15.75">
      <c r="A229" s="12">
        <f t="shared" si="47"/>
        <v>215</v>
      </c>
      <c r="B229" s="54" t="s">
        <v>106</v>
      </c>
    </row>
    <row r="230" spans="1:18">
      <c r="A230" s="12">
        <f t="shared" si="47"/>
        <v>216</v>
      </c>
      <c r="B230" s="53"/>
    </row>
    <row r="231" spans="1:18">
      <c r="A231" s="12">
        <f t="shared" si="47"/>
        <v>217</v>
      </c>
      <c r="B231" s="53"/>
      <c r="C231" s="52" t="s">
        <v>105</v>
      </c>
    </row>
    <row r="232" spans="1:18">
      <c r="A232" s="12">
        <f t="shared" si="47"/>
        <v>218</v>
      </c>
      <c r="B232" s="48">
        <v>38900</v>
      </c>
      <c r="C232" s="1" t="s">
        <v>104</v>
      </c>
      <c r="D232" s="40">
        <v>2874239.86</v>
      </c>
      <c r="E232" s="51">
        <v>0</v>
      </c>
      <c r="F232" s="50">
        <f t="shared" ref="F232:F260" si="48">D232+E232</f>
        <v>2874239.86</v>
      </c>
      <c r="G232" s="41">
        <v>0.11020000000000001</v>
      </c>
      <c r="H232" s="41">
        <v>0.50429999999999997</v>
      </c>
      <c r="I232" s="50">
        <f t="shared" ref="I232:I260" si="49">F232*G232*H232</f>
        <v>159732.60358605959</v>
      </c>
      <c r="K232" s="40">
        <v>2874239.86</v>
      </c>
      <c r="L232" s="41">
        <f t="shared" ref="L232:L260" si="50">G232</f>
        <v>0.11020000000000001</v>
      </c>
      <c r="M232" s="41">
        <f t="shared" ref="M232:M260" si="51">H232</f>
        <v>0.50429999999999997</v>
      </c>
      <c r="N232" s="50">
        <f t="shared" ref="N232:N260" si="52">K232*L232*M232</f>
        <v>159732.60358605959</v>
      </c>
      <c r="P232" s="46"/>
      <c r="R232" s="45"/>
    </row>
    <row r="233" spans="1:18">
      <c r="A233" s="12">
        <f t="shared" si="47"/>
        <v>219</v>
      </c>
      <c r="B233" s="48">
        <v>38910</v>
      </c>
      <c r="C233" s="1" t="s">
        <v>103</v>
      </c>
      <c r="D233" s="47">
        <v>1886442.92</v>
      </c>
      <c r="E233" s="43">
        <v>0</v>
      </c>
      <c r="F233" s="15">
        <f t="shared" si="48"/>
        <v>1886442.92</v>
      </c>
      <c r="G233" s="41">
        <v>1</v>
      </c>
      <c r="H233" s="41">
        <v>2.4788790000000002E-2</v>
      </c>
      <c r="I233" s="47">
        <f t="shared" si="49"/>
        <v>46762.637390866803</v>
      </c>
      <c r="K233" s="47">
        <v>1886442.9200000006</v>
      </c>
      <c r="L233" s="41">
        <f t="shared" si="50"/>
        <v>1</v>
      </c>
      <c r="M233" s="41">
        <f t="shared" si="51"/>
        <v>2.4788790000000002E-2</v>
      </c>
      <c r="N233" s="47">
        <f t="shared" si="52"/>
        <v>46762.637390866817</v>
      </c>
      <c r="P233" s="46"/>
      <c r="R233" s="45"/>
    </row>
    <row r="234" spans="1:18">
      <c r="A234" s="12">
        <f t="shared" si="47"/>
        <v>220</v>
      </c>
      <c r="B234" s="48">
        <v>39000</v>
      </c>
      <c r="C234" s="1" t="s">
        <v>102</v>
      </c>
      <c r="D234" s="47">
        <v>13238061.850676714</v>
      </c>
      <c r="E234" s="43">
        <v>0</v>
      </c>
      <c r="F234" s="15">
        <f t="shared" si="48"/>
        <v>13238061.850676714</v>
      </c>
      <c r="G234" s="41">
        <f>$G$232</f>
        <v>0.11020000000000001</v>
      </c>
      <c r="H234" s="41">
        <f>$H$232</f>
        <v>0.50429999999999997</v>
      </c>
      <c r="I234" s="47">
        <f t="shared" si="49"/>
        <v>735690.19596084859</v>
      </c>
      <c r="K234" s="47">
        <v>13223022.926730799</v>
      </c>
      <c r="L234" s="41">
        <f t="shared" si="50"/>
        <v>0.11020000000000001</v>
      </c>
      <c r="M234" s="41">
        <f t="shared" si="51"/>
        <v>0.50429999999999997</v>
      </c>
      <c r="N234" s="47">
        <f t="shared" si="52"/>
        <v>734854.42490692763</v>
      </c>
      <c r="P234" s="46"/>
      <c r="R234" s="45"/>
    </row>
    <row r="235" spans="1:18">
      <c r="A235" s="12">
        <f t="shared" si="47"/>
        <v>221</v>
      </c>
      <c r="B235" s="48">
        <v>39009</v>
      </c>
      <c r="C235" s="1" t="s">
        <v>101</v>
      </c>
      <c r="D235" s="47">
        <v>2820613.55</v>
      </c>
      <c r="E235" s="43">
        <v>0</v>
      </c>
      <c r="F235" s="15">
        <f t="shared" si="48"/>
        <v>2820613.55</v>
      </c>
      <c r="G235" s="41">
        <f>$G$232</f>
        <v>0.11020000000000001</v>
      </c>
      <c r="H235" s="41">
        <f>$H$232</f>
        <v>0.50429999999999997</v>
      </c>
      <c r="I235" s="47">
        <f t="shared" si="49"/>
        <v>156752.38254180297</v>
      </c>
      <c r="K235" s="47">
        <v>2820613.55</v>
      </c>
      <c r="L235" s="41">
        <f t="shared" si="50"/>
        <v>0.11020000000000001</v>
      </c>
      <c r="M235" s="41">
        <f t="shared" si="51"/>
        <v>0.50429999999999997</v>
      </c>
      <c r="N235" s="47">
        <f t="shared" si="52"/>
        <v>156752.38254180297</v>
      </c>
      <c r="P235" s="46"/>
      <c r="R235" s="45"/>
    </row>
    <row r="236" spans="1:18">
      <c r="A236" s="12">
        <f t="shared" si="47"/>
        <v>222</v>
      </c>
      <c r="B236" s="48">
        <v>39010</v>
      </c>
      <c r="C236" s="1" t="s">
        <v>100</v>
      </c>
      <c r="D236" s="47">
        <v>12562619.01</v>
      </c>
      <c r="E236" s="43">
        <v>0</v>
      </c>
      <c r="F236" s="15">
        <f t="shared" si="48"/>
        <v>12562619.01</v>
      </c>
      <c r="G236" s="41">
        <v>1</v>
      </c>
      <c r="H236" s="41">
        <f>$H$233</f>
        <v>2.4788790000000002E-2</v>
      </c>
      <c r="I236" s="47">
        <f t="shared" si="49"/>
        <v>311412.12448889791</v>
      </c>
      <c r="K236" s="47">
        <v>12562619.01</v>
      </c>
      <c r="L236" s="41">
        <f t="shared" si="50"/>
        <v>1</v>
      </c>
      <c r="M236" s="41">
        <f t="shared" si="51"/>
        <v>2.4788790000000002E-2</v>
      </c>
      <c r="N236" s="47">
        <f t="shared" si="52"/>
        <v>311412.12448889791</v>
      </c>
      <c r="P236" s="46"/>
      <c r="R236" s="45"/>
    </row>
    <row r="237" spans="1:18">
      <c r="A237" s="12">
        <f t="shared" si="47"/>
        <v>223</v>
      </c>
      <c r="B237" s="48">
        <v>39100</v>
      </c>
      <c r="C237" s="1" t="s">
        <v>99</v>
      </c>
      <c r="D237" s="47">
        <v>2640949.96</v>
      </c>
      <c r="E237" s="43">
        <v>0</v>
      </c>
      <c r="F237" s="15">
        <f t="shared" si="48"/>
        <v>2640949.96</v>
      </c>
      <c r="G237" s="41">
        <f>$G$232</f>
        <v>0.11020000000000001</v>
      </c>
      <c r="H237" s="41">
        <f>$H$232</f>
        <v>0.50429999999999997</v>
      </c>
      <c r="I237" s="47">
        <f t="shared" si="49"/>
        <v>146767.7833440456</v>
      </c>
      <c r="K237" s="47">
        <v>2640949.9600000004</v>
      </c>
      <c r="L237" s="41">
        <f t="shared" si="50"/>
        <v>0.11020000000000001</v>
      </c>
      <c r="M237" s="41">
        <f t="shared" si="51"/>
        <v>0.50429999999999997</v>
      </c>
      <c r="N237" s="47">
        <f t="shared" si="52"/>
        <v>146767.78334404563</v>
      </c>
      <c r="P237" s="46"/>
      <c r="R237" s="45"/>
    </row>
    <row r="238" spans="1:18">
      <c r="A238" s="12">
        <f t="shared" si="47"/>
        <v>224</v>
      </c>
      <c r="B238" s="48">
        <v>39101</v>
      </c>
      <c r="C238" s="1" t="s">
        <v>98</v>
      </c>
      <c r="D238" s="47">
        <v>0</v>
      </c>
      <c r="E238" s="43">
        <v>0</v>
      </c>
      <c r="F238" s="15">
        <f t="shared" si="48"/>
        <v>0</v>
      </c>
      <c r="G238" s="41">
        <f>$G$232</f>
        <v>0.11020000000000001</v>
      </c>
      <c r="H238" s="41">
        <f>$H$232</f>
        <v>0.50429999999999997</v>
      </c>
      <c r="I238" s="47">
        <f t="shared" si="49"/>
        <v>0</v>
      </c>
      <c r="K238" s="47">
        <v>0</v>
      </c>
      <c r="L238" s="41">
        <f t="shared" si="50"/>
        <v>0.11020000000000001</v>
      </c>
      <c r="M238" s="41">
        <f t="shared" si="51"/>
        <v>0.50429999999999997</v>
      </c>
      <c r="N238" s="47">
        <f t="shared" si="52"/>
        <v>0</v>
      </c>
      <c r="P238" s="46"/>
      <c r="R238" s="45"/>
    </row>
    <row r="239" spans="1:18">
      <c r="A239" s="12">
        <f t="shared" si="47"/>
        <v>225</v>
      </c>
      <c r="B239" s="48">
        <v>39102</v>
      </c>
      <c r="C239" s="1" t="s">
        <v>97</v>
      </c>
      <c r="D239" s="47">
        <v>0</v>
      </c>
      <c r="E239" s="43">
        <v>0</v>
      </c>
      <c r="F239" s="15">
        <f t="shared" si="48"/>
        <v>0</v>
      </c>
      <c r="G239" s="41">
        <f>$G$232</f>
        <v>0.11020000000000001</v>
      </c>
      <c r="H239" s="41">
        <f>$H$232</f>
        <v>0.50429999999999997</v>
      </c>
      <c r="I239" s="47">
        <f t="shared" si="49"/>
        <v>0</v>
      </c>
      <c r="K239" s="47">
        <v>0</v>
      </c>
      <c r="L239" s="41">
        <f t="shared" si="50"/>
        <v>0.11020000000000001</v>
      </c>
      <c r="M239" s="41">
        <f t="shared" si="51"/>
        <v>0.50429999999999997</v>
      </c>
      <c r="N239" s="47">
        <f t="shared" si="52"/>
        <v>0</v>
      </c>
      <c r="P239" s="46"/>
      <c r="R239" s="45"/>
    </row>
    <row r="240" spans="1:18">
      <c r="A240" s="12">
        <f t="shared" si="47"/>
        <v>226</v>
      </c>
      <c r="B240" s="48">
        <v>39103</v>
      </c>
      <c r="C240" s="1" t="s">
        <v>96</v>
      </c>
      <c r="D240" s="47">
        <v>0</v>
      </c>
      <c r="E240" s="43">
        <v>0</v>
      </c>
      <c r="F240" s="15">
        <f t="shared" si="48"/>
        <v>0</v>
      </c>
      <c r="G240" s="41">
        <f>$G$232</f>
        <v>0.11020000000000001</v>
      </c>
      <c r="H240" s="41">
        <f>$H$232</f>
        <v>0.50429999999999997</v>
      </c>
      <c r="I240" s="47">
        <f t="shared" si="49"/>
        <v>0</v>
      </c>
      <c r="K240" s="47">
        <v>0</v>
      </c>
      <c r="L240" s="41">
        <f t="shared" si="50"/>
        <v>0.11020000000000001</v>
      </c>
      <c r="M240" s="41">
        <f t="shared" si="51"/>
        <v>0.50429999999999997</v>
      </c>
      <c r="N240" s="47">
        <f t="shared" si="52"/>
        <v>0</v>
      </c>
      <c r="P240" s="46"/>
      <c r="R240" s="45"/>
    </row>
    <row r="241" spans="1:18">
      <c r="A241" s="12">
        <f t="shared" si="47"/>
        <v>227</v>
      </c>
      <c r="B241" s="48">
        <v>39110</v>
      </c>
      <c r="C241" s="1" t="s">
        <v>95</v>
      </c>
      <c r="D241" s="47">
        <v>534049.43000000005</v>
      </c>
      <c r="E241" s="43">
        <v>0</v>
      </c>
      <c r="F241" s="15">
        <f t="shared" si="48"/>
        <v>534049.43000000005</v>
      </c>
      <c r="G241" s="41">
        <v>1</v>
      </c>
      <c r="H241" s="41">
        <f>$H$233</f>
        <v>2.4788790000000002E-2</v>
      </c>
      <c r="I241" s="47">
        <f t="shared" si="49"/>
        <v>13238.439169889702</v>
      </c>
      <c r="K241" s="47">
        <v>534049.42999999993</v>
      </c>
      <c r="L241" s="41">
        <f t="shared" si="50"/>
        <v>1</v>
      </c>
      <c r="M241" s="41">
        <f t="shared" si="51"/>
        <v>2.4788790000000002E-2</v>
      </c>
      <c r="N241" s="47">
        <f t="shared" si="52"/>
        <v>13238.4391698897</v>
      </c>
      <c r="P241" s="46"/>
      <c r="R241" s="45"/>
    </row>
    <row r="242" spans="1:18">
      <c r="A242" s="12">
        <f t="shared" si="47"/>
        <v>228</v>
      </c>
      <c r="B242" s="48">
        <v>39210</v>
      </c>
      <c r="C242" s="1" t="s">
        <v>94</v>
      </c>
      <c r="D242" s="47">
        <v>96290.22</v>
      </c>
      <c r="E242" s="43">
        <v>0</v>
      </c>
      <c r="F242" s="15">
        <f t="shared" si="48"/>
        <v>96290.22</v>
      </c>
      <c r="G242" s="41">
        <v>1</v>
      </c>
      <c r="H242" s="41">
        <f>$H$233</f>
        <v>2.4788790000000002E-2</v>
      </c>
      <c r="I242" s="47">
        <f t="shared" si="49"/>
        <v>2386.9180426338003</v>
      </c>
      <c r="K242" s="47">
        <v>96290.219999999987</v>
      </c>
      <c r="L242" s="41">
        <f t="shared" si="50"/>
        <v>1</v>
      </c>
      <c r="M242" s="41">
        <f t="shared" si="51"/>
        <v>2.4788790000000002E-2</v>
      </c>
      <c r="N242" s="47">
        <f t="shared" si="52"/>
        <v>2386.9180426337998</v>
      </c>
      <c r="P242" s="46"/>
      <c r="R242" s="45"/>
    </row>
    <row r="243" spans="1:18">
      <c r="A243" s="12">
        <f t="shared" si="47"/>
        <v>229</v>
      </c>
      <c r="B243" s="48">
        <v>39410</v>
      </c>
      <c r="C243" s="1" t="s">
        <v>93</v>
      </c>
      <c r="D243" s="47">
        <v>595549.02</v>
      </c>
      <c r="E243" s="43">
        <v>0</v>
      </c>
      <c r="F243" s="15">
        <f t="shared" si="48"/>
        <v>595549.02</v>
      </c>
      <c r="G243" s="41">
        <v>1</v>
      </c>
      <c r="H243" s="41">
        <f>$H$233</f>
        <v>2.4788790000000002E-2</v>
      </c>
      <c r="I243" s="47">
        <f t="shared" si="49"/>
        <v>14762.939591485801</v>
      </c>
      <c r="K243" s="47">
        <v>595549.01999999979</v>
      </c>
      <c r="L243" s="41">
        <f t="shared" si="50"/>
        <v>1</v>
      </c>
      <c r="M243" s="41">
        <f t="shared" si="51"/>
        <v>2.4788790000000002E-2</v>
      </c>
      <c r="N243" s="47">
        <f t="shared" si="52"/>
        <v>14762.939591485796</v>
      </c>
      <c r="P243" s="46"/>
      <c r="R243" s="45"/>
    </row>
    <row r="244" spans="1:18">
      <c r="A244" s="12">
        <f t="shared" si="47"/>
        <v>230</v>
      </c>
      <c r="B244" s="48">
        <v>39510</v>
      </c>
      <c r="C244" s="1" t="s">
        <v>92</v>
      </c>
      <c r="D244" s="47">
        <v>23632.07</v>
      </c>
      <c r="E244" s="43">
        <v>0</v>
      </c>
      <c r="F244" s="15">
        <f t="shared" si="48"/>
        <v>23632.07</v>
      </c>
      <c r="G244" s="41">
        <v>1</v>
      </c>
      <c r="H244" s="41">
        <f>$H$233</f>
        <v>2.4788790000000002E-2</v>
      </c>
      <c r="I244" s="47">
        <f t="shared" si="49"/>
        <v>585.81042049530004</v>
      </c>
      <c r="K244" s="47">
        <v>23632.070000000003</v>
      </c>
      <c r="L244" s="41">
        <f t="shared" si="50"/>
        <v>1</v>
      </c>
      <c r="M244" s="41">
        <f t="shared" si="51"/>
        <v>2.4788790000000002E-2</v>
      </c>
      <c r="N244" s="47">
        <f t="shared" si="52"/>
        <v>585.81042049530015</v>
      </c>
      <c r="P244" s="46"/>
      <c r="R244" s="45"/>
    </row>
    <row r="245" spans="1:18">
      <c r="A245" s="12">
        <f t="shared" si="47"/>
        <v>231</v>
      </c>
      <c r="B245" s="48">
        <v>39700</v>
      </c>
      <c r="C245" s="1" t="s">
        <v>91</v>
      </c>
      <c r="D245" s="47">
        <v>1913117.11</v>
      </c>
      <c r="E245" s="43">
        <v>0</v>
      </c>
      <c r="F245" s="15">
        <f t="shared" si="48"/>
        <v>1913117.11</v>
      </c>
      <c r="G245" s="41">
        <f>$G$232</f>
        <v>0.11020000000000001</v>
      </c>
      <c r="H245" s="41">
        <f>$H$232</f>
        <v>0.50429999999999997</v>
      </c>
      <c r="I245" s="47">
        <f t="shared" si="49"/>
        <v>106319.3024347446</v>
      </c>
      <c r="K245" s="47">
        <v>1913117.1099999996</v>
      </c>
      <c r="L245" s="41">
        <f t="shared" si="50"/>
        <v>0.11020000000000001</v>
      </c>
      <c r="M245" s="41">
        <f t="shared" si="51"/>
        <v>0.50429999999999997</v>
      </c>
      <c r="N245" s="47">
        <f t="shared" si="52"/>
        <v>106319.30243474458</v>
      </c>
      <c r="P245" s="46"/>
      <c r="R245" s="45"/>
    </row>
    <row r="246" spans="1:18">
      <c r="A246" s="12">
        <f t="shared" si="47"/>
        <v>232</v>
      </c>
      <c r="B246" s="48">
        <v>39710</v>
      </c>
      <c r="C246" s="1" t="s">
        <v>90</v>
      </c>
      <c r="D246" s="47">
        <v>327905.48</v>
      </c>
      <c r="E246" s="43">
        <v>0</v>
      </c>
      <c r="F246" s="15">
        <f t="shared" si="48"/>
        <v>327905.48</v>
      </c>
      <c r="G246" s="41">
        <v>1</v>
      </c>
      <c r="H246" s="41">
        <f>$H$233</f>
        <v>2.4788790000000002E-2</v>
      </c>
      <c r="I246" s="47">
        <f t="shared" si="49"/>
        <v>8128.3800835692</v>
      </c>
      <c r="K246" s="47">
        <v>327905.48000000004</v>
      </c>
      <c r="L246" s="41">
        <f t="shared" si="50"/>
        <v>1</v>
      </c>
      <c r="M246" s="41">
        <f t="shared" si="51"/>
        <v>2.4788790000000002E-2</v>
      </c>
      <c r="N246" s="47">
        <f t="shared" si="52"/>
        <v>8128.3800835692018</v>
      </c>
      <c r="P246" s="46"/>
      <c r="R246" s="45"/>
    </row>
    <row r="247" spans="1:18">
      <c r="A247" s="12">
        <f t="shared" si="47"/>
        <v>233</v>
      </c>
      <c r="B247" s="48">
        <v>39800</v>
      </c>
      <c r="C247" s="1" t="s">
        <v>89</v>
      </c>
      <c r="D247" s="47">
        <v>71376.73</v>
      </c>
      <c r="E247" s="43">
        <v>0</v>
      </c>
      <c r="F247" s="15">
        <f t="shared" si="48"/>
        <v>71376.73</v>
      </c>
      <c r="G247" s="41">
        <f>$G$232</f>
        <v>0.11020000000000001</v>
      </c>
      <c r="H247" s="41">
        <f>$H$232</f>
        <v>0.50429999999999997</v>
      </c>
      <c r="I247" s="47">
        <f t="shared" si="49"/>
        <v>3966.6804002777994</v>
      </c>
      <c r="K247" s="47">
        <v>71376.73</v>
      </c>
      <c r="L247" s="41">
        <f t="shared" si="50"/>
        <v>0.11020000000000001</v>
      </c>
      <c r="M247" s="41">
        <f t="shared" si="51"/>
        <v>0.50429999999999997</v>
      </c>
      <c r="N247" s="47">
        <f t="shared" si="52"/>
        <v>3966.6804002777994</v>
      </c>
      <c r="P247" s="46"/>
      <c r="R247" s="45"/>
    </row>
    <row r="248" spans="1:18">
      <c r="A248" s="12">
        <f t="shared" si="47"/>
        <v>234</v>
      </c>
      <c r="B248" s="48">
        <v>39810</v>
      </c>
      <c r="C248" s="1" t="s">
        <v>88</v>
      </c>
      <c r="D248" s="47">
        <v>545395.62</v>
      </c>
      <c r="E248" s="43">
        <v>0</v>
      </c>
      <c r="F248" s="15">
        <f t="shared" si="48"/>
        <v>545395.62</v>
      </c>
      <c r="G248" s="49">
        <v>1</v>
      </c>
      <c r="H248" s="41">
        <f>$H$233</f>
        <v>2.4788790000000002E-2</v>
      </c>
      <c r="I248" s="47">
        <f t="shared" si="49"/>
        <v>13519.697491099801</v>
      </c>
      <c r="K248" s="47">
        <v>545395.62</v>
      </c>
      <c r="L248" s="41">
        <f t="shared" si="50"/>
        <v>1</v>
      </c>
      <c r="M248" s="41">
        <f t="shared" si="51"/>
        <v>2.4788790000000002E-2</v>
      </c>
      <c r="N248" s="47">
        <f t="shared" si="52"/>
        <v>13519.697491099801</v>
      </c>
      <c r="P248" s="46"/>
      <c r="R248" s="45"/>
    </row>
    <row r="249" spans="1:18">
      <c r="A249" s="12">
        <f t="shared" si="47"/>
        <v>235</v>
      </c>
      <c r="B249" s="48">
        <v>39900</v>
      </c>
      <c r="C249" s="1" t="s">
        <v>87</v>
      </c>
      <c r="D249" s="47">
        <v>0</v>
      </c>
      <c r="E249" s="43">
        <v>0</v>
      </c>
      <c r="F249" s="15">
        <f t="shared" si="48"/>
        <v>0</v>
      </c>
      <c r="G249" s="41">
        <f t="shared" ref="G249:G255" si="53">$G$232</f>
        <v>0.11020000000000001</v>
      </c>
      <c r="H249" s="41">
        <f t="shared" ref="H249:H255" si="54">$H$232</f>
        <v>0.50429999999999997</v>
      </c>
      <c r="I249" s="47">
        <f t="shared" si="49"/>
        <v>0</v>
      </c>
      <c r="K249" s="47">
        <v>0</v>
      </c>
      <c r="L249" s="41">
        <f t="shared" si="50"/>
        <v>0.11020000000000001</v>
      </c>
      <c r="M249" s="41">
        <f t="shared" si="51"/>
        <v>0.50429999999999997</v>
      </c>
      <c r="N249" s="47">
        <f t="shared" si="52"/>
        <v>0</v>
      </c>
      <c r="P249" s="46"/>
      <c r="R249" s="45"/>
    </row>
    <row r="250" spans="1:18">
      <c r="A250" s="12">
        <f t="shared" si="47"/>
        <v>236</v>
      </c>
      <c r="B250" s="48">
        <v>39901</v>
      </c>
      <c r="C250" s="1" t="s">
        <v>86</v>
      </c>
      <c r="D250" s="47">
        <v>10026915.400844557</v>
      </c>
      <c r="E250" s="43">
        <v>0</v>
      </c>
      <c r="F250" s="15">
        <f t="shared" si="48"/>
        <v>10026915.400844557</v>
      </c>
      <c r="G250" s="41">
        <f t="shared" si="53"/>
        <v>0.11020000000000001</v>
      </c>
      <c r="H250" s="41">
        <f t="shared" si="54"/>
        <v>0.50429999999999997</v>
      </c>
      <c r="I250" s="47">
        <f t="shared" si="49"/>
        <v>557234.39271837927</v>
      </c>
      <c r="K250" s="47">
        <v>9947992.6486887503</v>
      </c>
      <c r="L250" s="41">
        <f t="shared" si="50"/>
        <v>0.11020000000000001</v>
      </c>
      <c r="M250" s="41">
        <f t="shared" si="51"/>
        <v>0.50429999999999997</v>
      </c>
      <c r="N250" s="47">
        <f t="shared" si="52"/>
        <v>552848.35073925788</v>
      </c>
      <c r="P250" s="46"/>
      <c r="R250" s="45"/>
    </row>
    <row r="251" spans="1:18">
      <c r="A251" s="12">
        <f t="shared" si="47"/>
        <v>237</v>
      </c>
      <c r="B251" s="48">
        <v>39902</v>
      </c>
      <c r="C251" s="1" t="s">
        <v>85</v>
      </c>
      <c r="D251" s="47">
        <v>2208691.44</v>
      </c>
      <c r="E251" s="43">
        <v>0</v>
      </c>
      <c r="F251" s="15">
        <f t="shared" si="48"/>
        <v>2208691.44</v>
      </c>
      <c r="G251" s="41">
        <f t="shared" si="53"/>
        <v>0.11020000000000001</v>
      </c>
      <c r="H251" s="41">
        <f t="shared" si="54"/>
        <v>0.50429999999999997</v>
      </c>
      <c r="I251" s="47">
        <f t="shared" si="49"/>
        <v>122745.5088697584</v>
      </c>
      <c r="K251" s="47">
        <v>2208691.4400000004</v>
      </c>
      <c r="L251" s="41">
        <f t="shared" si="50"/>
        <v>0.11020000000000001</v>
      </c>
      <c r="M251" s="41">
        <f t="shared" si="51"/>
        <v>0.50429999999999997</v>
      </c>
      <c r="N251" s="47">
        <f t="shared" si="52"/>
        <v>122745.50886975843</v>
      </c>
      <c r="P251" s="46"/>
      <c r="R251" s="45"/>
    </row>
    <row r="252" spans="1:18">
      <c r="A252" s="12">
        <f t="shared" si="47"/>
        <v>238</v>
      </c>
      <c r="B252" s="48">
        <v>39903</v>
      </c>
      <c r="C252" s="1" t="s">
        <v>84</v>
      </c>
      <c r="D252" s="47">
        <v>338087.79</v>
      </c>
      <c r="E252" s="43">
        <v>0</v>
      </c>
      <c r="F252" s="15">
        <f t="shared" si="48"/>
        <v>338087.79</v>
      </c>
      <c r="G252" s="41">
        <f t="shared" si="53"/>
        <v>0.11020000000000001</v>
      </c>
      <c r="H252" s="41">
        <f t="shared" si="54"/>
        <v>0.50429999999999997</v>
      </c>
      <c r="I252" s="47">
        <f t="shared" si="49"/>
        <v>18788.843509169397</v>
      </c>
      <c r="K252" s="47">
        <v>338087.79</v>
      </c>
      <c r="L252" s="41">
        <f t="shared" si="50"/>
        <v>0.11020000000000001</v>
      </c>
      <c r="M252" s="41">
        <f t="shared" si="51"/>
        <v>0.50429999999999997</v>
      </c>
      <c r="N252" s="47">
        <f t="shared" si="52"/>
        <v>18788.843509169397</v>
      </c>
      <c r="P252" s="46"/>
      <c r="R252" s="45"/>
    </row>
    <row r="253" spans="1:18">
      <c r="A253" s="12">
        <f t="shared" si="47"/>
        <v>239</v>
      </c>
      <c r="B253" s="48">
        <v>39906</v>
      </c>
      <c r="C253" s="1" t="s">
        <v>83</v>
      </c>
      <c r="D253" s="47">
        <v>922187.19206502289</v>
      </c>
      <c r="E253" s="43">
        <v>0</v>
      </c>
      <c r="F253" s="15">
        <f t="shared" si="48"/>
        <v>922187.19206502289</v>
      </c>
      <c r="G253" s="41">
        <f t="shared" si="53"/>
        <v>0.11020000000000001</v>
      </c>
      <c r="H253" s="41">
        <f t="shared" si="54"/>
        <v>0.50429999999999997</v>
      </c>
      <c r="I253" s="47">
        <f t="shared" si="49"/>
        <v>51249.501905614692</v>
      </c>
      <c r="K253" s="47">
        <v>742504.32397239492</v>
      </c>
      <c r="L253" s="41">
        <f t="shared" si="50"/>
        <v>0.11020000000000001</v>
      </c>
      <c r="M253" s="41">
        <f t="shared" si="51"/>
        <v>0.50429999999999997</v>
      </c>
      <c r="N253" s="47">
        <f t="shared" si="52"/>
        <v>41263.831349836517</v>
      </c>
      <c r="P253" s="46"/>
      <c r="R253" s="45"/>
    </row>
    <row r="254" spans="1:18">
      <c r="A254" s="12">
        <f t="shared" si="47"/>
        <v>240</v>
      </c>
      <c r="B254" s="48">
        <v>39907</v>
      </c>
      <c r="C254" s="1" t="s">
        <v>82</v>
      </c>
      <c r="D254" s="47">
        <v>0</v>
      </c>
      <c r="E254" s="43">
        <v>0</v>
      </c>
      <c r="F254" s="15">
        <f t="shared" si="48"/>
        <v>0</v>
      </c>
      <c r="G254" s="41">
        <f t="shared" si="53"/>
        <v>0.11020000000000001</v>
      </c>
      <c r="H254" s="41">
        <f t="shared" si="54"/>
        <v>0.50429999999999997</v>
      </c>
      <c r="I254" s="47">
        <f t="shared" si="49"/>
        <v>0</v>
      </c>
      <c r="K254" s="47">
        <v>0</v>
      </c>
      <c r="L254" s="41">
        <f t="shared" si="50"/>
        <v>0.11020000000000001</v>
      </c>
      <c r="M254" s="41">
        <f t="shared" si="51"/>
        <v>0.50429999999999997</v>
      </c>
      <c r="N254" s="47">
        <f t="shared" si="52"/>
        <v>0</v>
      </c>
      <c r="P254" s="46"/>
      <c r="R254" s="45"/>
    </row>
    <row r="255" spans="1:18">
      <c r="A255" s="12">
        <f t="shared" si="47"/>
        <v>241</v>
      </c>
      <c r="B255" s="48">
        <v>39908</v>
      </c>
      <c r="C255" s="1" t="s">
        <v>81</v>
      </c>
      <c r="D255" s="47">
        <v>98380551.41641371</v>
      </c>
      <c r="E255" s="43">
        <v>0</v>
      </c>
      <c r="F255" s="15">
        <f t="shared" si="48"/>
        <v>98380551.41641371</v>
      </c>
      <c r="G255" s="41">
        <f t="shared" si="53"/>
        <v>0.11020000000000001</v>
      </c>
      <c r="H255" s="41">
        <f t="shared" si="54"/>
        <v>0.50429999999999997</v>
      </c>
      <c r="I255" s="47">
        <f t="shared" si="49"/>
        <v>5467386.9911385775</v>
      </c>
      <c r="K255" s="47">
        <v>97901400.279069602</v>
      </c>
      <c r="L255" s="41">
        <f t="shared" si="50"/>
        <v>0.11020000000000001</v>
      </c>
      <c r="M255" s="41">
        <f t="shared" si="51"/>
        <v>0.50429999999999997</v>
      </c>
      <c r="N255" s="47">
        <f t="shared" si="52"/>
        <v>5440758.7129129749</v>
      </c>
      <c r="P255" s="46"/>
      <c r="R255" s="45"/>
    </row>
    <row r="256" spans="1:18">
      <c r="A256" s="12">
        <f t="shared" si="47"/>
        <v>242</v>
      </c>
      <c r="B256" s="48">
        <v>39910</v>
      </c>
      <c r="C256" s="1" t="s">
        <v>80</v>
      </c>
      <c r="D256" s="47">
        <v>301110.64</v>
      </c>
      <c r="E256" s="43">
        <v>0</v>
      </c>
      <c r="F256" s="15">
        <f t="shared" si="48"/>
        <v>301110.64</v>
      </c>
      <c r="G256" s="41">
        <v>1</v>
      </c>
      <c r="H256" s="41">
        <f>$H$233</f>
        <v>2.4788790000000002E-2</v>
      </c>
      <c r="I256" s="47">
        <f t="shared" si="49"/>
        <v>7464.1684217256006</v>
      </c>
      <c r="K256" s="47">
        <v>301110.64000000007</v>
      </c>
      <c r="L256" s="41">
        <f t="shared" si="50"/>
        <v>1</v>
      </c>
      <c r="M256" s="41">
        <f t="shared" si="51"/>
        <v>2.4788790000000002E-2</v>
      </c>
      <c r="N256" s="47">
        <f t="shared" si="52"/>
        <v>7464.1684217256025</v>
      </c>
      <c r="P256" s="46"/>
      <c r="R256" s="45"/>
    </row>
    <row r="257" spans="1:18">
      <c r="A257" s="12">
        <f t="shared" si="47"/>
        <v>243</v>
      </c>
      <c r="B257" s="48">
        <v>39916</v>
      </c>
      <c r="C257" t="s">
        <v>79</v>
      </c>
      <c r="D257" s="47">
        <v>72356.72</v>
      </c>
      <c r="E257" s="43">
        <v>0</v>
      </c>
      <c r="F257" s="15">
        <f t="shared" si="48"/>
        <v>72356.72</v>
      </c>
      <c r="G257" s="41">
        <v>1</v>
      </c>
      <c r="H257" s="41">
        <f>$H$233</f>
        <v>2.4788790000000002E-2</v>
      </c>
      <c r="I257" s="47">
        <f t="shared" si="49"/>
        <v>1793.6355371688001</v>
      </c>
      <c r="K257" s="47">
        <v>72356.719999999987</v>
      </c>
      <c r="L257" s="41">
        <f t="shared" si="50"/>
        <v>1</v>
      </c>
      <c r="M257" s="41">
        <f t="shared" si="51"/>
        <v>2.4788790000000002E-2</v>
      </c>
      <c r="N257" s="47">
        <f t="shared" si="52"/>
        <v>1793.6355371687998</v>
      </c>
      <c r="P257" s="46"/>
      <c r="R257" s="45"/>
    </row>
    <row r="258" spans="1:18">
      <c r="A258" s="12">
        <f t="shared" si="47"/>
        <v>244</v>
      </c>
      <c r="B258" s="48">
        <v>39917</v>
      </c>
      <c r="C258" t="s">
        <v>78</v>
      </c>
      <c r="D258" s="47">
        <v>3299.04</v>
      </c>
      <c r="E258" s="43">
        <v>0</v>
      </c>
      <c r="F258" s="15">
        <f t="shared" si="48"/>
        <v>3299.04</v>
      </c>
      <c r="G258" s="41">
        <v>1</v>
      </c>
      <c r="H258" s="41">
        <f>$H$233</f>
        <v>2.4788790000000002E-2</v>
      </c>
      <c r="I258" s="47">
        <f t="shared" si="49"/>
        <v>81.779209761600001</v>
      </c>
      <c r="K258" s="47">
        <v>3299.0400000000004</v>
      </c>
      <c r="L258" s="41">
        <f t="shared" si="50"/>
        <v>1</v>
      </c>
      <c r="M258" s="41">
        <f t="shared" si="51"/>
        <v>2.4788790000000002E-2</v>
      </c>
      <c r="N258" s="47">
        <f t="shared" si="52"/>
        <v>81.779209761600015</v>
      </c>
      <c r="P258" s="46"/>
      <c r="R258" s="45"/>
    </row>
    <row r="259" spans="1:18">
      <c r="A259" s="12">
        <f t="shared" si="47"/>
        <v>245</v>
      </c>
      <c r="B259" s="48">
        <v>39918</v>
      </c>
      <c r="C259" t="s">
        <v>77</v>
      </c>
      <c r="D259" s="47">
        <v>0</v>
      </c>
      <c r="E259" s="43">
        <v>0</v>
      </c>
      <c r="F259" s="15">
        <f t="shared" si="48"/>
        <v>0</v>
      </c>
      <c r="G259" s="41">
        <v>1</v>
      </c>
      <c r="H259" s="41">
        <f>$H$233</f>
        <v>2.4788790000000002E-2</v>
      </c>
      <c r="I259" s="47">
        <f t="shared" si="49"/>
        <v>0</v>
      </c>
      <c r="K259" s="47">
        <v>0</v>
      </c>
      <c r="L259" s="41">
        <f t="shared" si="50"/>
        <v>1</v>
      </c>
      <c r="M259" s="41">
        <f t="shared" si="51"/>
        <v>2.4788790000000002E-2</v>
      </c>
      <c r="N259" s="47">
        <f t="shared" si="52"/>
        <v>0</v>
      </c>
      <c r="P259" s="46"/>
      <c r="R259" s="45"/>
    </row>
    <row r="260" spans="1:18">
      <c r="A260" s="12">
        <f t="shared" si="47"/>
        <v>246</v>
      </c>
      <c r="B260" s="48">
        <v>39924</v>
      </c>
      <c r="C260" t="s">
        <v>76</v>
      </c>
      <c r="D260" s="47">
        <v>0</v>
      </c>
      <c r="E260" s="43">
        <v>0</v>
      </c>
      <c r="F260" s="15">
        <f t="shared" si="48"/>
        <v>0</v>
      </c>
      <c r="G260" s="41">
        <f>$G$232</f>
        <v>0.11020000000000001</v>
      </c>
      <c r="H260" s="41">
        <f>$H$232</f>
        <v>0.50429999999999997</v>
      </c>
      <c r="I260" s="47">
        <f t="shared" si="49"/>
        <v>0</v>
      </c>
      <c r="K260" s="47">
        <v>0</v>
      </c>
      <c r="L260" s="41">
        <f t="shared" si="50"/>
        <v>0.11020000000000001</v>
      </c>
      <c r="M260" s="41">
        <f t="shared" si="51"/>
        <v>0.50429999999999997</v>
      </c>
      <c r="N260" s="47">
        <f t="shared" si="52"/>
        <v>0</v>
      </c>
      <c r="P260" s="46"/>
      <c r="R260" s="45"/>
    </row>
    <row r="261" spans="1:18">
      <c r="A261" s="12">
        <f t="shared" si="47"/>
        <v>247</v>
      </c>
      <c r="B261" s="4"/>
      <c r="C261" s="1"/>
      <c r="D261" s="44"/>
      <c r="E261" s="44"/>
      <c r="F261" s="44"/>
      <c r="I261" s="44"/>
      <c r="K261" s="44"/>
      <c r="N261" s="44"/>
    </row>
    <row r="262" spans="1:18" ht="15.75" thickBot="1">
      <c r="A262" s="12">
        <f t="shared" si="47"/>
        <v>248</v>
      </c>
      <c r="B262" s="4"/>
      <c r="C262" s="1" t="s">
        <v>75</v>
      </c>
      <c r="D262" s="38">
        <f>SUM(D232:D260)</f>
        <v>152383442.46999997</v>
      </c>
      <c r="E262" s="38">
        <f>SUM(E232:E260)</f>
        <v>0</v>
      </c>
      <c r="F262" s="38">
        <f>SUM(F232:F260)</f>
        <v>152383442.46999997</v>
      </c>
      <c r="I262" s="38">
        <f>SUM(I232:I260)</f>
        <v>7946770.7162568728</v>
      </c>
      <c r="K262" s="38">
        <f>SUM(K232:K260)</f>
        <v>151630646.78846151</v>
      </c>
      <c r="N262" s="38">
        <f>SUM(N232:N260)</f>
        <v>7904934.9544424498</v>
      </c>
      <c r="P262" s="43"/>
      <c r="Q262" s="43"/>
    </row>
    <row r="263" spans="1:18" ht="15.75" thickTop="1">
      <c r="A263" s="12">
        <f t="shared" si="47"/>
        <v>249</v>
      </c>
      <c r="B263" s="4"/>
      <c r="C263" s="1"/>
      <c r="D263" s="42"/>
      <c r="E263" s="42"/>
      <c r="F263" s="42"/>
      <c r="I263" s="42"/>
      <c r="K263" s="42"/>
      <c r="N263" s="42"/>
    </row>
    <row r="264" spans="1:18">
      <c r="A264" s="12">
        <f t="shared" si="47"/>
        <v>250</v>
      </c>
      <c r="B264" s="4"/>
      <c r="C264" s="4" t="s">
        <v>74</v>
      </c>
      <c r="D264" s="40">
        <v>463343.83999999997</v>
      </c>
      <c r="E264" s="40">
        <f>-D264</f>
        <v>-463343.83999999997</v>
      </c>
      <c r="F264" s="40">
        <f>D264+E264</f>
        <v>0</v>
      </c>
      <c r="G264" s="41">
        <f>$G$232</f>
        <v>0.11020000000000001</v>
      </c>
      <c r="H264" s="41">
        <f>$H$232</f>
        <v>0.50429999999999997</v>
      </c>
      <c r="I264" s="40">
        <f>F264*G264*H264</f>
        <v>0</v>
      </c>
      <c r="K264" s="40">
        <v>0</v>
      </c>
      <c r="L264" s="41">
        <f>G264</f>
        <v>0.11020000000000001</v>
      </c>
      <c r="M264" s="41">
        <f>H264</f>
        <v>0.50429999999999997</v>
      </c>
      <c r="N264" s="40">
        <f>K264*L264*M264</f>
        <v>0</v>
      </c>
    </row>
    <row r="265" spans="1:18">
      <c r="A265" s="12">
        <f t="shared" si="47"/>
        <v>251</v>
      </c>
    </row>
    <row r="266" spans="1:18" ht="15.75" thickBot="1">
      <c r="A266" s="12">
        <f t="shared" si="47"/>
        <v>252</v>
      </c>
      <c r="C266" s="1" t="s">
        <v>73</v>
      </c>
      <c r="D266" s="38">
        <f>D262+D225+D179+D117</f>
        <v>1203465668.8709192</v>
      </c>
      <c r="E266" s="38">
        <f>E262+E225+E179+E117</f>
        <v>0</v>
      </c>
      <c r="F266" s="38">
        <f>F262+F225+F179+F117</f>
        <v>1203465668.8709192</v>
      </c>
      <c r="I266" s="38">
        <f>I262+I225+I179+I117</f>
        <v>833156701.83138514</v>
      </c>
      <c r="K266" s="38">
        <f>K262+K225+K179+K117</f>
        <v>1162156485.3929138</v>
      </c>
      <c r="N266" s="38">
        <f>N262+N225+N179+N117</f>
        <v>811748785.31804383</v>
      </c>
    </row>
    <row r="267" spans="1:18" ht="15.75" thickTop="1">
      <c r="A267" s="12">
        <f t="shared" si="47"/>
        <v>253</v>
      </c>
    </row>
    <row r="268" spans="1:18" ht="30.75" thickBot="1">
      <c r="A268" s="12">
        <f t="shared" si="47"/>
        <v>254</v>
      </c>
      <c r="C268" s="39" t="s">
        <v>72</v>
      </c>
      <c r="D268" s="38">
        <f>D264+D227+D181+D119</f>
        <v>18200242.140000004</v>
      </c>
      <c r="E268" s="38">
        <f>E264+E227+E181+E119</f>
        <v>-18200242.140000004</v>
      </c>
      <c r="F268" s="38">
        <f>F264+F227+F181+F119</f>
        <v>0</v>
      </c>
      <c r="I268" s="38">
        <f>I264+I227+I181+I119</f>
        <v>0</v>
      </c>
      <c r="K268" s="38">
        <f>K264+K227+K181+K119</f>
        <v>0</v>
      </c>
      <c r="N268" s="38">
        <f>N264+N227+N181+N119</f>
        <v>0</v>
      </c>
    </row>
    <row r="269" spans="1:18" ht="15.75" thickTop="1"/>
    <row r="272" spans="1:18">
      <c r="C272" t="s">
        <v>71</v>
      </c>
    </row>
    <row r="273" spans="3:3">
      <c r="C273" t="s">
        <v>70</v>
      </c>
    </row>
    <row r="275" spans="3:3">
      <c r="C275" s="37" t="s">
        <v>69</v>
      </c>
    </row>
  </sheetData>
  <mergeCells count="4">
    <mergeCell ref="A1:N1"/>
    <mergeCell ref="A2:N2"/>
    <mergeCell ref="A3:N3"/>
    <mergeCell ref="A4:N4"/>
  </mergeCells>
  <pageMargins left="0.72" right="0.57999999999999996" top="1" bottom="1" header="0.5" footer="0.5"/>
  <pageSetup scale="52" orientation="landscape" r:id="rId1"/>
  <headerFooter alignWithMargins="0">
    <oddHeader>&amp;RCASE NO. 2021-00214
FR_16(8)(b) 
ATTACHMENT 1</oddHeader>
    <oddFooter>&amp;RSchedule &amp;A
Page &amp;P of &amp;N</oddFooter>
  </headerFooter>
  <rowBreaks count="6" manualBreakCount="6">
    <brk id="47" max="13" man="1"/>
    <brk id="86" max="13" man="1"/>
    <brk id="119" max="13" man="1"/>
    <brk id="152" max="13" man="1"/>
    <brk id="181" max="13" man="1"/>
    <brk id="22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C77A4-E6B6-47CC-A130-93D6C3FCF6A4}">
  <dimension ref="A1:S275"/>
  <sheetViews>
    <sheetView view="pageBreakPreview" zoomScale="80" zoomScaleNormal="100" zoomScaleSheetLayoutView="80" workbookViewId="0">
      <selection activeCell="G30" sqref="G30"/>
    </sheetView>
  </sheetViews>
  <sheetFormatPr defaultColWidth="8.88671875" defaultRowHeight="15"/>
  <cols>
    <col min="1" max="1" width="5" customWidth="1"/>
    <col min="2" max="2" width="6.88671875" customWidth="1"/>
    <col min="3" max="3" width="36.21875" customWidth="1"/>
    <col min="4" max="4" width="17.5546875" customWidth="1"/>
    <col min="5" max="5" width="12.5546875" bestFit="1" customWidth="1"/>
    <col min="6" max="6" width="15.88671875" customWidth="1"/>
    <col min="7" max="7" width="13.109375" style="36" bestFit="1" customWidth="1"/>
    <col min="8" max="8" width="12.33203125" style="36" customWidth="1"/>
    <col min="9" max="9" width="16" customWidth="1"/>
    <col min="10" max="10" width="3.21875" customWidth="1"/>
    <col min="11" max="11" width="15.44140625" customWidth="1"/>
    <col min="12" max="12" width="12.6640625" style="36" bestFit="1" customWidth="1"/>
    <col min="13" max="13" width="9.77734375" style="36" bestFit="1" customWidth="1"/>
    <col min="14" max="14" width="14.77734375" customWidth="1"/>
    <col min="16" max="17" width="12" bestFit="1" customWidth="1"/>
    <col min="18" max="18" width="7.77734375" customWidth="1"/>
    <col min="19" max="19" width="7.6640625" customWidth="1"/>
  </cols>
  <sheetData>
    <row r="1" spans="1:17">
      <c r="A1" s="270" t="s">
        <v>476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7">
      <c r="A2" s="270" t="s">
        <v>477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7">
      <c r="A3" s="271" t="s">
        <v>234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7" ht="15.75">
      <c r="A4" s="272" t="str">
        <f>'B.1 F '!A4</f>
        <v>Forecasted Test Period: Twelve Months Ended December 31, 2022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</row>
    <row r="5" spans="1:17" ht="15.75">
      <c r="A5" s="92"/>
      <c r="B5" s="92"/>
      <c r="C5" s="92"/>
      <c r="D5" s="91"/>
      <c r="E5" s="93"/>
      <c r="F5" s="92"/>
      <c r="G5" s="2"/>
      <c r="H5" s="2"/>
      <c r="I5" s="4"/>
      <c r="J5" s="4"/>
      <c r="K5" s="92"/>
    </row>
    <row r="6" spans="1:17" ht="15.75">
      <c r="A6" s="7" t="str">
        <f>'B.1 F '!A6</f>
        <v>Data:______Base Period__X___Forecasted Period</v>
      </c>
      <c r="B6" s="4"/>
      <c r="C6" s="4"/>
      <c r="D6" s="4"/>
      <c r="E6" s="91"/>
      <c r="F6" s="4"/>
      <c r="G6" s="2"/>
      <c r="K6" s="4"/>
      <c r="N6" s="90" t="s">
        <v>233</v>
      </c>
    </row>
    <row r="7" spans="1:17">
      <c r="A7" s="7" t="str">
        <f>'B.1 F '!A7</f>
        <v>Type of Filing:___X____Original________Updated ________Revised</v>
      </c>
      <c r="B7" s="1"/>
      <c r="C7" s="4"/>
      <c r="D7" s="4"/>
      <c r="E7" s="4"/>
      <c r="F7" s="4"/>
      <c r="G7" s="2"/>
      <c r="I7" s="1"/>
      <c r="J7" s="1"/>
      <c r="K7" s="4"/>
      <c r="N7" s="27" t="s">
        <v>235</v>
      </c>
    </row>
    <row r="8" spans="1:17">
      <c r="A8" s="103" t="str">
        <f>'B.1 F '!A8</f>
        <v>Workpaper Reference No(s).</v>
      </c>
      <c r="B8" s="22"/>
      <c r="C8" s="22"/>
      <c r="D8" s="4"/>
      <c r="E8" s="4"/>
      <c r="F8" s="4"/>
      <c r="G8" s="2"/>
      <c r="I8" s="1"/>
      <c r="J8" s="1"/>
      <c r="K8" s="4"/>
      <c r="N8" s="102" t="str">
        <f>'B.2 B'!N8</f>
        <v>Witness: Christian</v>
      </c>
    </row>
    <row r="9" spans="1:17">
      <c r="A9" s="89"/>
      <c r="B9" s="4"/>
      <c r="C9" s="4"/>
      <c r="D9" s="83"/>
      <c r="E9" s="87"/>
      <c r="F9" s="87"/>
      <c r="G9" s="86"/>
      <c r="H9" s="85"/>
      <c r="I9" s="84"/>
      <c r="J9" s="1"/>
      <c r="K9" s="83"/>
      <c r="L9" s="82"/>
      <c r="M9" s="82"/>
      <c r="N9" s="81"/>
    </row>
    <row r="10" spans="1:17" ht="15.75">
      <c r="A10" s="76"/>
      <c r="B10" s="4"/>
      <c r="C10" s="4"/>
      <c r="D10" s="79">
        <v>44926</v>
      </c>
      <c r="E10" s="4"/>
      <c r="F10" s="4"/>
      <c r="G10" s="2" t="s">
        <v>231</v>
      </c>
      <c r="H10" s="8" t="s">
        <v>230</v>
      </c>
      <c r="I10" s="77"/>
      <c r="J10" s="1"/>
      <c r="K10" s="78"/>
      <c r="L10" s="2" t="s">
        <v>231</v>
      </c>
      <c r="M10" s="8" t="s">
        <v>230</v>
      </c>
      <c r="N10" s="77"/>
    </row>
    <row r="11" spans="1:17" ht="15.75">
      <c r="A11" s="76" t="s">
        <v>45</v>
      </c>
      <c r="B11" s="8" t="s">
        <v>229</v>
      </c>
      <c r="C11" s="74" t="s">
        <v>228</v>
      </c>
      <c r="D11" s="36" t="s">
        <v>227</v>
      </c>
      <c r="E11" s="8"/>
      <c r="F11" s="8" t="s">
        <v>226</v>
      </c>
      <c r="G11" s="8" t="s">
        <v>224</v>
      </c>
      <c r="H11" s="8" t="s">
        <v>223</v>
      </c>
      <c r="I11" s="74" t="s">
        <v>222</v>
      </c>
      <c r="J11" s="8"/>
      <c r="K11" s="75" t="s">
        <v>225</v>
      </c>
      <c r="L11" s="8" t="s">
        <v>224</v>
      </c>
      <c r="M11" s="8" t="s">
        <v>223</v>
      </c>
      <c r="N11" s="74" t="s">
        <v>222</v>
      </c>
    </row>
    <row r="12" spans="1:17">
      <c r="A12" s="73" t="s">
        <v>43</v>
      </c>
      <c r="B12" s="72" t="s">
        <v>43</v>
      </c>
      <c r="C12" s="72" t="s">
        <v>221</v>
      </c>
      <c r="D12" s="73" t="s">
        <v>219</v>
      </c>
      <c r="E12" s="72" t="s">
        <v>220</v>
      </c>
      <c r="F12" s="72" t="s">
        <v>219</v>
      </c>
      <c r="G12" s="72" t="s">
        <v>217</v>
      </c>
      <c r="H12" s="72" t="s">
        <v>217</v>
      </c>
      <c r="I12" s="71" t="s">
        <v>216</v>
      </c>
      <c r="J12" s="8"/>
      <c r="K12" s="73" t="s">
        <v>218</v>
      </c>
      <c r="L12" s="72" t="s">
        <v>217</v>
      </c>
      <c r="M12" s="72" t="s">
        <v>217</v>
      </c>
      <c r="N12" s="71" t="s">
        <v>216</v>
      </c>
      <c r="P12" s="12"/>
      <c r="Q12" s="12"/>
    </row>
    <row r="13" spans="1:17">
      <c r="A13" s="8"/>
      <c r="B13" s="8"/>
      <c r="C13" s="8"/>
      <c r="D13" s="8" t="s">
        <v>215</v>
      </c>
      <c r="E13" s="8" t="s">
        <v>214</v>
      </c>
      <c r="F13" s="8" t="s">
        <v>213</v>
      </c>
      <c r="G13" s="8" t="s">
        <v>212</v>
      </c>
      <c r="H13" s="8" t="s">
        <v>211</v>
      </c>
      <c r="I13" s="8" t="s">
        <v>210</v>
      </c>
      <c r="J13" s="8"/>
      <c r="K13" s="8" t="s">
        <v>209</v>
      </c>
      <c r="L13" s="8" t="s">
        <v>208</v>
      </c>
      <c r="M13" s="8" t="s">
        <v>207</v>
      </c>
      <c r="N13" s="8" t="s">
        <v>206</v>
      </c>
    </row>
    <row r="14" spans="1:17" ht="15.75">
      <c r="B14" s="70" t="s">
        <v>205</v>
      </c>
    </row>
    <row r="15" spans="1:17">
      <c r="A15" s="8">
        <v>1</v>
      </c>
      <c r="B15" s="4"/>
      <c r="C15" s="52" t="s">
        <v>164</v>
      </c>
    </row>
    <row r="16" spans="1:17">
      <c r="A16" s="12">
        <f t="shared" ref="A16:A79" si="0">A15+1</f>
        <v>2</v>
      </c>
      <c r="B16" s="66">
        <v>30100</v>
      </c>
      <c r="C16" s="1" t="s">
        <v>163</v>
      </c>
      <c r="D16" s="40">
        <v>8329.7199999999993</v>
      </c>
      <c r="E16" s="99">
        <v>0</v>
      </c>
      <c r="F16" s="99">
        <f>D16+E16</f>
        <v>8329.7199999999993</v>
      </c>
      <c r="G16" s="56">
        <v>1</v>
      </c>
      <c r="H16" s="56">
        <f>$G$16</f>
        <v>1</v>
      </c>
      <c r="I16" s="50">
        <f>F16*G16*H16</f>
        <v>8329.7199999999993</v>
      </c>
      <c r="J16" s="101"/>
      <c r="K16" s="40">
        <v>8329.7199999999993</v>
      </c>
      <c r="L16" s="56">
        <f>$G$16</f>
        <v>1</v>
      </c>
      <c r="M16" s="56">
        <f>$G$16</f>
        <v>1</v>
      </c>
      <c r="N16" s="99">
        <f>K16*L16*M16</f>
        <v>8329.7199999999993</v>
      </c>
    </row>
    <row r="17" spans="1:14">
      <c r="A17" s="12">
        <f t="shared" si="0"/>
        <v>3</v>
      </c>
      <c r="B17" s="66">
        <v>30200</v>
      </c>
      <c r="C17" s="1" t="s">
        <v>204</v>
      </c>
      <c r="D17" s="47">
        <v>119852.69</v>
      </c>
      <c r="E17" s="47">
        <v>0</v>
      </c>
      <c r="F17" s="47">
        <f>D17+E17</f>
        <v>119852.69</v>
      </c>
      <c r="G17" s="56">
        <f>$G$16</f>
        <v>1</v>
      </c>
      <c r="H17" s="56">
        <f>$G$16</f>
        <v>1</v>
      </c>
      <c r="I17" s="47">
        <f>F17*G17*H17</f>
        <v>119852.69</v>
      </c>
      <c r="K17" s="47">
        <v>119852.68999999996</v>
      </c>
      <c r="L17" s="56">
        <f>$G$16</f>
        <v>1</v>
      </c>
      <c r="M17" s="56">
        <f>$G$16</f>
        <v>1</v>
      </c>
      <c r="N17" s="47">
        <f>K17*L17*M17</f>
        <v>119852.68999999996</v>
      </c>
    </row>
    <row r="18" spans="1:14">
      <c r="A18" s="12">
        <f t="shared" si="0"/>
        <v>4</v>
      </c>
      <c r="B18" s="60"/>
      <c r="C18" s="1"/>
      <c r="D18" s="44"/>
      <c r="E18" s="44"/>
      <c r="F18" s="44"/>
      <c r="G18" s="56"/>
      <c r="H18" s="56"/>
      <c r="I18" s="44"/>
      <c r="K18" s="44"/>
      <c r="N18" s="44"/>
    </row>
    <row r="19" spans="1:14">
      <c r="A19" s="12">
        <f t="shared" si="0"/>
        <v>5</v>
      </c>
      <c r="B19" s="60"/>
      <c r="C19" s="1" t="s">
        <v>161</v>
      </c>
      <c r="D19" s="50">
        <f>SUM(D16:D17)</f>
        <v>128182.41</v>
      </c>
      <c r="E19" s="50">
        <f>SUM(E16:E17)</f>
        <v>0</v>
      </c>
      <c r="F19" s="50">
        <f>SUM(F16:F17)</f>
        <v>128182.41</v>
      </c>
      <c r="G19" s="100"/>
      <c r="H19" s="100"/>
      <c r="I19" s="50">
        <f>SUM(I16:I17)</f>
        <v>128182.41</v>
      </c>
      <c r="K19" s="50">
        <f>SUM(K16:K17)</f>
        <v>128182.40999999996</v>
      </c>
      <c r="N19" s="50">
        <f>SUM(N16:N17)</f>
        <v>128182.40999999996</v>
      </c>
    </row>
    <row r="20" spans="1:14">
      <c r="A20" s="12">
        <f t="shared" si="0"/>
        <v>6</v>
      </c>
      <c r="B20" s="60"/>
      <c r="C20" s="4"/>
      <c r="G20" s="56"/>
      <c r="H20" s="56"/>
    </row>
    <row r="21" spans="1:14">
      <c r="A21" s="12">
        <f t="shared" si="0"/>
        <v>7</v>
      </c>
      <c r="B21" s="60"/>
      <c r="C21" s="52" t="s">
        <v>203</v>
      </c>
      <c r="G21" s="56"/>
      <c r="H21" s="56"/>
    </row>
    <row r="22" spans="1:14">
      <c r="A22" s="12">
        <f t="shared" si="0"/>
        <v>8</v>
      </c>
      <c r="B22" s="66">
        <v>32540</v>
      </c>
      <c r="C22" s="1" t="s">
        <v>202</v>
      </c>
      <c r="D22" s="40">
        <v>0</v>
      </c>
      <c r="E22" s="99">
        <v>0</v>
      </c>
      <c r="F22" s="99">
        <f>D22+E22</f>
        <v>0</v>
      </c>
      <c r="G22" s="56">
        <f t="shared" ref="G22:H24" si="1">$G$16</f>
        <v>1</v>
      </c>
      <c r="H22" s="56">
        <f t="shared" si="1"/>
        <v>1</v>
      </c>
      <c r="I22" s="99">
        <f>F22*G22*H22</f>
        <v>0</v>
      </c>
      <c r="K22" s="40">
        <v>0</v>
      </c>
      <c r="L22" s="56">
        <f t="shared" ref="L22:M24" si="2">$G$16</f>
        <v>1</v>
      </c>
      <c r="M22" s="56">
        <f t="shared" si="2"/>
        <v>1</v>
      </c>
      <c r="N22" s="99">
        <f>K22*L22*M22</f>
        <v>0</v>
      </c>
    </row>
    <row r="23" spans="1:14">
      <c r="A23" s="12">
        <f t="shared" si="0"/>
        <v>9</v>
      </c>
      <c r="B23" s="66">
        <v>33202</v>
      </c>
      <c r="C23" s="1" t="s">
        <v>187</v>
      </c>
      <c r="D23" s="47">
        <v>0</v>
      </c>
      <c r="E23" s="47">
        <v>0</v>
      </c>
      <c r="F23" s="47">
        <f>D23+E23</f>
        <v>0</v>
      </c>
      <c r="G23" s="56">
        <f t="shared" si="1"/>
        <v>1</v>
      </c>
      <c r="H23" s="56">
        <f t="shared" si="1"/>
        <v>1</v>
      </c>
      <c r="I23" s="47">
        <f>F23*G23*H23</f>
        <v>0</v>
      </c>
      <c r="K23" s="47">
        <v>0</v>
      </c>
      <c r="L23" s="56">
        <f t="shared" si="2"/>
        <v>1</v>
      </c>
      <c r="M23" s="56">
        <f t="shared" si="2"/>
        <v>1</v>
      </c>
      <c r="N23" s="47">
        <f>K23*L23*M23</f>
        <v>0</v>
      </c>
    </row>
    <row r="24" spans="1:14">
      <c r="A24" s="12">
        <f t="shared" si="0"/>
        <v>10</v>
      </c>
      <c r="B24" s="66">
        <v>33400</v>
      </c>
      <c r="C24" s="1" t="s">
        <v>201</v>
      </c>
      <c r="D24" s="47">
        <v>0</v>
      </c>
      <c r="E24" s="47">
        <v>0</v>
      </c>
      <c r="F24" s="47">
        <f>D24+E24</f>
        <v>0</v>
      </c>
      <c r="G24" s="56">
        <f t="shared" si="1"/>
        <v>1</v>
      </c>
      <c r="H24" s="56">
        <f t="shared" si="1"/>
        <v>1</v>
      </c>
      <c r="I24" s="47">
        <f>F24*G24*H24</f>
        <v>0</v>
      </c>
      <c r="K24" s="47">
        <v>0</v>
      </c>
      <c r="L24" s="56">
        <f t="shared" si="2"/>
        <v>1</v>
      </c>
      <c r="M24" s="56">
        <f t="shared" si="2"/>
        <v>1</v>
      </c>
      <c r="N24" s="47">
        <f>K24*L24*M24</f>
        <v>0</v>
      </c>
    </row>
    <row r="25" spans="1:14">
      <c r="A25" s="12">
        <f t="shared" si="0"/>
        <v>11</v>
      </c>
      <c r="B25" s="60"/>
      <c r="C25" s="4"/>
      <c r="D25" s="44"/>
      <c r="G25" s="56"/>
      <c r="H25" s="56"/>
      <c r="K25" s="44"/>
    </row>
    <row r="26" spans="1:14">
      <c r="A26" s="12">
        <f t="shared" si="0"/>
        <v>12</v>
      </c>
      <c r="B26" s="60"/>
      <c r="C26" s="4" t="s">
        <v>200</v>
      </c>
      <c r="D26" s="50">
        <f>SUM(D22:D25)</f>
        <v>0</v>
      </c>
      <c r="E26" s="50">
        <f>SUM(E22:E25)</f>
        <v>0</v>
      </c>
      <c r="F26" s="50">
        <f>SUM(F22:F25)</f>
        <v>0</v>
      </c>
      <c r="G26" s="56"/>
      <c r="H26" s="56"/>
      <c r="I26" s="50">
        <f>SUM(I22:I25)</f>
        <v>0</v>
      </c>
      <c r="K26" s="50">
        <f>SUM(K22:K25)</f>
        <v>0</v>
      </c>
      <c r="N26" s="50">
        <f>SUM(N22:N25)</f>
        <v>0</v>
      </c>
    </row>
    <row r="27" spans="1:14">
      <c r="A27" s="12">
        <f t="shared" si="0"/>
        <v>13</v>
      </c>
      <c r="B27" s="60"/>
      <c r="C27" s="1"/>
      <c r="G27" s="56"/>
      <c r="H27" s="56"/>
    </row>
    <row r="28" spans="1:14">
      <c r="A28" s="12">
        <f t="shared" si="0"/>
        <v>14</v>
      </c>
      <c r="B28" s="60"/>
      <c r="C28" s="52" t="s">
        <v>199</v>
      </c>
      <c r="G28" s="56"/>
      <c r="H28" s="56"/>
    </row>
    <row r="29" spans="1:14">
      <c r="A29" s="12">
        <f t="shared" si="0"/>
        <v>15</v>
      </c>
      <c r="B29" s="66">
        <v>35010</v>
      </c>
      <c r="C29" s="1" t="s">
        <v>104</v>
      </c>
      <c r="D29" s="40">
        <v>261126.69</v>
      </c>
      <c r="E29" s="99">
        <v>0</v>
      </c>
      <c r="F29" s="99">
        <f t="shared" ref="F29:F45" si="3">D29+E29</f>
        <v>261126.69</v>
      </c>
      <c r="G29" s="56">
        <f t="shared" ref="G29:H45" si="4">$G$16</f>
        <v>1</v>
      </c>
      <c r="H29" s="56">
        <f t="shared" si="4"/>
        <v>1</v>
      </c>
      <c r="I29" s="99">
        <f t="shared" ref="I29:I45" si="5">F29*G29*H29</f>
        <v>261126.69</v>
      </c>
      <c r="K29" s="40">
        <v>261126.68999999997</v>
      </c>
      <c r="L29" s="56">
        <f t="shared" ref="L29:M45" si="6">$G$16</f>
        <v>1</v>
      </c>
      <c r="M29" s="56">
        <f t="shared" si="6"/>
        <v>1</v>
      </c>
      <c r="N29" s="99">
        <f t="shared" ref="N29:N45" si="7">K29*L29*M29</f>
        <v>261126.68999999997</v>
      </c>
    </row>
    <row r="30" spans="1:14">
      <c r="A30" s="12">
        <f t="shared" si="0"/>
        <v>16</v>
      </c>
      <c r="B30" s="66">
        <v>35020</v>
      </c>
      <c r="C30" s="1" t="s">
        <v>181</v>
      </c>
      <c r="D30" s="47">
        <v>4681.58</v>
      </c>
      <c r="E30" s="47">
        <v>0</v>
      </c>
      <c r="F30" s="47">
        <f t="shared" si="3"/>
        <v>4681.58</v>
      </c>
      <c r="G30" s="56">
        <f t="shared" si="4"/>
        <v>1</v>
      </c>
      <c r="H30" s="56">
        <f t="shared" si="4"/>
        <v>1</v>
      </c>
      <c r="I30" s="47">
        <f t="shared" si="5"/>
        <v>4681.58</v>
      </c>
      <c r="K30" s="47">
        <v>4681.5800000000008</v>
      </c>
      <c r="L30" s="56">
        <f t="shared" si="6"/>
        <v>1</v>
      </c>
      <c r="M30" s="56">
        <f t="shared" si="6"/>
        <v>1</v>
      </c>
      <c r="N30" s="47">
        <f t="shared" si="7"/>
        <v>4681.5800000000008</v>
      </c>
    </row>
    <row r="31" spans="1:14">
      <c r="A31" s="12">
        <f t="shared" si="0"/>
        <v>17</v>
      </c>
      <c r="B31" s="66">
        <v>35100</v>
      </c>
      <c r="C31" s="1" t="s">
        <v>198</v>
      </c>
      <c r="D31" s="47">
        <v>17916.189999999999</v>
      </c>
      <c r="E31" s="47">
        <v>0</v>
      </c>
      <c r="F31" s="47">
        <f t="shared" si="3"/>
        <v>17916.189999999999</v>
      </c>
      <c r="G31" s="56">
        <f t="shared" si="4"/>
        <v>1</v>
      </c>
      <c r="H31" s="56">
        <f t="shared" si="4"/>
        <v>1</v>
      </c>
      <c r="I31" s="47">
        <f t="shared" si="5"/>
        <v>17916.189999999999</v>
      </c>
      <c r="K31" s="47">
        <v>17916.189999999999</v>
      </c>
      <c r="L31" s="56">
        <f t="shared" si="6"/>
        <v>1</v>
      </c>
      <c r="M31" s="56">
        <f t="shared" si="6"/>
        <v>1</v>
      </c>
      <c r="N31" s="47">
        <f t="shared" si="7"/>
        <v>17916.189999999999</v>
      </c>
    </row>
    <row r="32" spans="1:14">
      <c r="A32" s="12">
        <f t="shared" si="0"/>
        <v>18</v>
      </c>
      <c r="B32" s="66">
        <v>35102</v>
      </c>
      <c r="C32" s="1" t="s">
        <v>197</v>
      </c>
      <c r="D32" s="47">
        <v>153261.29999999999</v>
      </c>
      <c r="E32" s="47">
        <v>0</v>
      </c>
      <c r="F32" s="47">
        <f t="shared" si="3"/>
        <v>153261.29999999999</v>
      </c>
      <c r="G32" s="56">
        <f t="shared" si="4"/>
        <v>1</v>
      </c>
      <c r="H32" s="56">
        <f t="shared" si="4"/>
        <v>1</v>
      </c>
      <c r="I32" s="47">
        <f t="shared" si="5"/>
        <v>153261.29999999999</v>
      </c>
      <c r="K32" s="47">
        <v>153261.30000000002</v>
      </c>
      <c r="L32" s="56">
        <f t="shared" si="6"/>
        <v>1</v>
      </c>
      <c r="M32" s="56">
        <f t="shared" si="6"/>
        <v>1</v>
      </c>
      <c r="N32" s="47">
        <f t="shared" si="7"/>
        <v>153261.30000000002</v>
      </c>
    </row>
    <row r="33" spans="1:14">
      <c r="A33" s="12">
        <f t="shared" si="0"/>
        <v>19</v>
      </c>
      <c r="B33" s="66">
        <v>35103</v>
      </c>
      <c r="C33" s="1" t="s">
        <v>196</v>
      </c>
      <c r="D33" s="47">
        <v>23138.38</v>
      </c>
      <c r="E33" s="47">
        <v>0</v>
      </c>
      <c r="F33" s="47">
        <f t="shared" si="3"/>
        <v>23138.38</v>
      </c>
      <c r="G33" s="56">
        <f t="shared" si="4"/>
        <v>1</v>
      </c>
      <c r="H33" s="56">
        <f t="shared" si="4"/>
        <v>1</v>
      </c>
      <c r="I33" s="47">
        <f t="shared" si="5"/>
        <v>23138.38</v>
      </c>
      <c r="K33" s="47">
        <v>23138.38</v>
      </c>
      <c r="L33" s="56">
        <f t="shared" si="6"/>
        <v>1</v>
      </c>
      <c r="M33" s="56">
        <f t="shared" si="6"/>
        <v>1</v>
      </c>
      <c r="N33" s="47">
        <f t="shared" si="7"/>
        <v>23138.38</v>
      </c>
    </row>
    <row r="34" spans="1:14">
      <c r="A34" s="12">
        <f t="shared" si="0"/>
        <v>20</v>
      </c>
      <c r="B34" s="66">
        <v>35104</v>
      </c>
      <c r="C34" s="1" t="s">
        <v>195</v>
      </c>
      <c r="D34" s="47">
        <v>137442.53</v>
      </c>
      <c r="E34" s="47">
        <v>0</v>
      </c>
      <c r="F34" s="47">
        <f t="shared" si="3"/>
        <v>137442.53</v>
      </c>
      <c r="G34" s="56">
        <f t="shared" si="4"/>
        <v>1</v>
      </c>
      <c r="H34" s="56">
        <f t="shared" si="4"/>
        <v>1</v>
      </c>
      <c r="I34" s="47">
        <f t="shared" si="5"/>
        <v>137442.53</v>
      </c>
      <c r="K34" s="47">
        <v>137442.53</v>
      </c>
      <c r="L34" s="56">
        <f t="shared" si="6"/>
        <v>1</v>
      </c>
      <c r="M34" s="56">
        <f t="shared" si="6"/>
        <v>1</v>
      </c>
      <c r="N34" s="47">
        <f t="shared" si="7"/>
        <v>137442.53</v>
      </c>
    </row>
    <row r="35" spans="1:14">
      <c r="A35" s="12">
        <f t="shared" si="0"/>
        <v>21</v>
      </c>
      <c r="B35" s="66">
        <v>35200</v>
      </c>
      <c r="C35" s="1" t="s">
        <v>194</v>
      </c>
      <c r="D35" s="47">
        <v>9083125.5700000003</v>
      </c>
      <c r="E35" s="47">
        <v>0</v>
      </c>
      <c r="F35" s="47">
        <f t="shared" si="3"/>
        <v>9083125.5700000003</v>
      </c>
      <c r="G35" s="56">
        <f t="shared" si="4"/>
        <v>1</v>
      </c>
      <c r="H35" s="56">
        <f t="shared" si="4"/>
        <v>1</v>
      </c>
      <c r="I35" s="47">
        <f t="shared" si="5"/>
        <v>9083125.5700000003</v>
      </c>
      <c r="K35" s="47">
        <v>9083125.5699999966</v>
      </c>
      <c r="L35" s="56">
        <f t="shared" si="6"/>
        <v>1</v>
      </c>
      <c r="M35" s="56">
        <f t="shared" si="6"/>
        <v>1</v>
      </c>
      <c r="N35" s="47">
        <f t="shared" si="7"/>
        <v>9083125.5699999966</v>
      </c>
    </row>
    <row r="36" spans="1:14">
      <c r="A36" s="12">
        <f t="shared" si="0"/>
        <v>22</v>
      </c>
      <c r="B36" s="66">
        <v>35201</v>
      </c>
      <c r="C36" s="1" t="s">
        <v>193</v>
      </c>
      <c r="D36" s="47">
        <v>1699998.54</v>
      </c>
      <c r="E36" s="47">
        <v>0</v>
      </c>
      <c r="F36" s="47">
        <f t="shared" si="3"/>
        <v>1699998.54</v>
      </c>
      <c r="G36" s="56">
        <f t="shared" si="4"/>
        <v>1</v>
      </c>
      <c r="H36" s="56">
        <f t="shared" si="4"/>
        <v>1</v>
      </c>
      <c r="I36" s="47">
        <f t="shared" si="5"/>
        <v>1699998.54</v>
      </c>
      <c r="K36" s="47">
        <v>1699998.5399999993</v>
      </c>
      <c r="L36" s="56">
        <f t="shared" si="6"/>
        <v>1</v>
      </c>
      <c r="M36" s="56">
        <f t="shared" si="6"/>
        <v>1</v>
      </c>
      <c r="N36" s="47">
        <f t="shared" si="7"/>
        <v>1699998.5399999993</v>
      </c>
    </row>
    <row r="37" spans="1:14">
      <c r="A37" s="12">
        <f t="shared" si="0"/>
        <v>23</v>
      </c>
      <c r="B37" s="66">
        <v>35202</v>
      </c>
      <c r="C37" s="1" t="s">
        <v>192</v>
      </c>
      <c r="D37" s="47">
        <v>449309.06</v>
      </c>
      <c r="E37" s="47">
        <v>0</v>
      </c>
      <c r="F37" s="47">
        <f t="shared" si="3"/>
        <v>449309.06</v>
      </c>
      <c r="G37" s="56">
        <f t="shared" si="4"/>
        <v>1</v>
      </c>
      <c r="H37" s="56">
        <f t="shared" si="4"/>
        <v>1</v>
      </c>
      <c r="I37" s="47">
        <f t="shared" si="5"/>
        <v>449309.06</v>
      </c>
      <c r="K37" s="47">
        <v>449309.05999999988</v>
      </c>
      <c r="L37" s="56">
        <f t="shared" si="6"/>
        <v>1</v>
      </c>
      <c r="M37" s="56">
        <f t="shared" si="6"/>
        <v>1</v>
      </c>
      <c r="N37" s="47">
        <f t="shared" si="7"/>
        <v>449309.05999999988</v>
      </c>
    </row>
    <row r="38" spans="1:14">
      <c r="A38" s="12">
        <f t="shared" si="0"/>
        <v>24</v>
      </c>
      <c r="B38" s="66">
        <v>35203</v>
      </c>
      <c r="C38" s="1" t="s">
        <v>191</v>
      </c>
      <c r="D38" s="47">
        <v>1694832.96</v>
      </c>
      <c r="E38" s="47">
        <v>0</v>
      </c>
      <c r="F38" s="47">
        <f t="shared" si="3"/>
        <v>1694832.96</v>
      </c>
      <c r="G38" s="56">
        <f t="shared" si="4"/>
        <v>1</v>
      </c>
      <c r="H38" s="56">
        <f t="shared" si="4"/>
        <v>1</v>
      </c>
      <c r="I38" s="47">
        <f t="shared" si="5"/>
        <v>1694832.96</v>
      </c>
      <c r="K38" s="47">
        <v>1694832.9600000007</v>
      </c>
      <c r="L38" s="56">
        <f t="shared" si="6"/>
        <v>1</v>
      </c>
      <c r="M38" s="56">
        <f t="shared" si="6"/>
        <v>1</v>
      </c>
      <c r="N38" s="47">
        <f t="shared" si="7"/>
        <v>1694832.9600000007</v>
      </c>
    </row>
    <row r="39" spans="1:14">
      <c r="A39" s="12">
        <f t="shared" si="0"/>
        <v>25</v>
      </c>
      <c r="B39" s="66">
        <v>35210</v>
      </c>
      <c r="C39" s="1" t="s">
        <v>190</v>
      </c>
      <c r="D39" s="47">
        <v>178530.09</v>
      </c>
      <c r="E39" s="47">
        <v>0</v>
      </c>
      <c r="F39" s="47">
        <f t="shared" si="3"/>
        <v>178530.09</v>
      </c>
      <c r="G39" s="56">
        <f t="shared" si="4"/>
        <v>1</v>
      </c>
      <c r="H39" s="56">
        <f t="shared" si="4"/>
        <v>1</v>
      </c>
      <c r="I39" s="47">
        <f t="shared" si="5"/>
        <v>178530.09</v>
      </c>
      <c r="K39" s="47">
        <v>178530.09000000003</v>
      </c>
      <c r="L39" s="56">
        <f t="shared" si="6"/>
        <v>1</v>
      </c>
      <c r="M39" s="56">
        <f t="shared" si="6"/>
        <v>1</v>
      </c>
      <c r="N39" s="47">
        <f t="shared" si="7"/>
        <v>178530.09000000003</v>
      </c>
    </row>
    <row r="40" spans="1:14">
      <c r="A40" s="12">
        <f t="shared" si="0"/>
        <v>26</v>
      </c>
      <c r="B40" s="66">
        <v>35211</v>
      </c>
      <c r="C40" s="1" t="s">
        <v>189</v>
      </c>
      <c r="D40" s="47">
        <v>54614.27</v>
      </c>
      <c r="E40" s="47">
        <v>0</v>
      </c>
      <c r="F40" s="47">
        <f t="shared" si="3"/>
        <v>54614.27</v>
      </c>
      <c r="G40" s="56">
        <f t="shared" si="4"/>
        <v>1</v>
      </c>
      <c r="H40" s="56">
        <f t="shared" si="4"/>
        <v>1</v>
      </c>
      <c r="I40" s="47">
        <f t="shared" si="5"/>
        <v>54614.27</v>
      </c>
      <c r="K40" s="47">
        <v>54614.270000000011</v>
      </c>
      <c r="L40" s="56">
        <f t="shared" si="6"/>
        <v>1</v>
      </c>
      <c r="M40" s="56">
        <f t="shared" si="6"/>
        <v>1</v>
      </c>
      <c r="N40" s="47">
        <f t="shared" si="7"/>
        <v>54614.270000000011</v>
      </c>
    </row>
    <row r="41" spans="1:14">
      <c r="A41" s="12">
        <f t="shared" si="0"/>
        <v>27</v>
      </c>
      <c r="B41" s="66">
        <v>35301</v>
      </c>
      <c r="C41" s="4" t="s">
        <v>188</v>
      </c>
      <c r="D41" s="47">
        <v>175350.37</v>
      </c>
      <c r="E41" s="47">
        <v>0</v>
      </c>
      <c r="F41" s="47">
        <f t="shared" si="3"/>
        <v>175350.37</v>
      </c>
      <c r="G41" s="56">
        <f t="shared" si="4"/>
        <v>1</v>
      </c>
      <c r="H41" s="56">
        <f t="shared" si="4"/>
        <v>1</v>
      </c>
      <c r="I41" s="47">
        <f t="shared" si="5"/>
        <v>175350.37</v>
      </c>
      <c r="K41" s="47">
        <v>175350.37000000005</v>
      </c>
      <c r="L41" s="56">
        <f t="shared" si="6"/>
        <v>1</v>
      </c>
      <c r="M41" s="56">
        <f t="shared" si="6"/>
        <v>1</v>
      </c>
      <c r="N41" s="47">
        <f t="shared" si="7"/>
        <v>175350.37000000005</v>
      </c>
    </row>
    <row r="42" spans="1:14">
      <c r="A42" s="12">
        <f t="shared" si="0"/>
        <v>28</v>
      </c>
      <c r="B42" s="66">
        <v>35302</v>
      </c>
      <c r="C42" s="1" t="s">
        <v>187</v>
      </c>
      <c r="D42" s="47">
        <v>209318.9</v>
      </c>
      <c r="E42" s="47">
        <v>0</v>
      </c>
      <c r="F42" s="47">
        <f t="shared" si="3"/>
        <v>209318.9</v>
      </c>
      <c r="G42" s="56">
        <f t="shared" si="4"/>
        <v>1</v>
      </c>
      <c r="H42" s="56">
        <f t="shared" si="4"/>
        <v>1</v>
      </c>
      <c r="I42" s="47">
        <f t="shared" si="5"/>
        <v>209318.9</v>
      </c>
      <c r="K42" s="47">
        <v>209318.89999999994</v>
      </c>
      <c r="L42" s="56">
        <f t="shared" si="6"/>
        <v>1</v>
      </c>
      <c r="M42" s="56">
        <f t="shared" si="6"/>
        <v>1</v>
      </c>
      <c r="N42" s="47">
        <f t="shared" si="7"/>
        <v>209318.89999999994</v>
      </c>
    </row>
    <row r="43" spans="1:14">
      <c r="A43" s="12">
        <f t="shared" si="0"/>
        <v>29</v>
      </c>
      <c r="B43" s="66">
        <v>35400</v>
      </c>
      <c r="C43" s="1" t="s">
        <v>186</v>
      </c>
      <c r="D43" s="47">
        <v>923446.05</v>
      </c>
      <c r="E43" s="47">
        <v>0</v>
      </c>
      <c r="F43" s="47">
        <f t="shared" si="3"/>
        <v>923446.05</v>
      </c>
      <c r="G43" s="56">
        <f t="shared" si="4"/>
        <v>1</v>
      </c>
      <c r="H43" s="56">
        <f t="shared" si="4"/>
        <v>1</v>
      </c>
      <c r="I43" s="47">
        <f t="shared" si="5"/>
        <v>923446.05</v>
      </c>
      <c r="K43" s="47">
        <v>923446.05000000016</v>
      </c>
      <c r="L43" s="56">
        <f t="shared" si="6"/>
        <v>1</v>
      </c>
      <c r="M43" s="56">
        <f t="shared" si="6"/>
        <v>1</v>
      </c>
      <c r="N43" s="47">
        <f t="shared" si="7"/>
        <v>923446.05000000016</v>
      </c>
    </row>
    <row r="44" spans="1:14">
      <c r="A44" s="12">
        <f t="shared" si="0"/>
        <v>30</v>
      </c>
      <c r="B44" s="66">
        <v>35500</v>
      </c>
      <c r="C44" s="1" t="s">
        <v>185</v>
      </c>
      <c r="D44" s="47">
        <v>273084.38</v>
      </c>
      <c r="E44" s="47">
        <v>0</v>
      </c>
      <c r="F44" s="47">
        <f t="shared" si="3"/>
        <v>273084.38</v>
      </c>
      <c r="G44" s="56">
        <f t="shared" si="4"/>
        <v>1</v>
      </c>
      <c r="H44" s="56">
        <f t="shared" si="4"/>
        <v>1</v>
      </c>
      <c r="I44" s="47">
        <f t="shared" si="5"/>
        <v>273084.38</v>
      </c>
      <c r="K44" s="47">
        <v>273084.37999999995</v>
      </c>
      <c r="L44" s="56">
        <f t="shared" si="6"/>
        <v>1</v>
      </c>
      <c r="M44" s="56">
        <f t="shared" si="6"/>
        <v>1</v>
      </c>
      <c r="N44" s="47">
        <f t="shared" si="7"/>
        <v>273084.37999999995</v>
      </c>
    </row>
    <row r="45" spans="1:14">
      <c r="A45" s="12">
        <f t="shared" si="0"/>
        <v>31</v>
      </c>
      <c r="B45" s="66">
        <v>35600</v>
      </c>
      <c r="C45" s="1" t="s">
        <v>184</v>
      </c>
      <c r="D45" s="47">
        <v>829029.81</v>
      </c>
      <c r="E45" s="58">
        <v>0</v>
      </c>
      <c r="F45" s="58">
        <f t="shared" si="3"/>
        <v>829029.81</v>
      </c>
      <c r="G45" s="56">
        <f t="shared" si="4"/>
        <v>1</v>
      </c>
      <c r="H45" s="56">
        <f t="shared" si="4"/>
        <v>1</v>
      </c>
      <c r="I45" s="58">
        <f t="shared" si="5"/>
        <v>829029.81</v>
      </c>
      <c r="K45" s="47">
        <v>829029.81000000029</v>
      </c>
      <c r="L45" s="56">
        <f t="shared" si="6"/>
        <v>1</v>
      </c>
      <c r="M45" s="56">
        <f t="shared" si="6"/>
        <v>1</v>
      </c>
      <c r="N45" s="58">
        <f t="shared" si="7"/>
        <v>829029.81000000029</v>
      </c>
    </row>
    <row r="46" spans="1:14">
      <c r="A46" s="12">
        <f t="shared" si="0"/>
        <v>32</v>
      </c>
      <c r="B46" s="60"/>
      <c r="C46" s="1"/>
      <c r="D46" s="44"/>
      <c r="G46" s="56"/>
      <c r="H46" s="56"/>
      <c r="K46" s="44"/>
    </row>
    <row r="47" spans="1:14">
      <c r="A47" s="12">
        <f t="shared" si="0"/>
        <v>33</v>
      </c>
      <c r="B47" s="60"/>
      <c r="C47" s="1" t="s">
        <v>183</v>
      </c>
      <c r="D47" s="50">
        <f>SUM(D29:D46)</f>
        <v>16168206.670000002</v>
      </c>
      <c r="E47" s="50">
        <f>SUM(E29:E46)</f>
        <v>0</v>
      </c>
      <c r="F47" s="50">
        <f>SUM(F29:F46)</f>
        <v>16168206.670000002</v>
      </c>
      <c r="G47" s="56"/>
      <c r="H47" s="56"/>
      <c r="I47" s="50">
        <f>SUM(I29:I46)</f>
        <v>16168206.670000002</v>
      </c>
      <c r="K47" s="50">
        <f>SUM(K29:K46)</f>
        <v>16168206.669999998</v>
      </c>
      <c r="N47" s="50">
        <f>SUM(N29:N46)</f>
        <v>16168206.669999998</v>
      </c>
    </row>
    <row r="48" spans="1:14">
      <c r="A48" s="12">
        <f t="shared" si="0"/>
        <v>34</v>
      </c>
      <c r="B48" s="60"/>
      <c r="C48" s="1"/>
      <c r="G48" s="56"/>
      <c r="H48" s="56"/>
    </row>
    <row r="49" spans="1:14">
      <c r="A49" s="12">
        <f t="shared" si="0"/>
        <v>35</v>
      </c>
      <c r="B49" s="60"/>
      <c r="C49" s="52" t="s">
        <v>182</v>
      </c>
      <c r="G49" s="56"/>
      <c r="H49" s="56"/>
    </row>
    <row r="50" spans="1:14">
      <c r="A50" s="12">
        <f t="shared" si="0"/>
        <v>36</v>
      </c>
      <c r="B50" s="66">
        <v>36510</v>
      </c>
      <c r="C50" s="1" t="s">
        <v>104</v>
      </c>
      <c r="D50" s="40">
        <v>26970.37</v>
      </c>
      <c r="E50" s="99">
        <v>0</v>
      </c>
      <c r="F50" s="99">
        <f t="shared" ref="F50:F58" si="8">D50+E50</f>
        <v>26970.37</v>
      </c>
      <c r="G50" s="56">
        <f t="shared" ref="G50:H58" si="9">$G$16</f>
        <v>1</v>
      </c>
      <c r="H50" s="56">
        <f t="shared" si="9"/>
        <v>1</v>
      </c>
      <c r="I50" s="50">
        <f t="shared" ref="I50:I58" si="10">F50*G50*H50</f>
        <v>26970.37</v>
      </c>
      <c r="K50" s="40">
        <v>26970.37</v>
      </c>
      <c r="L50" s="56">
        <f t="shared" ref="L50:M58" si="11">$G$16</f>
        <v>1</v>
      </c>
      <c r="M50" s="56">
        <f t="shared" si="11"/>
        <v>1</v>
      </c>
      <c r="N50" s="99">
        <f t="shared" ref="N50:N58" si="12">K50*L50*M50</f>
        <v>26970.37</v>
      </c>
    </row>
    <row r="51" spans="1:14">
      <c r="A51" s="12">
        <f t="shared" si="0"/>
        <v>37</v>
      </c>
      <c r="B51" s="66">
        <v>36520</v>
      </c>
      <c r="C51" s="1" t="s">
        <v>181</v>
      </c>
      <c r="D51" s="47">
        <v>867772</v>
      </c>
      <c r="E51" s="47">
        <v>0</v>
      </c>
      <c r="F51" s="47">
        <f t="shared" si="8"/>
        <v>867772</v>
      </c>
      <c r="G51" s="56">
        <f t="shared" si="9"/>
        <v>1</v>
      </c>
      <c r="H51" s="56">
        <f t="shared" si="9"/>
        <v>1</v>
      </c>
      <c r="I51" s="47">
        <f t="shared" si="10"/>
        <v>867772</v>
      </c>
      <c r="K51" s="47">
        <v>867772</v>
      </c>
      <c r="L51" s="56">
        <f t="shared" si="11"/>
        <v>1</v>
      </c>
      <c r="M51" s="56">
        <f t="shared" si="11"/>
        <v>1</v>
      </c>
      <c r="N51" s="47">
        <f t="shared" si="12"/>
        <v>867772</v>
      </c>
    </row>
    <row r="52" spans="1:14">
      <c r="A52" s="12">
        <f t="shared" si="0"/>
        <v>38</v>
      </c>
      <c r="B52" s="66">
        <v>36602</v>
      </c>
      <c r="C52" s="1" t="s">
        <v>102</v>
      </c>
      <c r="D52" s="47">
        <v>49001.72</v>
      </c>
      <c r="E52" s="47">
        <v>0</v>
      </c>
      <c r="F52" s="47">
        <f t="shared" si="8"/>
        <v>49001.72</v>
      </c>
      <c r="G52" s="56">
        <f t="shared" si="9"/>
        <v>1</v>
      </c>
      <c r="H52" s="56">
        <f t="shared" si="9"/>
        <v>1</v>
      </c>
      <c r="I52" s="47">
        <f t="shared" si="10"/>
        <v>49001.72</v>
      </c>
      <c r="K52" s="47">
        <v>49001.719999999987</v>
      </c>
      <c r="L52" s="56">
        <f t="shared" si="11"/>
        <v>1</v>
      </c>
      <c r="M52" s="56">
        <f t="shared" si="11"/>
        <v>1</v>
      </c>
      <c r="N52" s="47">
        <f t="shared" si="12"/>
        <v>49001.719999999987</v>
      </c>
    </row>
    <row r="53" spans="1:14">
      <c r="A53" s="12">
        <f t="shared" si="0"/>
        <v>39</v>
      </c>
      <c r="B53" s="66">
        <v>36603</v>
      </c>
      <c r="C53" s="1" t="s">
        <v>180</v>
      </c>
      <c r="D53" s="47">
        <v>60826.29</v>
      </c>
      <c r="E53" s="47">
        <v>0</v>
      </c>
      <c r="F53" s="47">
        <f t="shared" si="8"/>
        <v>60826.29</v>
      </c>
      <c r="G53" s="56">
        <f t="shared" si="9"/>
        <v>1</v>
      </c>
      <c r="H53" s="56">
        <f t="shared" si="9"/>
        <v>1</v>
      </c>
      <c r="I53" s="47">
        <f t="shared" si="10"/>
        <v>60826.29</v>
      </c>
      <c r="K53" s="47">
        <v>60826.290000000008</v>
      </c>
      <c r="L53" s="56">
        <f t="shared" si="11"/>
        <v>1</v>
      </c>
      <c r="M53" s="56">
        <f t="shared" si="11"/>
        <v>1</v>
      </c>
      <c r="N53" s="47">
        <f t="shared" si="12"/>
        <v>60826.290000000008</v>
      </c>
    </row>
    <row r="54" spans="1:14">
      <c r="A54" s="12">
        <f t="shared" si="0"/>
        <v>40</v>
      </c>
      <c r="B54" s="66">
        <v>36700</v>
      </c>
      <c r="C54" s="1" t="s">
        <v>154</v>
      </c>
      <c r="D54" s="47">
        <v>47232.93</v>
      </c>
      <c r="E54" s="47">
        <v>0</v>
      </c>
      <c r="F54" s="47">
        <f t="shared" si="8"/>
        <v>47232.93</v>
      </c>
      <c r="G54" s="56">
        <f t="shared" si="9"/>
        <v>1</v>
      </c>
      <c r="H54" s="56">
        <f t="shared" si="9"/>
        <v>1</v>
      </c>
      <c r="I54" s="47">
        <f t="shared" si="10"/>
        <v>47232.93</v>
      </c>
      <c r="K54" s="47">
        <v>47232.930000000008</v>
      </c>
      <c r="L54" s="56">
        <f t="shared" si="11"/>
        <v>1</v>
      </c>
      <c r="M54" s="56">
        <f t="shared" si="11"/>
        <v>1</v>
      </c>
      <c r="N54" s="47">
        <f t="shared" si="12"/>
        <v>47232.930000000008</v>
      </c>
    </row>
    <row r="55" spans="1:14">
      <c r="A55" s="12">
        <f t="shared" si="0"/>
        <v>41</v>
      </c>
      <c r="B55" s="66">
        <v>36701</v>
      </c>
      <c r="C55" s="1" t="s">
        <v>153</v>
      </c>
      <c r="D55" s="47">
        <v>27828360.870000001</v>
      </c>
      <c r="E55" s="47">
        <v>0</v>
      </c>
      <c r="F55" s="47">
        <f t="shared" si="8"/>
        <v>27828360.870000001</v>
      </c>
      <c r="G55" s="56">
        <f t="shared" si="9"/>
        <v>1</v>
      </c>
      <c r="H55" s="56">
        <f t="shared" si="9"/>
        <v>1</v>
      </c>
      <c r="I55" s="47">
        <f t="shared" si="10"/>
        <v>27828360.870000001</v>
      </c>
      <c r="K55" s="47">
        <v>27828360.870000001</v>
      </c>
      <c r="L55" s="56">
        <f t="shared" si="11"/>
        <v>1</v>
      </c>
      <c r="M55" s="56">
        <f t="shared" si="11"/>
        <v>1</v>
      </c>
      <c r="N55" s="47">
        <f t="shared" si="12"/>
        <v>27828360.870000001</v>
      </c>
    </row>
    <row r="56" spans="1:14">
      <c r="A56" s="12">
        <f t="shared" si="0"/>
        <v>42</v>
      </c>
      <c r="B56" s="66">
        <v>36703</v>
      </c>
      <c r="C56" s="1" t="s">
        <v>177</v>
      </c>
      <c r="D56" s="47">
        <v>51177.42</v>
      </c>
      <c r="E56" s="43">
        <v>0</v>
      </c>
      <c r="F56" s="47">
        <f t="shared" si="8"/>
        <v>51177.42</v>
      </c>
      <c r="G56" s="56">
        <f t="shared" si="9"/>
        <v>1</v>
      </c>
      <c r="H56" s="56">
        <f t="shared" si="9"/>
        <v>1</v>
      </c>
      <c r="I56" s="47">
        <f t="shared" si="10"/>
        <v>51177.42</v>
      </c>
      <c r="K56" s="47">
        <v>51177.42</v>
      </c>
      <c r="L56" s="56">
        <f t="shared" si="11"/>
        <v>1</v>
      </c>
      <c r="M56" s="56">
        <f t="shared" si="11"/>
        <v>1</v>
      </c>
      <c r="N56" s="47">
        <f t="shared" si="12"/>
        <v>51177.42</v>
      </c>
    </row>
    <row r="57" spans="1:14">
      <c r="A57" s="12">
        <f t="shared" si="0"/>
        <v>43</v>
      </c>
      <c r="B57" s="66">
        <v>36900</v>
      </c>
      <c r="C57" s="1" t="s">
        <v>179</v>
      </c>
      <c r="D57" s="47">
        <v>1999587.39</v>
      </c>
      <c r="E57" s="47">
        <v>0</v>
      </c>
      <c r="F57" s="47">
        <f t="shared" si="8"/>
        <v>1999587.39</v>
      </c>
      <c r="G57" s="56">
        <f t="shared" si="9"/>
        <v>1</v>
      </c>
      <c r="H57" s="56">
        <f t="shared" si="9"/>
        <v>1</v>
      </c>
      <c r="I57" s="47">
        <f t="shared" si="10"/>
        <v>1999587.39</v>
      </c>
      <c r="K57" s="47">
        <v>1999587.3900000004</v>
      </c>
      <c r="L57" s="56">
        <f t="shared" si="11"/>
        <v>1</v>
      </c>
      <c r="M57" s="56">
        <f t="shared" si="11"/>
        <v>1</v>
      </c>
      <c r="N57" s="47">
        <f t="shared" si="12"/>
        <v>1999587.3900000004</v>
      </c>
    </row>
    <row r="58" spans="1:14">
      <c r="A58" s="12">
        <f t="shared" si="0"/>
        <v>44</v>
      </c>
      <c r="B58" s="66">
        <v>36901</v>
      </c>
      <c r="C58" s="1" t="s">
        <v>179</v>
      </c>
      <c r="D58" s="47">
        <v>2269499.29</v>
      </c>
      <c r="E58" s="58">
        <v>0</v>
      </c>
      <c r="F58" s="58">
        <f t="shared" si="8"/>
        <v>2269499.29</v>
      </c>
      <c r="G58" s="56">
        <f t="shared" si="9"/>
        <v>1</v>
      </c>
      <c r="H58" s="56">
        <f t="shared" si="9"/>
        <v>1</v>
      </c>
      <c r="I58" s="58">
        <f t="shared" si="10"/>
        <v>2269499.29</v>
      </c>
      <c r="K58" s="47">
        <v>2269499.2899999996</v>
      </c>
      <c r="L58" s="56">
        <f t="shared" si="11"/>
        <v>1</v>
      </c>
      <c r="M58" s="56">
        <f t="shared" si="11"/>
        <v>1</v>
      </c>
      <c r="N58" s="58">
        <f t="shared" si="12"/>
        <v>2269499.2899999996</v>
      </c>
    </row>
    <row r="59" spans="1:14">
      <c r="A59" s="12">
        <f t="shared" si="0"/>
        <v>45</v>
      </c>
      <c r="B59" s="60"/>
      <c r="C59" s="1"/>
      <c r="D59" s="44"/>
      <c r="G59" s="56"/>
      <c r="H59" s="56"/>
      <c r="K59" s="44"/>
    </row>
    <row r="60" spans="1:14">
      <c r="A60" s="12">
        <f t="shared" si="0"/>
        <v>46</v>
      </c>
      <c r="B60" s="60"/>
      <c r="C60" s="1" t="s">
        <v>178</v>
      </c>
      <c r="D60" s="50">
        <f>SUM(D50:D59)</f>
        <v>33200428.280000001</v>
      </c>
      <c r="E60" s="50">
        <f>SUM(E50:E59)</f>
        <v>0</v>
      </c>
      <c r="F60" s="50">
        <f>SUM(F50:F59)</f>
        <v>33200428.280000001</v>
      </c>
      <c r="G60" s="56"/>
      <c r="H60" s="56"/>
      <c r="I60" s="50">
        <f>SUM(I50:I59)</f>
        <v>33200428.280000001</v>
      </c>
      <c r="K60" s="50">
        <f>SUM(K50:K59)</f>
        <v>33200428.280000001</v>
      </c>
      <c r="N60" s="50">
        <f>SUM(N50:N59)</f>
        <v>33200428.280000001</v>
      </c>
    </row>
    <row r="61" spans="1:14">
      <c r="A61" s="12">
        <f t="shared" si="0"/>
        <v>47</v>
      </c>
      <c r="B61" s="60"/>
      <c r="C61" s="4"/>
      <c r="G61" s="56"/>
      <c r="H61" s="56"/>
    </row>
    <row r="62" spans="1:14">
      <c r="A62" s="12">
        <f t="shared" si="0"/>
        <v>48</v>
      </c>
      <c r="B62" s="60"/>
      <c r="C62" s="52" t="s">
        <v>160</v>
      </c>
      <c r="G62" s="56"/>
      <c r="H62" s="56"/>
    </row>
    <row r="63" spans="1:14">
      <c r="A63" s="12">
        <f t="shared" si="0"/>
        <v>49</v>
      </c>
      <c r="B63" s="66">
        <v>37400</v>
      </c>
      <c r="C63" s="1" t="s">
        <v>159</v>
      </c>
      <c r="D63" s="40">
        <v>531166.79</v>
      </c>
      <c r="E63" s="99">
        <v>0</v>
      </c>
      <c r="F63" s="99">
        <f t="shared" ref="F63:F84" si="13">D63+E63</f>
        <v>531166.79</v>
      </c>
      <c r="G63" s="56">
        <f t="shared" ref="G63:H84" si="14">$G$16</f>
        <v>1</v>
      </c>
      <c r="H63" s="56">
        <f t="shared" si="14"/>
        <v>1</v>
      </c>
      <c r="I63" s="50">
        <f t="shared" ref="I63:I84" si="15">F63*G63*H63</f>
        <v>531166.79</v>
      </c>
      <c r="K63" s="40">
        <v>531166.79</v>
      </c>
      <c r="L63" s="56">
        <f t="shared" ref="L63:M84" si="16">$G$16</f>
        <v>1</v>
      </c>
      <c r="M63" s="56">
        <f t="shared" si="16"/>
        <v>1</v>
      </c>
      <c r="N63" s="99">
        <f t="shared" ref="N63:N84" si="17">K63*L63*M63</f>
        <v>531166.79</v>
      </c>
    </row>
    <row r="64" spans="1:14">
      <c r="A64" s="12">
        <f t="shared" si="0"/>
        <v>50</v>
      </c>
      <c r="B64" s="66">
        <v>37401</v>
      </c>
      <c r="C64" s="1" t="s">
        <v>104</v>
      </c>
      <c r="D64" s="47">
        <v>428640.46</v>
      </c>
      <c r="E64" s="47">
        <v>0</v>
      </c>
      <c r="F64" s="47">
        <f t="shared" si="13"/>
        <v>428640.46</v>
      </c>
      <c r="G64" s="56">
        <f t="shared" si="14"/>
        <v>1</v>
      </c>
      <c r="H64" s="56">
        <f t="shared" si="14"/>
        <v>1</v>
      </c>
      <c r="I64" s="47">
        <f t="shared" si="15"/>
        <v>428640.46</v>
      </c>
      <c r="K64" s="47">
        <v>428640.46</v>
      </c>
      <c r="L64" s="56">
        <f t="shared" si="16"/>
        <v>1</v>
      </c>
      <c r="M64" s="56">
        <f t="shared" si="16"/>
        <v>1</v>
      </c>
      <c r="N64" s="47">
        <f t="shared" si="17"/>
        <v>428640.46</v>
      </c>
    </row>
    <row r="65" spans="1:14">
      <c r="A65" s="12">
        <f t="shared" si="0"/>
        <v>51</v>
      </c>
      <c r="B65" s="66">
        <v>37402</v>
      </c>
      <c r="C65" s="1" t="s">
        <v>157</v>
      </c>
      <c r="D65" s="47">
        <v>3561926.33</v>
      </c>
      <c r="E65" s="47">
        <v>0</v>
      </c>
      <c r="F65" s="47">
        <f t="shared" si="13"/>
        <v>3561926.33</v>
      </c>
      <c r="G65" s="56">
        <f t="shared" si="14"/>
        <v>1</v>
      </c>
      <c r="H65" s="56">
        <f t="shared" si="14"/>
        <v>1</v>
      </c>
      <c r="I65" s="47">
        <f t="shared" si="15"/>
        <v>3561926.33</v>
      </c>
      <c r="K65" s="47">
        <v>3561926.3299999987</v>
      </c>
      <c r="L65" s="56">
        <f t="shared" si="16"/>
        <v>1</v>
      </c>
      <c r="M65" s="56">
        <f t="shared" si="16"/>
        <v>1</v>
      </c>
      <c r="N65" s="47">
        <f t="shared" si="17"/>
        <v>3561926.3299999987</v>
      </c>
    </row>
    <row r="66" spans="1:14">
      <c r="A66" s="12">
        <f t="shared" si="0"/>
        <v>52</v>
      </c>
      <c r="B66" s="66">
        <v>37403</v>
      </c>
      <c r="C66" s="1" t="s">
        <v>158</v>
      </c>
      <c r="D66" s="47">
        <v>2783.89</v>
      </c>
      <c r="E66" s="47">
        <v>0</v>
      </c>
      <c r="F66" s="47">
        <f t="shared" si="13"/>
        <v>2783.89</v>
      </c>
      <c r="G66" s="56">
        <f t="shared" si="14"/>
        <v>1</v>
      </c>
      <c r="H66" s="56">
        <f t="shared" si="14"/>
        <v>1</v>
      </c>
      <c r="I66" s="47">
        <f t="shared" si="15"/>
        <v>2783.89</v>
      </c>
      <c r="K66" s="47">
        <v>2783.89</v>
      </c>
      <c r="L66" s="56">
        <f t="shared" si="16"/>
        <v>1</v>
      </c>
      <c r="M66" s="56">
        <f t="shared" si="16"/>
        <v>1</v>
      </c>
      <c r="N66" s="47">
        <f t="shared" si="17"/>
        <v>2783.89</v>
      </c>
    </row>
    <row r="67" spans="1:14">
      <c r="A67" s="12">
        <f t="shared" si="0"/>
        <v>53</v>
      </c>
      <c r="B67" s="66">
        <v>37500</v>
      </c>
      <c r="C67" s="1" t="s">
        <v>102</v>
      </c>
      <c r="D67" s="47">
        <v>336167.54</v>
      </c>
      <c r="E67" s="47">
        <v>0</v>
      </c>
      <c r="F67" s="47">
        <f t="shared" si="13"/>
        <v>336167.54</v>
      </c>
      <c r="G67" s="56">
        <f t="shared" si="14"/>
        <v>1</v>
      </c>
      <c r="H67" s="56">
        <f t="shared" si="14"/>
        <v>1</v>
      </c>
      <c r="I67" s="47">
        <f t="shared" si="15"/>
        <v>336167.54</v>
      </c>
      <c r="K67" s="47">
        <v>336167.54</v>
      </c>
      <c r="L67" s="56">
        <f t="shared" si="16"/>
        <v>1</v>
      </c>
      <c r="M67" s="56">
        <f t="shared" si="16"/>
        <v>1</v>
      </c>
      <c r="N67" s="47">
        <f t="shared" si="17"/>
        <v>336167.54</v>
      </c>
    </row>
    <row r="68" spans="1:14">
      <c r="A68" s="12">
        <f t="shared" si="0"/>
        <v>54</v>
      </c>
      <c r="B68" s="66">
        <v>37501</v>
      </c>
      <c r="C68" s="1" t="s">
        <v>156</v>
      </c>
      <c r="D68" s="47">
        <v>99818.13</v>
      </c>
      <c r="E68" s="47">
        <v>0</v>
      </c>
      <c r="F68" s="47">
        <f t="shared" si="13"/>
        <v>99818.13</v>
      </c>
      <c r="G68" s="56">
        <f t="shared" si="14"/>
        <v>1</v>
      </c>
      <c r="H68" s="56">
        <f t="shared" si="14"/>
        <v>1</v>
      </c>
      <c r="I68" s="47">
        <f t="shared" si="15"/>
        <v>99818.13</v>
      </c>
      <c r="K68" s="47">
        <v>99818.12999999999</v>
      </c>
      <c r="L68" s="56">
        <f t="shared" si="16"/>
        <v>1</v>
      </c>
      <c r="M68" s="56">
        <f t="shared" si="16"/>
        <v>1</v>
      </c>
      <c r="N68" s="47">
        <f t="shared" si="17"/>
        <v>99818.12999999999</v>
      </c>
    </row>
    <row r="69" spans="1:14">
      <c r="A69" s="12">
        <f t="shared" si="0"/>
        <v>55</v>
      </c>
      <c r="B69" s="66">
        <v>37502</v>
      </c>
      <c r="C69" s="1" t="s">
        <v>157</v>
      </c>
      <c r="D69" s="47">
        <v>46264.19</v>
      </c>
      <c r="E69" s="47">
        <v>0</v>
      </c>
      <c r="F69" s="47">
        <f t="shared" si="13"/>
        <v>46264.19</v>
      </c>
      <c r="G69" s="56">
        <f t="shared" si="14"/>
        <v>1</v>
      </c>
      <c r="H69" s="56">
        <f t="shared" si="14"/>
        <v>1</v>
      </c>
      <c r="I69" s="47">
        <f t="shared" si="15"/>
        <v>46264.19</v>
      </c>
      <c r="K69" s="47">
        <v>46264.189999999995</v>
      </c>
      <c r="L69" s="56">
        <f t="shared" si="16"/>
        <v>1</v>
      </c>
      <c r="M69" s="56">
        <f t="shared" si="16"/>
        <v>1</v>
      </c>
      <c r="N69" s="47">
        <f t="shared" si="17"/>
        <v>46264.189999999995</v>
      </c>
    </row>
    <row r="70" spans="1:14">
      <c r="A70" s="12">
        <f t="shared" si="0"/>
        <v>56</v>
      </c>
      <c r="B70" s="66">
        <v>37503</v>
      </c>
      <c r="C70" s="1" t="s">
        <v>155</v>
      </c>
      <c r="D70" s="47">
        <v>4005.08</v>
      </c>
      <c r="E70" s="47">
        <v>0</v>
      </c>
      <c r="F70" s="47">
        <f t="shared" si="13"/>
        <v>4005.08</v>
      </c>
      <c r="G70" s="56">
        <f t="shared" si="14"/>
        <v>1</v>
      </c>
      <c r="H70" s="56">
        <f t="shared" si="14"/>
        <v>1</v>
      </c>
      <c r="I70" s="47">
        <f t="shared" si="15"/>
        <v>4005.08</v>
      </c>
      <c r="K70" s="47">
        <v>4005.0800000000013</v>
      </c>
      <c r="L70" s="56">
        <f t="shared" si="16"/>
        <v>1</v>
      </c>
      <c r="M70" s="56">
        <f t="shared" si="16"/>
        <v>1</v>
      </c>
      <c r="N70" s="47">
        <f t="shared" si="17"/>
        <v>4005.0800000000013</v>
      </c>
    </row>
    <row r="71" spans="1:14">
      <c r="A71" s="12">
        <f t="shared" si="0"/>
        <v>57</v>
      </c>
      <c r="B71" s="66">
        <v>37600</v>
      </c>
      <c r="C71" s="1" t="s">
        <v>154</v>
      </c>
      <c r="D71" s="47">
        <v>3650459.8242798918</v>
      </c>
      <c r="E71" s="47">
        <v>0</v>
      </c>
      <c r="F71" s="47">
        <f t="shared" si="13"/>
        <v>3650459.8242798918</v>
      </c>
      <c r="G71" s="56">
        <f t="shared" si="14"/>
        <v>1</v>
      </c>
      <c r="H71" s="56">
        <f t="shared" si="14"/>
        <v>1</v>
      </c>
      <c r="I71" s="47">
        <f t="shared" si="15"/>
        <v>3650459.8242798918</v>
      </c>
      <c r="K71" s="47">
        <v>3501544.5425740299</v>
      </c>
      <c r="L71" s="56">
        <f t="shared" si="16"/>
        <v>1</v>
      </c>
      <c r="M71" s="56">
        <f t="shared" si="16"/>
        <v>1</v>
      </c>
      <c r="N71" s="47">
        <f t="shared" si="17"/>
        <v>3501544.5425740299</v>
      </c>
    </row>
    <row r="72" spans="1:14">
      <c r="A72" s="12">
        <f t="shared" si="0"/>
        <v>58</v>
      </c>
      <c r="B72" s="66">
        <v>37601</v>
      </c>
      <c r="C72" s="1" t="s">
        <v>153</v>
      </c>
      <c r="D72" s="47">
        <v>206592279.31382313</v>
      </c>
      <c r="E72" s="47">
        <v>0</v>
      </c>
      <c r="F72" s="47">
        <f t="shared" si="13"/>
        <v>206592279.31382313</v>
      </c>
      <c r="G72" s="56">
        <f t="shared" si="14"/>
        <v>1</v>
      </c>
      <c r="H72" s="56">
        <f t="shared" si="14"/>
        <v>1</v>
      </c>
      <c r="I72" s="47">
        <f t="shared" si="15"/>
        <v>206592279.31382313</v>
      </c>
      <c r="K72" s="47">
        <v>206849853.81083393</v>
      </c>
      <c r="L72" s="56">
        <f t="shared" si="16"/>
        <v>1</v>
      </c>
      <c r="M72" s="56">
        <f t="shared" si="16"/>
        <v>1</v>
      </c>
      <c r="N72" s="47">
        <f t="shared" si="17"/>
        <v>206849853.81083393</v>
      </c>
    </row>
    <row r="73" spans="1:14">
      <c r="A73" s="12">
        <f t="shared" si="0"/>
        <v>59</v>
      </c>
      <c r="B73" s="66">
        <v>37602</v>
      </c>
      <c r="C73" s="1" t="s">
        <v>152</v>
      </c>
      <c r="D73" s="47">
        <v>217359435.91711915</v>
      </c>
      <c r="E73" s="47">
        <v>0</v>
      </c>
      <c r="F73" s="47">
        <f t="shared" si="13"/>
        <v>217359435.91711915</v>
      </c>
      <c r="G73" s="56">
        <f t="shared" si="14"/>
        <v>1</v>
      </c>
      <c r="H73" s="56">
        <f t="shared" si="14"/>
        <v>1</v>
      </c>
      <c r="I73" s="47">
        <f t="shared" si="15"/>
        <v>217359435.91711915</v>
      </c>
      <c r="K73" s="47">
        <v>208225451.31272393</v>
      </c>
      <c r="L73" s="56">
        <f t="shared" si="16"/>
        <v>1</v>
      </c>
      <c r="M73" s="56">
        <f t="shared" si="16"/>
        <v>1</v>
      </c>
      <c r="N73" s="47">
        <f t="shared" si="17"/>
        <v>208225451.31272393</v>
      </c>
    </row>
    <row r="74" spans="1:14">
      <c r="A74" s="12">
        <f t="shared" si="0"/>
        <v>60</v>
      </c>
      <c r="B74" s="66">
        <v>37603</v>
      </c>
      <c r="C74" s="1" t="s">
        <v>177</v>
      </c>
      <c r="D74" s="47">
        <v>3501229.652626921</v>
      </c>
      <c r="E74" s="43">
        <v>0</v>
      </c>
      <c r="F74" s="47">
        <f t="shared" si="13"/>
        <v>3501229.652626921</v>
      </c>
      <c r="G74" s="56">
        <f t="shared" si="14"/>
        <v>1</v>
      </c>
      <c r="H74" s="56">
        <f t="shared" si="14"/>
        <v>1</v>
      </c>
      <c r="I74" s="47">
        <f t="shared" si="15"/>
        <v>3501229.652626921</v>
      </c>
      <c r="K74" s="47">
        <v>3567921.9186763312</v>
      </c>
      <c r="L74" s="56">
        <f t="shared" si="16"/>
        <v>1</v>
      </c>
      <c r="M74" s="56">
        <f t="shared" si="16"/>
        <v>1</v>
      </c>
      <c r="N74" s="47">
        <f t="shared" si="17"/>
        <v>3567921.9186763312</v>
      </c>
    </row>
    <row r="75" spans="1:14">
      <c r="A75" s="12">
        <f t="shared" si="0"/>
        <v>61</v>
      </c>
      <c r="B75" s="66">
        <v>37604</v>
      </c>
      <c r="C75" s="1" t="s">
        <v>176</v>
      </c>
      <c r="D75" s="47">
        <v>10571511.840000002</v>
      </c>
      <c r="E75" s="43">
        <v>0</v>
      </c>
      <c r="F75" s="47">
        <f t="shared" si="13"/>
        <v>10571511.840000002</v>
      </c>
      <c r="G75" s="56">
        <f t="shared" si="14"/>
        <v>1</v>
      </c>
      <c r="H75" s="56">
        <f t="shared" si="14"/>
        <v>1</v>
      </c>
      <c r="I75" s="47">
        <f t="shared" si="15"/>
        <v>10571511.840000002</v>
      </c>
      <c r="K75" s="47">
        <v>10571511.840000002</v>
      </c>
      <c r="L75" s="56">
        <f t="shared" si="16"/>
        <v>1</v>
      </c>
      <c r="M75" s="56">
        <f t="shared" si="16"/>
        <v>1</v>
      </c>
      <c r="N75" s="47">
        <f t="shared" si="17"/>
        <v>10571511.840000002</v>
      </c>
    </row>
    <row r="76" spans="1:14">
      <c r="A76" s="12">
        <f t="shared" si="0"/>
        <v>62</v>
      </c>
      <c r="B76" s="66">
        <v>37800</v>
      </c>
      <c r="C76" s="1" t="s">
        <v>151</v>
      </c>
      <c r="D76" s="47">
        <v>23122787.259257894</v>
      </c>
      <c r="E76" s="47">
        <v>0</v>
      </c>
      <c r="F76" s="47">
        <f t="shared" si="13"/>
        <v>23122787.259257894</v>
      </c>
      <c r="G76" s="56">
        <f t="shared" si="14"/>
        <v>1</v>
      </c>
      <c r="H76" s="56">
        <f t="shared" si="14"/>
        <v>1</v>
      </c>
      <c r="I76" s="47">
        <f t="shared" si="15"/>
        <v>23122787.259257894</v>
      </c>
      <c r="K76" s="47">
        <v>23019538.103403393</v>
      </c>
      <c r="L76" s="56">
        <f t="shared" si="16"/>
        <v>1</v>
      </c>
      <c r="M76" s="56">
        <f t="shared" si="16"/>
        <v>1</v>
      </c>
      <c r="N76" s="47">
        <f t="shared" si="17"/>
        <v>23019538.103403393</v>
      </c>
    </row>
    <row r="77" spans="1:14">
      <c r="A77" s="12">
        <f t="shared" si="0"/>
        <v>63</v>
      </c>
      <c r="B77" s="66">
        <v>37900</v>
      </c>
      <c r="C77" s="1" t="s">
        <v>150</v>
      </c>
      <c r="D77" s="47">
        <v>4425949.0168110104</v>
      </c>
      <c r="E77" s="47">
        <v>0</v>
      </c>
      <c r="F77" s="47">
        <f t="shared" si="13"/>
        <v>4425949.0168110104</v>
      </c>
      <c r="G77" s="56">
        <f t="shared" si="14"/>
        <v>1</v>
      </c>
      <c r="H77" s="56">
        <f t="shared" si="14"/>
        <v>1</v>
      </c>
      <c r="I77" s="47">
        <f t="shared" si="15"/>
        <v>4425949.0168110104</v>
      </c>
      <c r="K77" s="47">
        <v>4548555.2487816606</v>
      </c>
      <c r="L77" s="56">
        <f t="shared" si="16"/>
        <v>1</v>
      </c>
      <c r="M77" s="56">
        <f t="shared" si="16"/>
        <v>1</v>
      </c>
      <c r="N77" s="47">
        <f t="shared" si="17"/>
        <v>4548555.2487816606</v>
      </c>
    </row>
    <row r="78" spans="1:14">
      <c r="A78" s="12">
        <f t="shared" si="0"/>
        <v>64</v>
      </c>
      <c r="B78" s="66">
        <v>37905</v>
      </c>
      <c r="C78" s="1" t="s">
        <v>149</v>
      </c>
      <c r="D78" s="47">
        <v>1720563.5032605454</v>
      </c>
      <c r="E78" s="47">
        <v>0</v>
      </c>
      <c r="F78" s="47">
        <f t="shared" si="13"/>
        <v>1720563.5032605454</v>
      </c>
      <c r="G78" s="56">
        <f t="shared" si="14"/>
        <v>1</v>
      </c>
      <c r="H78" s="56">
        <f t="shared" si="14"/>
        <v>1</v>
      </c>
      <c r="I78" s="47">
        <f t="shared" si="15"/>
        <v>1720563.5032605454</v>
      </c>
      <c r="K78" s="47">
        <v>1721572.8990013897</v>
      </c>
      <c r="L78" s="56">
        <f t="shared" si="16"/>
        <v>1</v>
      </c>
      <c r="M78" s="56">
        <f t="shared" si="16"/>
        <v>1</v>
      </c>
      <c r="N78" s="47">
        <f t="shared" si="17"/>
        <v>1721572.8990013897</v>
      </c>
    </row>
    <row r="79" spans="1:14">
      <c r="A79" s="12">
        <f t="shared" si="0"/>
        <v>65</v>
      </c>
      <c r="B79" s="66">
        <v>38000</v>
      </c>
      <c r="C79" s="1" t="s">
        <v>148</v>
      </c>
      <c r="D79" s="47">
        <v>192617694.38727775</v>
      </c>
      <c r="E79" s="47">
        <v>0</v>
      </c>
      <c r="F79" s="47">
        <f t="shared" si="13"/>
        <v>192617694.38727775</v>
      </c>
      <c r="G79" s="56">
        <f t="shared" si="14"/>
        <v>1</v>
      </c>
      <c r="H79" s="56">
        <f t="shared" si="14"/>
        <v>1</v>
      </c>
      <c r="I79" s="47">
        <f t="shared" si="15"/>
        <v>192617694.38727775</v>
      </c>
      <c r="K79" s="47">
        <v>186094700.787117</v>
      </c>
      <c r="L79" s="56">
        <f t="shared" si="16"/>
        <v>1</v>
      </c>
      <c r="M79" s="56">
        <f t="shared" si="16"/>
        <v>1</v>
      </c>
      <c r="N79" s="47">
        <f t="shared" si="17"/>
        <v>186094700.787117</v>
      </c>
    </row>
    <row r="80" spans="1:14">
      <c r="A80" s="12">
        <f t="shared" ref="A80:A143" si="18">A79+1</f>
        <v>66</v>
      </c>
      <c r="B80" s="66">
        <v>38100</v>
      </c>
      <c r="C80" s="1" t="s">
        <v>147</v>
      </c>
      <c r="D80" s="47">
        <v>51359554.8222849</v>
      </c>
      <c r="E80" s="47">
        <v>0</v>
      </c>
      <c r="F80" s="47">
        <f t="shared" si="13"/>
        <v>51359554.8222849</v>
      </c>
      <c r="G80" s="56">
        <f t="shared" si="14"/>
        <v>1</v>
      </c>
      <c r="H80" s="56">
        <f t="shared" si="14"/>
        <v>1</v>
      </c>
      <c r="I80" s="47">
        <f t="shared" si="15"/>
        <v>51359554.8222849</v>
      </c>
      <c r="K80" s="47">
        <v>50260826.223040834</v>
      </c>
      <c r="L80" s="56">
        <f t="shared" si="16"/>
        <v>1</v>
      </c>
      <c r="M80" s="56">
        <f t="shared" si="16"/>
        <v>1</v>
      </c>
      <c r="N80" s="47">
        <f t="shared" si="17"/>
        <v>50260826.223040834</v>
      </c>
    </row>
    <row r="81" spans="1:14">
      <c r="A81" s="12">
        <f t="shared" si="18"/>
        <v>67</v>
      </c>
      <c r="B81" s="66">
        <v>38200</v>
      </c>
      <c r="C81" s="1" t="s">
        <v>146</v>
      </c>
      <c r="D81" s="47">
        <v>58468509.030681483</v>
      </c>
      <c r="E81" s="47">
        <v>0</v>
      </c>
      <c r="F81" s="47">
        <f t="shared" si="13"/>
        <v>58468509.030681483</v>
      </c>
      <c r="G81" s="56">
        <f t="shared" si="14"/>
        <v>1</v>
      </c>
      <c r="H81" s="56">
        <f t="shared" si="14"/>
        <v>1</v>
      </c>
      <c r="I81" s="47">
        <f t="shared" si="15"/>
        <v>58468509.030681483</v>
      </c>
      <c r="K81" s="47">
        <v>58099827.343816116</v>
      </c>
      <c r="L81" s="56">
        <f t="shared" si="16"/>
        <v>1</v>
      </c>
      <c r="M81" s="56">
        <f t="shared" si="16"/>
        <v>1</v>
      </c>
      <c r="N81" s="47">
        <f t="shared" si="17"/>
        <v>58099827.343816116</v>
      </c>
    </row>
    <row r="82" spans="1:14">
      <c r="A82" s="12">
        <f t="shared" si="18"/>
        <v>68</v>
      </c>
      <c r="B82" s="66">
        <v>38300</v>
      </c>
      <c r="C82" s="1" t="s">
        <v>145</v>
      </c>
      <c r="D82" s="47">
        <v>2279246.8391787852</v>
      </c>
      <c r="E82" s="47">
        <v>0</v>
      </c>
      <c r="F82" s="47">
        <f t="shared" si="13"/>
        <v>2279246.8391787852</v>
      </c>
      <c r="G82" s="56">
        <f t="shared" si="14"/>
        <v>1</v>
      </c>
      <c r="H82" s="56">
        <f t="shared" si="14"/>
        <v>1</v>
      </c>
      <c r="I82" s="47">
        <f t="shared" si="15"/>
        <v>2279246.8391787852</v>
      </c>
      <c r="K82" s="47">
        <v>2625436.8919019899</v>
      </c>
      <c r="L82" s="56">
        <f t="shared" si="16"/>
        <v>1</v>
      </c>
      <c r="M82" s="56">
        <f t="shared" si="16"/>
        <v>1</v>
      </c>
      <c r="N82" s="47">
        <f t="shared" si="17"/>
        <v>2625436.8919019899</v>
      </c>
    </row>
    <row r="83" spans="1:14">
      <c r="A83" s="12">
        <f t="shared" si="18"/>
        <v>69</v>
      </c>
      <c r="B83" s="66">
        <v>38400</v>
      </c>
      <c r="C83" s="1" t="s">
        <v>144</v>
      </c>
      <c r="D83" s="47">
        <v>354634.50086289761</v>
      </c>
      <c r="E83" s="47">
        <v>0</v>
      </c>
      <c r="F83" s="47">
        <f t="shared" si="13"/>
        <v>354634.50086289761</v>
      </c>
      <c r="G83" s="56">
        <f t="shared" si="14"/>
        <v>1</v>
      </c>
      <c r="H83" s="56">
        <f t="shared" si="14"/>
        <v>1</v>
      </c>
      <c r="I83" s="47">
        <f t="shared" si="15"/>
        <v>354634.50086289761</v>
      </c>
      <c r="K83" s="47">
        <v>335834.73480208585</v>
      </c>
      <c r="L83" s="56">
        <f t="shared" si="16"/>
        <v>1</v>
      </c>
      <c r="M83" s="56">
        <f t="shared" si="16"/>
        <v>1</v>
      </c>
      <c r="N83" s="47">
        <f t="shared" si="17"/>
        <v>335834.73480208585</v>
      </c>
    </row>
    <row r="84" spans="1:14">
      <c r="A84" s="12">
        <f t="shared" si="18"/>
        <v>70</v>
      </c>
      <c r="B84" s="66">
        <v>38500</v>
      </c>
      <c r="C84" s="1" t="s">
        <v>143</v>
      </c>
      <c r="D84" s="47">
        <v>5391371.8731510518</v>
      </c>
      <c r="E84" s="47">
        <v>0</v>
      </c>
      <c r="F84" s="47">
        <f t="shared" si="13"/>
        <v>5391371.8731510518</v>
      </c>
      <c r="G84" s="56">
        <f t="shared" si="14"/>
        <v>1</v>
      </c>
      <c r="H84" s="56">
        <f t="shared" si="14"/>
        <v>1</v>
      </c>
      <c r="I84" s="47">
        <f t="shared" si="15"/>
        <v>5391371.8731510518</v>
      </c>
      <c r="K84" s="47">
        <v>5367015.0566078871</v>
      </c>
      <c r="L84" s="56">
        <f t="shared" si="16"/>
        <v>1</v>
      </c>
      <c r="M84" s="56">
        <f t="shared" si="16"/>
        <v>1</v>
      </c>
      <c r="N84" s="47">
        <f t="shared" si="17"/>
        <v>5367015.0566078871</v>
      </c>
    </row>
    <row r="85" spans="1:14">
      <c r="A85" s="12">
        <f t="shared" si="18"/>
        <v>71</v>
      </c>
      <c r="B85" s="60"/>
      <c r="C85" s="1"/>
      <c r="D85" s="44"/>
      <c r="E85" s="44"/>
      <c r="F85" s="44"/>
      <c r="G85" s="56"/>
      <c r="H85" s="56"/>
      <c r="I85" s="44"/>
      <c r="K85" s="44"/>
      <c r="N85" s="44"/>
    </row>
    <row r="86" spans="1:14">
      <c r="A86" s="12">
        <f t="shared" si="18"/>
        <v>72</v>
      </c>
      <c r="B86" s="60"/>
      <c r="C86" s="1" t="s">
        <v>141</v>
      </c>
      <c r="D86" s="50">
        <f>SUM(D63:D85)</f>
        <v>786426000.19061553</v>
      </c>
      <c r="E86" s="50">
        <f>SUM(E63:E85)</f>
        <v>0</v>
      </c>
      <c r="F86" s="50">
        <f>SUM(F63:F85)</f>
        <v>786426000.19061553</v>
      </c>
      <c r="G86" s="56"/>
      <c r="H86" s="56"/>
      <c r="I86" s="50">
        <f>SUM(I63:I85)</f>
        <v>786426000.19061553</v>
      </c>
      <c r="K86" s="50">
        <f>SUM(K63:K85)</f>
        <v>769800363.12328053</v>
      </c>
      <c r="N86" s="50">
        <f>SUM(N63:N85)</f>
        <v>769800363.12328053</v>
      </c>
    </row>
    <row r="87" spans="1:14">
      <c r="A87" s="12">
        <f t="shared" si="18"/>
        <v>73</v>
      </c>
      <c r="B87" s="60"/>
      <c r="C87" s="1"/>
      <c r="G87" s="56"/>
      <c r="H87" s="56"/>
    </row>
    <row r="88" spans="1:14">
      <c r="A88" s="12">
        <f t="shared" si="18"/>
        <v>74</v>
      </c>
      <c r="B88" s="60"/>
      <c r="C88" s="52" t="s">
        <v>105</v>
      </c>
      <c r="G88" s="56"/>
      <c r="H88" s="56"/>
    </row>
    <row r="89" spans="1:14">
      <c r="A89" s="12">
        <f t="shared" si="18"/>
        <v>75</v>
      </c>
      <c r="B89" s="66">
        <v>38900</v>
      </c>
      <c r="C89" s="1" t="s">
        <v>159</v>
      </c>
      <c r="D89" s="40">
        <v>1211697.3</v>
      </c>
      <c r="E89" s="99">
        <v>0</v>
      </c>
      <c r="F89" s="99">
        <f t="shared" ref="F89:F113" si="19">D89+E89</f>
        <v>1211697.3</v>
      </c>
      <c r="G89" s="56">
        <f t="shared" ref="G89:H113" si="20">$G$16</f>
        <v>1</v>
      </c>
      <c r="H89" s="56">
        <f t="shared" si="20"/>
        <v>1</v>
      </c>
      <c r="I89" s="50">
        <f t="shared" ref="I89:I113" si="21">F89*G89*H89</f>
        <v>1211697.3</v>
      </c>
      <c r="K89" s="40">
        <v>1211697.3000000003</v>
      </c>
      <c r="L89" s="56">
        <f t="shared" ref="L89:M113" si="22">$G$16</f>
        <v>1</v>
      </c>
      <c r="M89" s="56">
        <f t="shared" si="22"/>
        <v>1</v>
      </c>
      <c r="N89" s="99">
        <f t="shared" ref="N89:N113" si="23">K89*L89*M89</f>
        <v>1211697.3000000003</v>
      </c>
    </row>
    <row r="90" spans="1:14">
      <c r="A90" s="12">
        <f t="shared" si="18"/>
        <v>76</v>
      </c>
      <c r="B90" s="66">
        <v>39000</v>
      </c>
      <c r="C90" s="1" t="s">
        <v>102</v>
      </c>
      <c r="D90" s="47">
        <v>9364824.8804033585</v>
      </c>
      <c r="E90" s="47">
        <v>0</v>
      </c>
      <c r="F90" s="47">
        <f t="shared" si="19"/>
        <v>9364824.8804033585</v>
      </c>
      <c r="G90" s="56">
        <f t="shared" si="20"/>
        <v>1</v>
      </c>
      <c r="H90" s="56">
        <f t="shared" si="20"/>
        <v>1</v>
      </c>
      <c r="I90" s="47">
        <f t="shared" si="21"/>
        <v>9364824.8804033585</v>
      </c>
      <c r="K90" s="47">
        <v>9181838.437586356</v>
      </c>
      <c r="L90" s="56">
        <f t="shared" si="22"/>
        <v>1</v>
      </c>
      <c r="M90" s="56">
        <f t="shared" si="22"/>
        <v>1</v>
      </c>
      <c r="N90" s="47">
        <f t="shared" si="23"/>
        <v>9181838.437586356</v>
      </c>
    </row>
    <row r="91" spans="1:14">
      <c r="A91" s="12">
        <f t="shared" si="18"/>
        <v>77</v>
      </c>
      <c r="B91" s="66">
        <v>39002</v>
      </c>
      <c r="C91" s="1" t="s">
        <v>174</v>
      </c>
      <c r="D91" s="47">
        <v>173114.85</v>
      </c>
      <c r="E91" s="47">
        <v>0</v>
      </c>
      <c r="F91" s="47">
        <f t="shared" si="19"/>
        <v>173114.85</v>
      </c>
      <c r="G91" s="56">
        <f t="shared" si="20"/>
        <v>1</v>
      </c>
      <c r="H91" s="56">
        <f t="shared" si="20"/>
        <v>1</v>
      </c>
      <c r="I91" s="47">
        <f t="shared" si="21"/>
        <v>173114.85</v>
      </c>
      <c r="K91" s="47">
        <v>173114.85000000003</v>
      </c>
      <c r="L91" s="56">
        <f t="shared" si="22"/>
        <v>1</v>
      </c>
      <c r="M91" s="56">
        <f t="shared" si="22"/>
        <v>1</v>
      </c>
      <c r="N91" s="47">
        <f t="shared" si="23"/>
        <v>173114.85000000003</v>
      </c>
    </row>
    <row r="92" spans="1:14">
      <c r="A92" s="12">
        <f t="shared" si="18"/>
        <v>78</v>
      </c>
      <c r="B92" s="66">
        <v>39003</v>
      </c>
      <c r="C92" s="1" t="s">
        <v>155</v>
      </c>
      <c r="D92" s="47">
        <v>709199.18</v>
      </c>
      <c r="E92" s="47">
        <v>0</v>
      </c>
      <c r="F92" s="47">
        <f t="shared" si="19"/>
        <v>709199.18</v>
      </c>
      <c r="G92" s="56">
        <f t="shared" si="20"/>
        <v>1</v>
      </c>
      <c r="H92" s="56">
        <f t="shared" si="20"/>
        <v>1</v>
      </c>
      <c r="I92" s="47">
        <f t="shared" si="21"/>
        <v>709199.18</v>
      </c>
      <c r="K92" s="47">
        <v>709199.17999999982</v>
      </c>
      <c r="L92" s="56">
        <f t="shared" si="22"/>
        <v>1</v>
      </c>
      <c r="M92" s="56">
        <f t="shared" si="22"/>
        <v>1</v>
      </c>
      <c r="N92" s="47">
        <f t="shared" si="23"/>
        <v>709199.17999999982</v>
      </c>
    </row>
    <row r="93" spans="1:14">
      <c r="A93" s="12">
        <f t="shared" si="18"/>
        <v>79</v>
      </c>
      <c r="B93" s="66">
        <v>39004</v>
      </c>
      <c r="C93" s="1" t="s">
        <v>139</v>
      </c>
      <c r="D93" s="47">
        <v>12954.74</v>
      </c>
      <c r="E93" s="47">
        <v>0</v>
      </c>
      <c r="F93" s="47">
        <f t="shared" si="19"/>
        <v>12954.74</v>
      </c>
      <c r="G93" s="56">
        <f t="shared" si="20"/>
        <v>1</v>
      </c>
      <c r="H93" s="56">
        <f t="shared" si="20"/>
        <v>1</v>
      </c>
      <c r="I93" s="47">
        <f t="shared" si="21"/>
        <v>12954.74</v>
      </c>
      <c r="K93" s="47">
        <v>12954.74</v>
      </c>
      <c r="L93" s="56">
        <f t="shared" si="22"/>
        <v>1</v>
      </c>
      <c r="M93" s="56">
        <f t="shared" si="22"/>
        <v>1</v>
      </c>
      <c r="N93" s="47">
        <f t="shared" si="23"/>
        <v>12954.74</v>
      </c>
    </row>
    <row r="94" spans="1:14">
      <c r="A94" s="12">
        <f t="shared" si="18"/>
        <v>80</v>
      </c>
      <c r="B94" s="66">
        <v>39009</v>
      </c>
      <c r="C94" s="1" t="s">
        <v>101</v>
      </c>
      <c r="D94" s="47">
        <v>1246194.18</v>
      </c>
      <c r="E94" s="47">
        <v>0</v>
      </c>
      <c r="F94" s="47">
        <f t="shared" si="19"/>
        <v>1246194.18</v>
      </c>
      <c r="G94" s="56">
        <f t="shared" si="20"/>
        <v>1</v>
      </c>
      <c r="H94" s="56">
        <f t="shared" si="20"/>
        <v>1</v>
      </c>
      <c r="I94" s="47">
        <f t="shared" si="21"/>
        <v>1246194.18</v>
      </c>
      <c r="K94" s="47">
        <v>1246194.18</v>
      </c>
      <c r="L94" s="56">
        <f t="shared" si="22"/>
        <v>1</v>
      </c>
      <c r="M94" s="56">
        <f t="shared" si="22"/>
        <v>1</v>
      </c>
      <c r="N94" s="47">
        <f t="shared" si="23"/>
        <v>1246194.18</v>
      </c>
    </row>
    <row r="95" spans="1:14">
      <c r="A95" s="12">
        <f t="shared" si="18"/>
        <v>81</v>
      </c>
      <c r="B95" s="66">
        <v>39100</v>
      </c>
      <c r="C95" s="1" t="s">
        <v>99</v>
      </c>
      <c r="D95" s="47">
        <v>1753372.73</v>
      </c>
      <c r="E95" s="47">
        <v>0</v>
      </c>
      <c r="F95" s="47">
        <f t="shared" si="19"/>
        <v>1753372.73</v>
      </c>
      <c r="G95" s="56">
        <f t="shared" si="20"/>
        <v>1</v>
      </c>
      <c r="H95" s="56">
        <f t="shared" si="20"/>
        <v>1</v>
      </c>
      <c r="I95" s="47">
        <f t="shared" si="21"/>
        <v>1753372.73</v>
      </c>
      <c r="K95" s="47">
        <v>1753372.7300000002</v>
      </c>
      <c r="L95" s="56">
        <f t="shared" si="22"/>
        <v>1</v>
      </c>
      <c r="M95" s="56">
        <f t="shared" si="22"/>
        <v>1</v>
      </c>
      <c r="N95" s="47">
        <f t="shared" si="23"/>
        <v>1753372.7300000002</v>
      </c>
    </row>
    <row r="96" spans="1:14">
      <c r="A96" s="12">
        <f t="shared" si="18"/>
        <v>82</v>
      </c>
      <c r="B96" s="66">
        <v>39103</v>
      </c>
      <c r="C96" s="1" t="s">
        <v>129</v>
      </c>
      <c r="D96" s="47">
        <v>0</v>
      </c>
      <c r="E96" s="47">
        <v>0</v>
      </c>
      <c r="F96" s="47">
        <f t="shared" si="19"/>
        <v>0</v>
      </c>
      <c r="G96" s="56">
        <f t="shared" si="20"/>
        <v>1</v>
      </c>
      <c r="H96" s="56">
        <f t="shared" si="20"/>
        <v>1</v>
      </c>
      <c r="I96" s="47">
        <f t="shared" si="21"/>
        <v>0</v>
      </c>
      <c r="K96" s="47">
        <v>0</v>
      </c>
      <c r="L96" s="56">
        <f t="shared" si="22"/>
        <v>1</v>
      </c>
      <c r="M96" s="56">
        <f t="shared" si="22"/>
        <v>1</v>
      </c>
      <c r="N96" s="47">
        <f t="shared" si="23"/>
        <v>0</v>
      </c>
    </row>
    <row r="97" spans="1:14">
      <c r="A97" s="12">
        <f t="shared" si="18"/>
        <v>83</v>
      </c>
      <c r="B97" s="66">
        <v>39200</v>
      </c>
      <c r="C97" s="1" t="s">
        <v>126</v>
      </c>
      <c r="D97" s="47">
        <v>191968.61</v>
      </c>
      <c r="E97" s="47">
        <v>0</v>
      </c>
      <c r="F97" s="47">
        <f t="shared" si="19"/>
        <v>191968.61</v>
      </c>
      <c r="G97" s="56">
        <f t="shared" si="20"/>
        <v>1</v>
      </c>
      <c r="H97" s="56">
        <f t="shared" si="20"/>
        <v>1</v>
      </c>
      <c r="I97" s="47">
        <f t="shared" si="21"/>
        <v>191968.61</v>
      </c>
      <c r="K97" s="47">
        <v>191968.60999999993</v>
      </c>
      <c r="L97" s="56">
        <f t="shared" si="22"/>
        <v>1</v>
      </c>
      <c r="M97" s="56">
        <f t="shared" si="22"/>
        <v>1</v>
      </c>
      <c r="N97" s="47">
        <f t="shared" si="23"/>
        <v>191968.60999999993</v>
      </c>
    </row>
    <row r="98" spans="1:14">
      <c r="A98" s="12">
        <f t="shared" si="18"/>
        <v>84</v>
      </c>
      <c r="B98" s="66">
        <v>39202</v>
      </c>
      <c r="C98" s="1" t="s">
        <v>173</v>
      </c>
      <c r="D98" s="47">
        <v>27063.96</v>
      </c>
      <c r="E98" s="47">
        <v>0</v>
      </c>
      <c r="F98" s="47">
        <f t="shared" si="19"/>
        <v>27063.96</v>
      </c>
      <c r="G98" s="56">
        <f t="shared" si="20"/>
        <v>1</v>
      </c>
      <c r="H98" s="56">
        <f t="shared" si="20"/>
        <v>1</v>
      </c>
      <c r="I98" s="47">
        <f t="shared" si="21"/>
        <v>27063.96</v>
      </c>
      <c r="K98" s="47">
        <v>27063.960000000003</v>
      </c>
      <c r="L98" s="56">
        <f t="shared" si="22"/>
        <v>1</v>
      </c>
      <c r="M98" s="56">
        <f t="shared" si="22"/>
        <v>1</v>
      </c>
      <c r="N98" s="47">
        <f t="shared" si="23"/>
        <v>27063.960000000003</v>
      </c>
    </row>
    <row r="99" spans="1:14">
      <c r="A99" s="12">
        <f t="shared" si="18"/>
        <v>85</v>
      </c>
      <c r="B99" s="66">
        <v>39400</v>
      </c>
      <c r="C99" s="1" t="s">
        <v>124</v>
      </c>
      <c r="D99" s="47">
        <v>9532937.4562058616</v>
      </c>
      <c r="E99" s="47">
        <v>0</v>
      </c>
      <c r="F99" s="47">
        <f t="shared" si="19"/>
        <v>9532937.4562058616</v>
      </c>
      <c r="G99" s="56">
        <f t="shared" si="20"/>
        <v>1</v>
      </c>
      <c r="H99" s="56">
        <f t="shared" si="20"/>
        <v>1</v>
      </c>
      <c r="I99" s="47">
        <f t="shared" si="21"/>
        <v>9532937.4562058616</v>
      </c>
      <c r="K99" s="47">
        <v>8593396.4055907559</v>
      </c>
      <c r="L99" s="56">
        <f t="shared" si="22"/>
        <v>1</v>
      </c>
      <c r="M99" s="56">
        <f t="shared" si="22"/>
        <v>1</v>
      </c>
      <c r="N99" s="47">
        <f t="shared" si="23"/>
        <v>8593396.4055907559</v>
      </c>
    </row>
    <row r="100" spans="1:14">
      <c r="A100" s="12">
        <f t="shared" si="18"/>
        <v>86</v>
      </c>
      <c r="B100" s="66">
        <v>39603</v>
      </c>
      <c r="C100" s="1" t="s">
        <v>172</v>
      </c>
      <c r="D100" s="47">
        <v>0</v>
      </c>
      <c r="E100" s="47">
        <v>0</v>
      </c>
      <c r="F100" s="47">
        <f t="shared" si="19"/>
        <v>0</v>
      </c>
      <c r="G100" s="56">
        <f t="shared" si="20"/>
        <v>1</v>
      </c>
      <c r="H100" s="56">
        <f t="shared" si="20"/>
        <v>1</v>
      </c>
      <c r="I100" s="47">
        <f t="shared" si="21"/>
        <v>0</v>
      </c>
      <c r="K100" s="47">
        <v>0</v>
      </c>
      <c r="L100" s="56">
        <f t="shared" si="22"/>
        <v>1</v>
      </c>
      <c r="M100" s="56">
        <f t="shared" si="22"/>
        <v>1</v>
      </c>
      <c r="N100" s="47">
        <f t="shared" si="23"/>
        <v>0</v>
      </c>
    </row>
    <row r="101" spans="1:14">
      <c r="A101" s="12">
        <f t="shared" si="18"/>
        <v>87</v>
      </c>
      <c r="B101" s="66">
        <v>39604</v>
      </c>
      <c r="C101" s="1" t="s">
        <v>171</v>
      </c>
      <c r="D101" s="47">
        <v>0</v>
      </c>
      <c r="E101" s="47">
        <v>0</v>
      </c>
      <c r="F101" s="47">
        <f t="shared" si="19"/>
        <v>0</v>
      </c>
      <c r="G101" s="56">
        <f t="shared" si="20"/>
        <v>1</v>
      </c>
      <c r="H101" s="56">
        <f t="shared" si="20"/>
        <v>1</v>
      </c>
      <c r="I101" s="47">
        <f t="shared" si="21"/>
        <v>0</v>
      </c>
      <c r="K101" s="47">
        <v>0</v>
      </c>
      <c r="L101" s="56">
        <f t="shared" si="22"/>
        <v>1</v>
      </c>
      <c r="M101" s="56">
        <f t="shared" si="22"/>
        <v>1</v>
      </c>
      <c r="N101" s="47">
        <f t="shared" si="23"/>
        <v>0</v>
      </c>
    </row>
    <row r="102" spans="1:14">
      <c r="A102" s="12">
        <f t="shared" si="18"/>
        <v>88</v>
      </c>
      <c r="B102" s="66">
        <v>39605</v>
      </c>
      <c r="C102" s="4" t="s">
        <v>170</v>
      </c>
      <c r="D102" s="47">
        <v>0</v>
      </c>
      <c r="E102" s="47">
        <v>0</v>
      </c>
      <c r="F102" s="47">
        <f t="shared" si="19"/>
        <v>0</v>
      </c>
      <c r="G102" s="56">
        <f t="shared" si="20"/>
        <v>1</v>
      </c>
      <c r="H102" s="56">
        <f t="shared" si="20"/>
        <v>1</v>
      </c>
      <c r="I102" s="47">
        <f t="shared" si="21"/>
        <v>0</v>
      </c>
      <c r="K102" s="47">
        <v>0</v>
      </c>
      <c r="L102" s="56">
        <f t="shared" si="22"/>
        <v>1</v>
      </c>
      <c r="M102" s="56">
        <f t="shared" si="22"/>
        <v>1</v>
      </c>
      <c r="N102" s="47">
        <f t="shared" si="23"/>
        <v>0</v>
      </c>
    </row>
    <row r="103" spans="1:14">
      <c r="A103" s="12">
        <f t="shared" si="18"/>
        <v>89</v>
      </c>
      <c r="B103" s="66">
        <v>39700</v>
      </c>
      <c r="C103" s="1" t="s">
        <v>91</v>
      </c>
      <c r="D103" s="47">
        <v>425326.37</v>
      </c>
      <c r="E103" s="47">
        <v>0</v>
      </c>
      <c r="F103" s="47">
        <f t="shared" si="19"/>
        <v>425326.37</v>
      </c>
      <c r="G103" s="56">
        <f t="shared" si="20"/>
        <v>1</v>
      </c>
      <c r="H103" s="56">
        <f t="shared" si="20"/>
        <v>1</v>
      </c>
      <c r="I103" s="47">
        <f t="shared" si="21"/>
        <v>425326.37</v>
      </c>
      <c r="K103" s="47">
        <v>425326.37000000005</v>
      </c>
      <c r="L103" s="56">
        <f t="shared" si="22"/>
        <v>1</v>
      </c>
      <c r="M103" s="56">
        <f t="shared" si="22"/>
        <v>1</v>
      </c>
      <c r="N103" s="47">
        <f t="shared" si="23"/>
        <v>425326.37000000005</v>
      </c>
    </row>
    <row r="104" spans="1:14">
      <c r="A104" s="12">
        <f t="shared" si="18"/>
        <v>90</v>
      </c>
      <c r="B104" s="66">
        <v>39701</v>
      </c>
      <c r="C104" s="1" t="s">
        <v>137</v>
      </c>
      <c r="D104" s="47">
        <v>0</v>
      </c>
      <c r="E104" s="47">
        <v>0</v>
      </c>
      <c r="F104" s="47">
        <f t="shared" si="19"/>
        <v>0</v>
      </c>
      <c r="G104" s="56">
        <f t="shared" si="20"/>
        <v>1</v>
      </c>
      <c r="H104" s="56">
        <f t="shared" si="20"/>
        <v>1</v>
      </c>
      <c r="I104" s="47">
        <f t="shared" si="21"/>
        <v>0</v>
      </c>
      <c r="K104" s="47">
        <v>0</v>
      </c>
      <c r="L104" s="56">
        <f t="shared" si="22"/>
        <v>1</v>
      </c>
      <c r="M104" s="56">
        <f t="shared" si="22"/>
        <v>1</v>
      </c>
      <c r="N104" s="47">
        <f t="shared" si="23"/>
        <v>0</v>
      </c>
    </row>
    <row r="105" spans="1:14">
      <c r="A105" s="12">
        <f t="shared" si="18"/>
        <v>91</v>
      </c>
      <c r="B105" s="66">
        <v>39702</v>
      </c>
      <c r="C105" s="1" t="s">
        <v>137</v>
      </c>
      <c r="D105" s="47">
        <v>0</v>
      </c>
      <c r="E105" s="47">
        <v>0</v>
      </c>
      <c r="F105" s="47">
        <f t="shared" si="19"/>
        <v>0</v>
      </c>
      <c r="G105" s="56">
        <f t="shared" si="20"/>
        <v>1</v>
      </c>
      <c r="H105" s="56">
        <f t="shared" si="20"/>
        <v>1</v>
      </c>
      <c r="I105" s="47">
        <f t="shared" si="21"/>
        <v>0</v>
      </c>
      <c r="K105" s="47">
        <v>0</v>
      </c>
      <c r="L105" s="56">
        <f t="shared" si="22"/>
        <v>1</v>
      </c>
      <c r="M105" s="56">
        <f t="shared" si="22"/>
        <v>1</v>
      </c>
      <c r="N105" s="47">
        <f t="shared" si="23"/>
        <v>0</v>
      </c>
    </row>
    <row r="106" spans="1:14">
      <c r="A106" s="12">
        <f t="shared" si="18"/>
        <v>92</v>
      </c>
      <c r="B106" s="66">
        <v>39705</v>
      </c>
      <c r="C106" s="1" t="s">
        <v>169</v>
      </c>
      <c r="D106" s="47">
        <v>0</v>
      </c>
      <c r="E106" s="47">
        <v>0</v>
      </c>
      <c r="F106" s="47">
        <f t="shared" si="19"/>
        <v>0</v>
      </c>
      <c r="G106" s="56">
        <f t="shared" si="20"/>
        <v>1</v>
      </c>
      <c r="H106" s="56">
        <f t="shared" si="20"/>
        <v>1</v>
      </c>
      <c r="I106" s="47">
        <f t="shared" si="21"/>
        <v>0</v>
      </c>
      <c r="K106" s="47">
        <v>0</v>
      </c>
      <c r="L106" s="56">
        <f t="shared" si="22"/>
        <v>1</v>
      </c>
      <c r="M106" s="56">
        <f t="shared" si="22"/>
        <v>1</v>
      </c>
      <c r="N106" s="47">
        <f t="shared" si="23"/>
        <v>0</v>
      </c>
    </row>
    <row r="107" spans="1:14">
      <c r="A107" s="12">
        <f t="shared" si="18"/>
        <v>93</v>
      </c>
      <c r="B107" s="66">
        <v>39800</v>
      </c>
      <c r="C107" s="1" t="s">
        <v>89</v>
      </c>
      <c r="D107" s="47">
        <v>3889123.02</v>
      </c>
      <c r="E107" s="47">
        <v>0</v>
      </c>
      <c r="F107" s="47">
        <f t="shared" si="19"/>
        <v>3889123.02</v>
      </c>
      <c r="G107" s="56">
        <f t="shared" si="20"/>
        <v>1</v>
      </c>
      <c r="H107" s="56">
        <f t="shared" si="20"/>
        <v>1</v>
      </c>
      <c r="I107" s="47">
        <f t="shared" si="21"/>
        <v>3889123.02</v>
      </c>
      <c r="K107" s="47">
        <v>3889123.0200000009</v>
      </c>
      <c r="L107" s="56">
        <f t="shared" si="22"/>
        <v>1</v>
      </c>
      <c r="M107" s="56">
        <f t="shared" si="22"/>
        <v>1</v>
      </c>
      <c r="N107" s="47">
        <f t="shared" si="23"/>
        <v>3889123.0200000009</v>
      </c>
    </row>
    <row r="108" spans="1:14">
      <c r="A108" s="12">
        <f t="shared" si="18"/>
        <v>94</v>
      </c>
      <c r="B108" s="66">
        <v>39901</v>
      </c>
      <c r="C108" s="1" t="s">
        <v>168</v>
      </c>
      <c r="D108" s="47">
        <v>35814.99</v>
      </c>
      <c r="E108" s="47">
        <v>0</v>
      </c>
      <c r="F108" s="47">
        <f t="shared" si="19"/>
        <v>35814.99</v>
      </c>
      <c r="G108" s="56">
        <f t="shared" si="20"/>
        <v>1</v>
      </c>
      <c r="H108" s="56">
        <f t="shared" si="20"/>
        <v>1</v>
      </c>
      <c r="I108" s="47">
        <f t="shared" si="21"/>
        <v>35814.99</v>
      </c>
      <c r="K108" s="47">
        <v>35814.99</v>
      </c>
      <c r="L108" s="56">
        <f t="shared" si="22"/>
        <v>1</v>
      </c>
      <c r="M108" s="56">
        <f t="shared" si="22"/>
        <v>1</v>
      </c>
      <c r="N108" s="47">
        <f t="shared" si="23"/>
        <v>35814.99</v>
      </c>
    </row>
    <row r="109" spans="1:14">
      <c r="A109" s="12">
        <f t="shared" si="18"/>
        <v>95</v>
      </c>
      <c r="B109" s="66">
        <v>39902</v>
      </c>
      <c r="C109" s="1" t="s">
        <v>167</v>
      </c>
      <c r="D109" s="47">
        <v>0</v>
      </c>
      <c r="E109" s="47">
        <v>0</v>
      </c>
      <c r="F109" s="47">
        <f t="shared" si="19"/>
        <v>0</v>
      </c>
      <c r="G109" s="56">
        <f t="shared" si="20"/>
        <v>1</v>
      </c>
      <c r="H109" s="56">
        <f t="shared" si="20"/>
        <v>1</v>
      </c>
      <c r="I109" s="47">
        <f t="shared" si="21"/>
        <v>0</v>
      </c>
      <c r="K109" s="47">
        <v>0</v>
      </c>
      <c r="L109" s="56">
        <f t="shared" si="22"/>
        <v>1</v>
      </c>
      <c r="M109" s="56">
        <f t="shared" si="22"/>
        <v>1</v>
      </c>
      <c r="N109" s="47">
        <f t="shared" si="23"/>
        <v>0</v>
      </c>
    </row>
    <row r="110" spans="1:14">
      <c r="A110" s="12">
        <f t="shared" si="18"/>
        <v>96</v>
      </c>
      <c r="B110" s="66">
        <v>39903</v>
      </c>
      <c r="C110" s="1" t="s">
        <v>84</v>
      </c>
      <c r="D110" s="47">
        <v>134598.85999999999</v>
      </c>
      <c r="E110" s="47">
        <v>0</v>
      </c>
      <c r="F110" s="47">
        <f t="shared" si="19"/>
        <v>134598.85999999999</v>
      </c>
      <c r="G110" s="56">
        <f t="shared" si="20"/>
        <v>1</v>
      </c>
      <c r="H110" s="56">
        <f t="shared" si="20"/>
        <v>1</v>
      </c>
      <c r="I110" s="47">
        <f t="shared" si="21"/>
        <v>134598.85999999999</v>
      </c>
      <c r="K110" s="47">
        <v>134598.85999999993</v>
      </c>
      <c r="L110" s="56">
        <f t="shared" si="22"/>
        <v>1</v>
      </c>
      <c r="M110" s="56">
        <f t="shared" si="22"/>
        <v>1</v>
      </c>
      <c r="N110" s="47">
        <f t="shared" si="23"/>
        <v>134598.85999999993</v>
      </c>
    </row>
    <row r="111" spans="1:14">
      <c r="A111" s="12">
        <f t="shared" si="18"/>
        <v>97</v>
      </c>
      <c r="B111" s="66">
        <v>39906</v>
      </c>
      <c r="C111" s="1" t="s">
        <v>83</v>
      </c>
      <c r="D111" s="47">
        <v>-191016.72583982738</v>
      </c>
      <c r="E111" s="47">
        <v>0</v>
      </c>
      <c r="F111" s="47">
        <f t="shared" si="19"/>
        <v>-191016.72583982738</v>
      </c>
      <c r="G111" s="56">
        <f t="shared" si="20"/>
        <v>1</v>
      </c>
      <c r="H111" s="56">
        <f t="shared" si="20"/>
        <v>1</v>
      </c>
      <c r="I111" s="47">
        <f t="shared" si="21"/>
        <v>-191016.72583982738</v>
      </c>
      <c r="K111" s="47">
        <v>38248.546473140545</v>
      </c>
      <c r="L111" s="56">
        <f t="shared" si="22"/>
        <v>1</v>
      </c>
      <c r="M111" s="56">
        <f t="shared" si="22"/>
        <v>1</v>
      </c>
      <c r="N111" s="47">
        <f t="shared" si="23"/>
        <v>38248.546473140545</v>
      </c>
    </row>
    <row r="112" spans="1:14">
      <c r="A112" s="12">
        <f t="shared" si="18"/>
        <v>98</v>
      </c>
      <c r="B112" s="66">
        <v>39907</v>
      </c>
      <c r="C112" s="1" t="s">
        <v>82</v>
      </c>
      <c r="D112" s="47">
        <v>0</v>
      </c>
      <c r="E112" s="47">
        <v>0</v>
      </c>
      <c r="F112" s="47">
        <f t="shared" si="19"/>
        <v>0</v>
      </c>
      <c r="G112" s="56">
        <f t="shared" si="20"/>
        <v>1</v>
      </c>
      <c r="H112" s="56">
        <f t="shared" si="20"/>
        <v>1</v>
      </c>
      <c r="I112" s="47">
        <f t="shared" si="21"/>
        <v>0</v>
      </c>
      <c r="K112" s="47">
        <v>0</v>
      </c>
      <c r="L112" s="56">
        <f t="shared" si="22"/>
        <v>1</v>
      </c>
      <c r="M112" s="56">
        <f t="shared" si="22"/>
        <v>1</v>
      </c>
      <c r="N112" s="47">
        <f t="shared" si="23"/>
        <v>0</v>
      </c>
    </row>
    <row r="113" spans="1:19">
      <c r="A113" s="12">
        <f t="shared" si="18"/>
        <v>99</v>
      </c>
      <c r="B113" s="66">
        <v>39908</v>
      </c>
      <c r="C113" s="1" t="s">
        <v>81</v>
      </c>
      <c r="D113" s="47">
        <v>65605.8</v>
      </c>
      <c r="E113" s="47">
        <v>0</v>
      </c>
      <c r="F113" s="47">
        <f t="shared" si="19"/>
        <v>65605.8</v>
      </c>
      <c r="G113" s="56">
        <f t="shared" si="20"/>
        <v>1</v>
      </c>
      <c r="H113" s="56">
        <f t="shared" si="20"/>
        <v>1</v>
      </c>
      <c r="I113" s="47">
        <f t="shared" si="21"/>
        <v>65605.8</v>
      </c>
      <c r="K113" s="47">
        <v>65605.800000000017</v>
      </c>
      <c r="L113" s="56">
        <f t="shared" si="22"/>
        <v>1</v>
      </c>
      <c r="M113" s="56">
        <f t="shared" si="22"/>
        <v>1</v>
      </c>
      <c r="N113" s="47">
        <f t="shared" si="23"/>
        <v>65605.800000000017</v>
      </c>
    </row>
    <row r="114" spans="1:19">
      <c r="A114" s="12">
        <f t="shared" si="18"/>
        <v>100</v>
      </c>
      <c r="B114" s="53"/>
      <c r="C114" s="1"/>
      <c r="D114" s="44"/>
      <c r="E114" s="44"/>
      <c r="F114" s="44"/>
      <c r="I114" s="44"/>
      <c r="K114" s="44"/>
      <c r="N114" s="44"/>
    </row>
    <row r="115" spans="1:19">
      <c r="A115" s="12">
        <f t="shared" si="18"/>
        <v>101</v>
      </c>
      <c r="B115" s="53"/>
      <c r="C115" s="1" t="s">
        <v>136</v>
      </c>
      <c r="D115" s="50">
        <f>SUM(D89:D114)</f>
        <v>28582780.200769391</v>
      </c>
      <c r="E115" s="50">
        <f>SUM(E89:E114)</f>
        <v>0</v>
      </c>
      <c r="F115" s="50">
        <f>SUM(F89:F114)</f>
        <v>28582780.200769391</v>
      </c>
      <c r="G115" s="56"/>
      <c r="H115" s="56"/>
      <c r="I115" s="50">
        <f>SUM(I89:I114)</f>
        <v>28582780.200769391</v>
      </c>
      <c r="K115" s="50">
        <f>SUM(K89:K114)</f>
        <v>27689517.979650255</v>
      </c>
      <c r="N115" s="50">
        <f>SUM(N89:N114)</f>
        <v>27689517.979650255</v>
      </c>
    </row>
    <row r="116" spans="1:19">
      <c r="A116" s="12">
        <f t="shared" si="18"/>
        <v>102</v>
      </c>
      <c r="B116" s="53"/>
      <c r="C116" s="1"/>
    </row>
    <row r="117" spans="1:19" ht="15.75" thickBot="1">
      <c r="A117" s="12">
        <f t="shared" si="18"/>
        <v>103</v>
      </c>
      <c r="B117" s="53"/>
      <c r="C117" s="1" t="s">
        <v>166</v>
      </c>
      <c r="D117" s="57">
        <f>D19+D26+D47+D60+D86+D115</f>
        <v>864505597.75138497</v>
      </c>
      <c r="E117" s="57">
        <f>E19+E26+E47+E60+E86+E115</f>
        <v>0</v>
      </c>
      <c r="F117" s="57">
        <f>F19+F26+F47+F60+F86+F115</f>
        <v>864505597.75138497</v>
      </c>
      <c r="I117" s="57">
        <f>I19+I26+I47+I60+I86+I115</f>
        <v>864505597.75138497</v>
      </c>
      <c r="K117" s="57">
        <f>K19+K26+K47+K60+K86+K115</f>
        <v>846986698.4629308</v>
      </c>
      <c r="N117" s="57">
        <f>N19+N26+N47+N60+N86+N115</f>
        <v>846986698.4629308</v>
      </c>
    </row>
    <row r="118" spans="1:19" ht="15.75" thickTop="1">
      <c r="A118" s="12">
        <f t="shared" si="18"/>
        <v>104</v>
      </c>
      <c r="B118" s="53"/>
      <c r="C118" s="1"/>
    </row>
    <row r="119" spans="1:19">
      <c r="A119" s="12">
        <f t="shared" si="18"/>
        <v>105</v>
      </c>
      <c r="B119" s="53"/>
      <c r="C119" s="4" t="s">
        <v>74</v>
      </c>
      <c r="D119" s="40">
        <v>8127182.6599999992</v>
      </c>
      <c r="E119" s="40">
        <f>-D119</f>
        <v>-8127182.6599999992</v>
      </c>
      <c r="F119" s="40">
        <f>D119+E119</f>
        <v>0</v>
      </c>
      <c r="G119" s="65">
        <f>$G$16</f>
        <v>1</v>
      </c>
      <c r="H119" s="65">
        <f>$G$16</f>
        <v>1</v>
      </c>
      <c r="I119" s="40">
        <f>F119*G119*H119</f>
        <v>0</v>
      </c>
      <c r="K119" s="40">
        <v>0</v>
      </c>
      <c r="L119" s="56">
        <f>$G$16</f>
        <v>1</v>
      </c>
      <c r="M119" s="56">
        <f>$G$16</f>
        <v>1</v>
      </c>
      <c r="N119" s="40">
        <f>K119*L119*M119</f>
        <v>0</v>
      </c>
    </row>
    <row r="120" spans="1:19">
      <c r="A120" s="12">
        <f t="shared" si="18"/>
        <v>106</v>
      </c>
      <c r="B120" s="53"/>
      <c r="K120" s="51"/>
    </row>
    <row r="121" spans="1:19" ht="15.75">
      <c r="A121" s="12">
        <f t="shared" si="18"/>
        <v>107</v>
      </c>
      <c r="B121" s="54" t="s">
        <v>165</v>
      </c>
      <c r="K121" s="51"/>
    </row>
    <row r="122" spans="1:19">
      <c r="A122" s="12">
        <f t="shared" si="18"/>
        <v>108</v>
      </c>
      <c r="B122" s="53"/>
      <c r="K122" s="51"/>
    </row>
    <row r="123" spans="1:19">
      <c r="A123" s="12">
        <f t="shared" si="18"/>
        <v>109</v>
      </c>
      <c r="B123" s="53"/>
      <c r="C123" s="52" t="s">
        <v>164</v>
      </c>
      <c r="K123" s="51"/>
    </row>
    <row r="124" spans="1:19">
      <c r="A124" s="12">
        <f t="shared" si="18"/>
        <v>110</v>
      </c>
      <c r="B124" s="48">
        <v>30100</v>
      </c>
      <c r="C124" s="1" t="s">
        <v>163</v>
      </c>
      <c r="D124" s="40">
        <v>185309.27</v>
      </c>
      <c r="E124" s="50">
        <v>0</v>
      </c>
      <c r="F124" s="50">
        <f>D124+E124</f>
        <v>185309.27</v>
      </c>
      <c r="G124" s="56">
        <f>$G$16</f>
        <v>1</v>
      </c>
      <c r="H124" s="41">
        <v>0.50419999999999998</v>
      </c>
      <c r="I124" s="50">
        <f>F124*G124*H124</f>
        <v>93432.933933999986</v>
      </c>
      <c r="K124" s="40">
        <v>185309.27</v>
      </c>
      <c r="L124" s="56">
        <f>G124</f>
        <v>1</v>
      </c>
      <c r="M124" s="41">
        <f>H124</f>
        <v>0.50419999999999998</v>
      </c>
      <c r="N124" s="50">
        <f>K124*L124*M124</f>
        <v>93432.933933999986</v>
      </c>
      <c r="S124" s="45"/>
    </row>
    <row r="125" spans="1:19">
      <c r="A125" s="12">
        <f t="shared" si="18"/>
        <v>111</v>
      </c>
      <c r="B125" s="48">
        <v>30300</v>
      </c>
      <c r="C125" s="1" t="s">
        <v>162</v>
      </c>
      <c r="D125" s="47">
        <v>1109551.68</v>
      </c>
      <c r="E125" s="58">
        <v>0</v>
      </c>
      <c r="F125" s="58">
        <f>D125+E125</f>
        <v>1109551.68</v>
      </c>
      <c r="G125" s="56">
        <f>$G$16</f>
        <v>1</v>
      </c>
      <c r="H125" s="41">
        <f>$H$124</f>
        <v>0.50419999999999998</v>
      </c>
      <c r="I125" s="58">
        <f>F125*G125*H125</f>
        <v>559435.9570559999</v>
      </c>
      <c r="K125" s="47">
        <v>1109551.68</v>
      </c>
      <c r="L125" s="56">
        <f>G125</f>
        <v>1</v>
      </c>
      <c r="M125" s="41">
        <f>H125</f>
        <v>0.50419999999999998</v>
      </c>
      <c r="N125" s="58">
        <f>K125*L125*M125</f>
        <v>559435.9570559999</v>
      </c>
      <c r="S125" s="45"/>
    </row>
    <row r="126" spans="1:19">
      <c r="A126" s="12">
        <f t="shared" si="18"/>
        <v>112</v>
      </c>
      <c r="B126" s="60"/>
      <c r="C126" s="1"/>
      <c r="D126" s="44"/>
      <c r="K126" s="44"/>
    </row>
    <row r="127" spans="1:19">
      <c r="A127" s="12">
        <f t="shared" si="18"/>
        <v>113</v>
      </c>
      <c r="B127" s="60"/>
      <c r="C127" s="1" t="s">
        <v>161</v>
      </c>
      <c r="D127" s="50">
        <f>SUM(D124:D126)</f>
        <v>1294860.95</v>
      </c>
      <c r="E127" s="50">
        <f>SUM(E124:E126)</f>
        <v>0</v>
      </c>
      <c r="F127" s="50">
        <f>SUM(F124:F126)</f>
        <v>1294860.95</v>
      </c>
      <c r="G127" s="56"/>
      <c r="H127" s="56"/>
      <c r="I127" s="50">
        <f>SUM(I124:I126)</f>
        <v>652868.89098999987</v>
      </c>
      <c r="K127" s="50">
        <f>SUM(K124:K126)</f>
        <v>1294860.95</v>
      </c>
      <c r="N127" s="50">
        <f>SUM(N124:N126)</f>
        <v>652868.89098999987</v>
      </c>
    </row>
    <row r="128" spans="1:19">
      <c r="A128" s="12">
        <f t="shared" si="18"/>
        <v>114</v>
      </c>
      <c r="B128" s="60"/>
    </row>
    <row r="129" spans="1:16">
      <c r="A129" s="12">
        <f t="shared" si="18"/>
        <v>115</v>
      </c>
      <c r="B129" s="60"/>
      <c r="C129" s="52" t="s">
        <v>160</v>
      </c>
    </row>
    <row r="130" spans="1:16">
      <c r="A130" s="12">
        <f t="shared" si="18"/>
        <v>116</v>
      </c>
      <c r="B130" s="48">
        <v>37400</v>
      </c>
      <c r="C130" s="1" t="s">
        <v>159</v>
      </c>
      <c r="D130" s="51">
        <v>0</v>
      </c>
      <c r="E130" s="50">
        <v>0</v>
      </c>
      <c r="F130" s="50">
        <f t="shared" ref="F130:F150" si="24">D130+E130</f>
        <v>0</v>
      </c>
      <c r="G130" s="56">
        <f t="shared" ref="G130:G150" si="25">$G$16</f>
        <v>1</v>
      </c>
      <c r="H130" s="41">
        <f t="shared" ref="H130:H150" si="26">$H$124</f>
        <v>0.50419999999999998</v>
      </c>
      <c r="I130" s="50">
        <f t="shared" ref="I130:I150" si="27">F130*G130*H130</f>
        <v>0</v>
      </c>
      <c r="K130" s="51">
        <v>0</v>
      </c>
      <c r="L130" s="56">
        <f t="shared" ref="L130:L150" si="28">G130</f>
        <v>1</v>
      </c>
      <c r="M130" s="41">
        <f t="shared" ref="M130:M150" si="29">H130</f>
        <v>0.50419999999999998</v>
      </c>
      <c r="N130" s="50">
        <f t="shared" ref="N130:N150" si="30">K130*L130*M130</f>
        <v>0</v>
      </c>
      <c r="P130" s="17"/>
    </row>
    <row r="131" spans="1:16">
      <c r="A131" s="12">
        <f t="shared" si="18"/>
        <v>117</v>
      </c>
      <c r="B131" s="48">
        <v>35010</v>
      </c>
      <c r="C131" s="1" t="s">
        <v>104</v>
      </c>
      <c r="D131" s="43">
        <v>0</v>
      </c>
      <c r="E131" s="47">
        <v>0</v>
      </c>
      <c r="F131" s="47">
        <f t="shared" si="24"/>
        <v>0</v>
      </c>
      <c r="G131" s="56">
        <f t="shared" si="25"/>
        <v>1</v>
      </c>
      <c r="H131" s="41">
        <f t="shared" si="26"/>
        <v>0.50419999999999998</v>
      </c>
      <c r="I131" s="47">
        <f t="shared" si="27"/>
        <v>0</v>
      </c>
      <c r="K131" s="43">
        <v>0</v>
      </c>
      <c r="L131" s="56">
        <f t="shared" si="28"/>
        <v>1</v>
      </c>
      <c r="M131" s="41">
        <f t="shared" si="29"/>
        <v>0.50419999999999998</v>
      </c>
      <c r="N131" s="47">
        <f t="shared" si="30"/>
        <v>0</v>
      </c>
      <c r="P131" s="17"/>
    </row>
    <row r="132" spans="1:16">
      <c r="A132" s="12">
        <f t="shared" si="18"/>
        <v>118</v>
      </c>
      <c r="B132" s="48">
        <v>37402</v>
      </c>
      <c r="C132" s="1" t="s">
        <v>157</v>
      </c>
      <c r="D132" s="43">
        <v>0</v>
      </c>
      <c r="E132" s="47">
        <v>0</v>
      </c>
      <c r="F132" s="47">
        <f t="shared" si="24"/>
        <v>0</v>
      </c>
      <c r="G132" s="56">
        <f t="shared" si="25"/>
        <v>1</v>
      </c>
      <c r="H132" s="41">
        <f t="shared" si="26"/>
        <v>0.50419999999999998</v>
      </c>
      <c r="I132" s="47">
        <f t="shared" si="27"/>
        <v>0</v>
      </c>
      <c r="K132" s="43">
        <v>0</v>
      </c>
      <c r="L132" s="56">
        <f t="shared" si="28"/>
        <v>1</v>
      </c>
      <c r="M132" s="41">
        <f t="shared" si="29"/>
        <v>0.50419999999999998</v>
      </c>
      <c r="N132" s="47">
        <f t="shared" si="30"/>
        <v>0</v>
      </c>
      <c r="P132" s="17"/>
    </row>
    <row r="133" spans="1:16">
      <c r="A133" s="12">
        <f t="shared" si="18"/>
        <v>119</v>
      </c>
      <c r="B133" s="48">
        <v>37403</v>
      </c>
      <c r="C133" s="1" t="s">
        <v>158</v>
      </c>
      <c r="D133" s="43">
        <v>0</v>
      </c>
      <c r="E133" s="47">
        <v>0</v>
      </c>
      <c r="F133" s="47">
        <f t="shared" si="24"/>
        <v>0</v>
      </c>
      <c r="G133" s="56">
        <f t="shared" si="25"/>
        <v>1</v>
      </c>
      <c r="H133" s="41">
        <f t="shared" si="26"/>
        <v>0.50419999999999998</v>
      </c>
      <c r="I133" s="47">
        <f t="shared" si="27"/>
        <v>0</v>
      </c>
      <c r="K133" s="43">
        <v>0</v>
      </c>
      <c r="L133" s="56">
        <f t="shared" si="28"/>
        <v>1</v>
      </c>
      <c r="M133" s="41">
        <f t="shared" si="29"/>
        <v>0.50419999999999998</v>
      </c>
      <c r="N133" s="47">
        <f t="shared" si="30"/>
        <v>0</v>
      </c>
    </row>
    <row r="134" spans="1:16">
      <c r="A134" s="12">
        <f t="shared" si="18"/>
        <v>120</v>
      </c>
      <c r="B134" s="48">
        <v>36602</v>
      </c>
      <c r="C134" s="1" t="s">
        <v>102</v>
      </c>
      <c r="D134" s="43">
        <v>0</v>
      </c>
      <c r="E134" s="47">
        <v>0</v>
      </c>
      <c r="F134" s="47">
        <f t="shared" si="24"/>
        <v>0</v>
      </c>
      <c r="G134" s="56">
        <f t="shared" si="25"/>
        <v>1</v>
      </c>
      <c r="H134" s="41">
        <f t="shared" si="26"/>
        <v>0.50419999999999998</v>
      </c>
      <c r="I134" s="47">
        <f t="shared" si="27"/>
        <v>0</v>
      </c>
      <c r="K134" s="43">
        <v>0</v>
      </c>
      <c r="L134" s="56">
        <f t="shared" si="28"/>
        <v>1</v>
      </c>
      <c r="M134" s="41">
        <f t="shared" si="29"/>
        <v>0.50419999999999998</v>
      </c>
      <c r="N134" s="47">
        <f t="shared" si="30"/>
        <v>0</v>
      </c>
      <c r="P134" s="17"/>
    </row>
    <row r="135" spans="1:16">
      <c r="A135" s="12">
        <f t="shared" si="18"/>
        <v>121</v>
      </c>
      <c r="B135" s="48">
        <v>37402</v>
      </c>
      <c r="C135" s="1" t="s">
        <v>157</v>
      </c>
      <c r="D135" s="43">
        <v>0</v>
      </c>
      <c r="E135" s="47">
        <v>0</v>
      </c>
      <c r="F135" s="47">
        <f t="shared" si="24"/>
        <v>0</v>
      </c>
      <c r="G135" s="56">
        <f t="shared" si="25"/>
        <v>1</v>
      </c>
      <c r="H135" s="41">
        <f t="shared" si="26"/>
        <v>0.50419999999999998</v>
      </c>
      <c r="I135" s="47">
        <f t="shared" si="27"/>
        <v>0</v>
      </c>
      <c r="K135" s="43">
        <v>0</v>
      </c>
      <c r="L135" s="56">
        <f t="shared" si="28"/>
        <v>1</v>
      </c>
      <c r="M135" s="41">
        <f t="shared" si="29"/>
        <v>0.50419999999999998</v>
      </c>
      <c r="N135" s="47">
        <f t="shared" si="30"/>
        <v>0</v>
      </c>
    </row>
    <row r="136" spans="1:16">
      <c r="A136" s="12">
        <f t="shared" si="18"/>
        <v>122</v>
      </c>
      <c r="B136" s="48">
        <v>37501</v>
      </c>
      <c r="C136" s="1" t="s">
        <v>156</v>
      </c>
      <c r="D136" s="43">
        <v>0</v>
      </c>
      <c r="E136" s="47">
        <v>0</v>
      </c>
      <c r="F136" s="47">
        <f t="shared" si="24"/>
        <v>0</v>
      </c>
      <c r="G136" s="56">
        <f t="shared" si="25"/>
        <v>1</v>
      </c>
      <c r="H136" s="41">
        <f t="shared" si="26"/>
        <v>0.50419999999999998</v>
      </c>
      <c r="I136" s="47">
        <f t="shared" si="27"/>
        <v>0</v>
      </c>
      <c r="K136" s="43">
        <v>0</v>
      </c>
      <c r="L136" s="56">
        <f t="shared" si="28"/>
        <v>1</v>
      </c>
      <c r="M136" s="41">
        <f t="shared" si="29"/>
        <v>0.50419999999999998</v>
      </c>
      <c r="N136" s="47">
        <f t="shared" si="30"/>
        <v>0</v>
      </c>
    </row>
    <row r="137" spans="1:16">
      <c r="A137" s="12">
        <f t="shared" si="18"/>
        <v>123</v>
      </c>
      <c r="B137" s="48">
        <v>37503</v>
      </c>
      <c r="C137" s="1" t="s">
        <v>155</v>
      </c>
      <c r="D137" s="43">
        <v>0</v>
      </c>
      <c r="E137" s="47">
        <v>0</v>
      </c>
      <c r="F137" s="47">
        <f t="shared" si="24"/>
        <v>0</v>
      </c>
      <c r="G137" s="56">
        <f t="shared" si="25"/>
        <v>1</v>
      </c>
      <c r="H137" s="41">
        <f t="shared" si="26"/>
        <v>0.50419999999999998</v>
      </c>
      <c r="I137" s="47">
        <f t="shared" si="27"/>
        <v>0</v>
      </c>
      <c r="K137" s="43">
        <v>0</v>
      </c>
      <c r="L137" s="56">
        <f t="shared" si="28"/>
        <v>1</v>
      </c>
      <c r="M137" s="41">
        <f t="shared" si="29"/>
        <v>0.50419999999999998</v>
      </c>
      <c r="N137" s="47">
        <f t="shared" si="30"/>
        <v>0</v>
      </c>
    </row>
    <row r="138" spans="1:16">
      <c r="A138" s="12">
        <f t="shared" si="18"/>
        <v>124</v>
      </c>
      <c r="B138" s="48">
        <v>36700</v>
      </c>
      <c r="C138" s="1" t="s">
        <v>154</v>
      </c>
      <c r="D138" s="43">
        <v>0</v>
      </c>
      <c r="E138" s="47">
        <v>0</v>
      </c>
      <c r="F138" s="47">
        <f t="shared" si="24"/>
        <v>0</v>
      </c>
      <c r="G138" s="56">
        <f t="shared" si="25"/>
        <v>1</v>
      </c>
      <c r="H138" s="41">
        <f t="shared" si="26"/>
        <v>0.50419999999999998</v>
      </c>
      <c r="I138" s="47">
        <f t="shared" si="27"/>
        <v>0</v>
      </c>
      <c r="K138" s="43">
        <v>0</v>
      </c>
      <c r="L138" s="56">
        <f t="shared" si="28"/>
        <v>1</v>
      </c>
      <c r="M138" s="41">
        <f t="shared" si="29"/>
        <v>0.50419999999999998</v>
      </c>
      <c r="N138" s="47">
        <f t="shared" si="30"/>
        <v>0</v>
      </c>
    </row>
    <row r="139" spans="1:16">
      <c r="A139" s="12">
        <f t="shared" si="18"/>
        <v>125</v>
      </c>
      <c r="B139" s="48">
        <v>36701</v>
      </c>
      <c r="C139" s="1" t="s">
        <v>153</v>
      </c>
      <c r="D139" s="43">
        <v>0</v>
      </c>
      <c r="E139" s="47">
        <v>0</v>
      </c>
      <c r="F139" s="47">
        <f t="shared" si="24"/>
        <v>0</v>
      </c>
      <c r="G139" s="56">
        <f t="shared" si="25"/>
        <v>1</v>
      </c>
      <c r="H139" s="41">
        <f t="shared" si="26"/>
        <v>0.50419999999999998</v>
      </c>
      <c r="I139" s="47">
        <f t="shared" si="27"/>
        <v>0</v>
      </c>
      <c r="K139" s="43">
        <v>0</v>
      </c>
      <c r="L139" s="56">
        <f t="shared" si="28"/>
        <v>1</v>
      </c>
      <c r="M139" s="41">
        <f t="shared" si="29"/>
        <v>0.50419999999999998</v>
      </c>
      <c r="N139" s="47">
        <f t="shared" si="30"/>
        <v>0</v>
      </c>
    </row>
    <row r="140" spans="1:16">
      <c r="A140" s="12">
        <f t="shared" si="18"/>
        <v>126</v>
      </c>
      <c r="B140" s="48">
        <v>37602</v>
      </c>
      <c r="C140" s="1" t="s">
        <v>152</v>
      </c>
      <c r="D140" s="43">
        <v>0</v>
      </c>
      <c r="E140" s="47">
        <v>0</v>
      </c>
      <c r="F140" s="47">
        <f t="shared" si="24"/>
        <v>0</v>
      </c>
      <c r="G140" s="56">
        <f t="shared" si="25"/>
        <v>1</v>
      </c>
      <c r="H140" s="41">
        <f t="shared" si="26"/>
        <v>0.50419999999999998</v>
      </c>
      <c r="I140" s="47">
        <f t="shared" si="27"/>
        <v>0</v>
      </c>
      <c r="K140" s="43">
        <v>0</v>
      </c>
      <c r="L140" s="56">
        <f t="shared" si="28"/>
        <v>1</v>
      </c>
      <c r="M140" s="41">
        <f t="shared" si="29"/>
        <v>0.50419999999999998</v>
      </c>
      <c r="N140" s="47">
        <f t="shared" si="30"/>
        <v>0</v>
      </c>
    </row>
    <row r="141" spans="1:16">
      <c r="A141" s="12">
        <f t="shared" si="18"/>
        <v>127</v>
      </c>
      <c r="B141" s="48">
        <v>37800</v>
      </c>
      <c r="C141" s="1" t="s">
        <v>151</v>
      </c>
      <c r="D141" s="43">
        <v>0</v>
      </c>
      <c r="E141" s="47">
        <v>0</v>
      </c>
      <c r="F141" s="47">
        <f t="shared" si="24"/>
        <v>0</v>
      </c>
      <c r="G141" s="56">
        <f t="shared" si="25"/>
        <v>1</v>
      </c>
      <c r="H141" s="41">
        <f t="shared" si="26"/>
        <v>0.50419999999999998</v>
      </c>
      <c r="I141" s="47">
        <f t="shared" si="27"/>
        <v>0</v>
      </c>
      <c r="K141" s="43">
        <v>0</v>
      </c>
      <c r="L141" s="56">
        <f t="shared" si="28"/>
        <v>1</v>
      </c>
      <c r="M141" s="41">
        <f t="shared" si="29"/>
        <v>0.50419999999999998</v>
      </c>
      <c r="N141" s="47">
        <f t="shared" si="30"/>
        <v>0</v>
      </c>
    </row>
    <row r="142" spans="1:16">
      <c r="A142" s="12">
        <f t="shared" si="18"/>
        <v>128</v>
      </c>
      <c r="B142" s="48">
        <v>37900</v>
      </c>
      <c r="C142" s="1" t="s">
        <v>150</v>
      </c>
      <c r="D142" s="43">
        <v>0</v>
      </c>
      <c r="E142" s="47">
        <v>0</v>
      </c>
      <c r="F142" s="47">
        <f t="shared" si="24"/>
        <v>0</v>
      </c>
      <c r="G142" s="56">
        <f t="shared" si="25"/>
        <v>1</v>
      </c>
      <c r="H142" s="41">
        <f t="shared" si="26"/>
        <v>0.50419999999999998</v>
      </c>
      <c r="I142" s="47">
        <f t="shared" si="27"/>
        <v>0</v>
      </c>
      <c r="K142" s="43">
        <v>0</v>
      </c>
      <c r="L142" s="56">
        <f t="shared" si="28"/>
        <v>1</v>
      </c>
      <c r="M142" s="41">
        <f t="shared" si="29"/>
        <v>0.50419999999999998</v>
      </c>
      <c r="N142" s="47">
        <f t="shared" si="30"/>
        <v>0</v>
      </c>
    </row>
    <row r="143" spans="1:16">
      <c r="A143" s="12">
        <f t="shared" si="18"/>
        <v>129</v>
      </c>
      <c r="B143" s="48">
        <v>37905</v>
      </c>
      <c r="C143" s="1" t="s">
        <v>149</v>
      </c>
      <c r="D143" s="43">
        <v>0</v>
      </c>
      <c r="E143" s="47">
        <v>0</v>
      </c>
      <c r="F143" s="47">
        <f t="shared" si="24"/>
        <v>0</v>
      </c>
      <c r="G143" s="56">
        <f t="shared" si="25"/>
        <v>1</v>
      </c>
      <c r="H143" s="41">
        <f t="shared" si="26"/>
        <v>0.50419999999999998</v>
      </c>
      <c r="I143" s="47">
        <f t="shared" si="27"/>
        <v>0</v>
      </c>
      <c r="K143" s="43">
        <v>0</v>
      </c>
      <c r="L143" s="56">
        <f t="shared" si="28"/>
        <v>1</v>
      </c>
      <c r="M143" s="41">
        <f t="shared" si="29"/>
        <v>0.50419999999999998</v>
      </c>
      <c r="N143" s="47">
        <f t="shared" si="30"/>
        <v>0</v>
      </c>
    </row>
    <row r="144" spans="1:16">
      <c r="A144" s="12">
        <f t="shared" ref="A144:A207" si="31">A143+1</f>
        <v>130</v>
      </c>
      <c r="B144" s="48">
        <v>38000</v>
      </c>
      <c r="C144" s="1" t="s">
        <v>148</v>
      </c>
      <c r="D144" s="43">
        <v>0</v>
      </c>
      <c r="E144" s="47">
        <v>0</v>
      </c>
      <c r="F144" s="47">
        <f t="shared" si="24"/>
        <v>0</v>
      </c>
      <c r="G144" s="56">
        <f t="shared" si="25"/>
        <v>1</v>
      </c>
      <c r="H144" s="41">
        <f t="shared" si="26"/>
        <v>0.50419999999999998</v>
      </c>
      <c r="I144" s="47">
        <f t="shared" si="27"/>
        <v>0</v>
      </c>
      <c r="K144" s="43">
        <v>0</v>
      </c>
      <c r="L144" s="56">
        <f t="shared" si="28"/>
        <v>1</v>
      </c>
      <c r="M144" s="41">
        <f t="shared" si="29"/>
        <v>0.50419999999999998</v>
      </c>
      <c r="N144" s="47">
        <f t="shared" si="30"/>
        <v>0</v>
      </c>
    </row>
    <row r="145" spans="1:19">
      <c r="A145" s="12">
        <f t="shared" si="31"/>
        <v>131</v>
      </c>
      <c r="B145" s="48">
        <v>38100</v>
      </c>
      <c r="C145" s="1" t="s">
        <v>147</v>
      </c>
      <c r="D145" s="43">
        <v>0</v>
      </c>
      <c r="E145" s="47">
        <v>0</v>
      </c>
      <c r="F145" s="47">
        <f t="shared" si="24"/>
        <v>0</v>
      </c>
      <c r="G145" s="56">
        <f t="shared" si="25"/>
        <v>1</v>
      </c>
      <c r="H145" s="41">
        <f t="shared" si="26"/>
        <v>0.50419999999999998</v>
      </c>
      <c r="I145" s="47">
        <f t="shared" si="27"/>
        <v>0</v>
      </c>
      <c r="K145" s="43">
        <v>0</v>
      </c>
      <c r="L145" s="56">
        <f t="shared" si="28"/>
        <v>1</v>
      </c>
      <c r="M145" s="41">
        <f t="shared" si="29"/>
        <v>0.50419999999999998</v>
      </c>
      <c r="N145" s="47">
        <f t="shared" si="30"/>
        <v>0</v>
      </c>
    </row>
    <row r="146" spans="1:19">
      <c r="A146" s="12">
        <f t="shared" si="31"/>
        <v>132</v>
      </c>
      <c r="B146" s="48">
        <v>38200</v>
      </c>
      <c r="C146" s="1" t="s">
        <v>146</v>
      </c>
      <c r="D146" s="43">
        <v>0</v>
      </c>
      <c r="E146" s="47">
        <v>0</v>
      </c>
      <c r="F146" s="47">
        <f t="shared" si="24"/>
        <v>0</v>
      </c>
      <c r="G146" s="56">
        <f t="shared" si="25"/>
        <v>1</v>
      </c>
      <c r="H146" s="41">
        <f t="shared" si="26"/>
        <v>0.50419999999999998</v>
      </c>
      <c r="I146" s="47">
        <f t="shared" si="27"/>
        <v>0</v>
      </c>
      <c r="K146" s="43">
        <v>0</v>
      </c>
      <c r="L146" s="56">
        <f t="shared" si="28"/>
        <v>1</v>
      </c>
      <c r="M146" s="41">
        <f t="shared" si="29"/>
        <v>0.50419999999999998</v>
      </c>
      <c r="N146" s="47">
        <f t="shared" si="30"/>
        <v>0</v>
      </c>
    </row>
    <row r="147" spans="1:19">
      <c r="A147" s="12">
        <f t="shared" si="31"/>
        <v>133</v>
      </c>
      <c r="B147" s="48">
        <v>38300</v>
      </c>
      <c r="C147" s="1" t="s">
        <v>145</v>
      </c>
      <c r="D147" s="43">
        <v>0</v>
      </c>
      <c r="E147" s="47">
        <v>0</v>
      </c>
      <c r="F147" s="47">
        <f t="shared" si="24"/>
        <v>0</v>
      </c>
      <c r="G147" s="56">
        <f t="shared" si="25"/>
        <v>1</v>
      </c>
      <c r="H147" s="41">
        <f t="shared" si="26"/>
        <v>0.50419999999999998</v>
      </c>
      <c r="I147" s="47">
        <f t="shared" si="27"/>
        <v>0</v>
      </c>
      <c r="K147" s="43">
        <v>0</v>
      </c>
      <c r="L147" s="56">
        <f t="shared" si="28"/>
        <v>1</v>
      </c>
      <c r="M147" s="41">
        <f t="shared" si="29"/>
        <v>0.50419999999999998</v>
      </c>
      <c r="N147" s="47">
        <f t="shared" si="30"/>
        <v>0</v>
      </c>
    </row>
    <row r="148" spans="1:19">
      <c r="A148" s="12">
        <f t="shared" si="31"/>
        <v>134</v>
      </c>
      <c r="B148" s="48">
        <v>38400</v>
      </c>
      <c r="C148" s="1" t="s">
        <v>144</v>
      </c>
      <c r="D148" s="43">
        <v>0</v>
      </c>
      <c r="E148" s="47">
        <v>0</v>
      </c>
      <c r="F148" s="47">
        <f t="shared" si="24"/>
        <v>0</v>
      </c>
      <c r="G148" s="56">
        <f t="shared" si="25"/>
        <v>1</v>
      </c>
      <c r="H148" s="41">
        <f t="shared" si="26"/>
        <v>0.50419999999999998</v>
      </c>
      <c r="I148" s="47">
        <f t="shared" si="27"/>
        <v>0</v>
      </c>
      <c r="K148" s="43">
        <v>0</v>
      </c>
      <c r="L148" s="56">
        <f t="shared" si="28"/>
        <v>1</v>
      </c>
      <c r="M148" s="41">
        <f t="shared" si="29"/>
        <v>0.50419999999999998</v>
      </c>
      <c r="N148" s="47">
        <f t="shared" si="30"/>
        <v>0</v>
      </c>
    </row>
    <row r="149" spans="1:19">
      <c r="A149" s="12">
        <f t="shared" si="31"/>
        <v>135</v>
      </c>
      <c r="B149" s="48">
        <v>38500</v>
      </c>
      <c r="C149" s="1" t="s">
        <v>143</v>
      </c>
      <c r="D149" s="43">
        <v>0</v>
      </c>
      <c r="E149" s="47">
        <v>0</v>
      </c>
      <c r="F149" s="47">
        <f t="shared" si="24"/>
        <v>0</v>
      </c>
      <c r="G149" s="56">
        <f t="shared" si="25"/>
        <v>1</v>
      </c>
      <c r="H149" s="41">
        <f t="shared" si="26"/>
        <v>0.50419999999999998</v>
      </c>
      <c r="I149" s="47">
        <f t="shared" si="27"/>
        <v>0</v>
      </c>
      <c r="K149" s="43">
        <v>0</v>
      </c>
      <c r="L149" s="56">
        <f t="shared" si="28"/>
        <v>1</v>
      </c>
      <c r="M149" s="41">
        <f t="shared" si="29"/>
        <v>0.50419999999999998</v>
      </c>
      <c r="N149" s="47">
        <f t="shared" si="30"/>
        <v>0</v>
      </c>
    </row>
    <row r="150" spans="1:19">
      <c r="A150" s="12">
        <f t="shared" si="31"/>
        <v>136</v>
      </c>
      <c r="B150" s="48">
        <v>38600</v>
      </c>
      <c r="C150" s="1" t="s">
        <v>142</v>
      </c>
      <c r="D150" s="59">
        <v>0</v>
      </c>
      <c r="E150" s="58">
        <v>0</v>
      </c>
      <c r="F150" s="58">
        <f t="shared" si="24"/>
        <v>0</v>
      </c>
      <c r="G150" s="56">
        <f t="shared" si="25"/>
        <v>1</v>
      </c>
      <c r="H150" s="41">
        <f t="shared" si="26"/>
        <v>0.50419999999999998</v>
      </c>
      <c r="I150" s="58">
        <f t="shared" si="27"/>
        <v>0</v>
      </c>
      <c r="K150" s="59">
        <v>0</v>
      </c>
      <c r="L150" s="56">
        <f t="shared" si="28"/>
        <v>1</v>
      </c>
      <c r="M150" s="41">
        <f t="shared" si="29"/>
        <v>0.50419999999999998</v>
      </c>
      <c r="N150" s="58">
        <f t="shared" si="30"/>
        <v>0</v>
      </c>
    </row>
    <row r="151" spans="1:19">
      <c r="A151" s="12">
        <f t="shared" si="31"/>
        <v>137</v>
      </c>
      <c r="B151" s="60"/>
      <c r="C151" s="1"/>
      <c r="M151" s="41"/>
    </row>
    <row r="152" spans="1:19">
      <c r="A152" s="12">
        <f t="shared" si="31"/>
        <v>138</v>
      </c>
      <c r="B152" s="60"/>
      <c r="C152" s="1" t="s">
        <v>141</v>
      </c>
      <c r="D152" s="50">
        <f>SUM(D130:D151)</f>
        <v>0</v>
      </c>
      <c r="E152" s="50">
        <f>SUM(E130:E151)</f>
        <v>0</v>
      </c>
      <c r="F152" s="50">
        <f>SUM(F130:F151)</f>
        <v>0</v>
      </c>
      <c r="I152" s="50">
        <f>SUM(I130:I151)</f>
        <v>0</v>
      </c>
      <c r="K152" s="50">
        <f>SUM(K130:K151)</f>
        <v>0</v>
      </c>
      <c r="M152" s="41"/>
      <c r="N152" s="50">
        <f>SUM(N130:N151)</f>
        <v>0</v>
      </c>
    </row>
    <row r="153" spans="1:19">
      <c r="A153" s="12">
        <f t="shared" si="31"/>
        <v>139</v>
      </c>
      <c r="B153" s="60"/>
      <c r="C153" s="1"/>
      <c r="M153" s="41"/>
    </row>
    <row r="154" spans="1:19">
      <c r="A154" s="12">
        <f t="shared" si="31"/>
        <v>140</v>
      </c>
      <c r="B154" s="60"/>
      <c r="C154" s="52" t="s">
        <v>175</v>
      </c>
      <c r="M154" s="41"/>
    </row>
    <row r="155" spans="1:19">
      <c r="A155" s="12">
        <f t="shared" si="31"/>
        <v>141</v>
      </c>
      <c r="B155" s="48">
        <v>39001</v>
      </c>
      <c r="C155" s="1" t="s">
        <v>140</v>
      </c>
      <c r="D155" s="40">
        <v>179338.52</v>
      </c>
      <c r="E155" s="50">
        <v>0</v>
      </c>
      <c r="F155" s="50">
        <f t="shared" ref="F155:F175" si="32">D155+E155</f>
        <v>179338.52</v>
      </c>
      <c r="G155" s="56">
        <f t="shared" ref="G155:G175" si="33">$G$16</f>
        <v>1</v>
      </c>
      <c r="H155" s="41">
        <f t="shared" ref="H155:H175" si="34">$H$124</f>
        <v>0.50419999999999998</v>
      </c>
      <c r="I155" s="50">
        <f t="shared" ref="I155:I175" si="35">F155*G155*H155</f>
        <v>90422.481783999989</v>
      </c>
      <c r="K155" s="40">
        <v>179338.52</v>
      </c>
      <c r="L155" s="56">
        <f t="shared" ref="L155:L175" si="36">G155</f>
        <v>1</v>
      </c>
      <c r="M155" s="41">
        <f t="shared" ref="M155:M175" si="37">H155</f>
        <v>0.50419999999999998</v>
      </c>
      <c r="N155" s="50">
        <f t="shared" ref="N155:N175" si="38">K155*L155*M155</f>
        <v>90422.481783999989</v>
      </c>
      <c r="S155" s="45"/>
    </row>
    <row r="156" spans="1:19">
      <c r="A156" s="12">
        <f t="shared" si="31"/>
        <v>142</v>
      </c>
      <c r="B156" s="48">
        <v>39004</v>
      </c>
      <c r="C156" s="1" t="s">
        <v>139</v>
      </c>
      <c r="D156" s="47">
        <v>15383.91</v>
      </c>
      <c r="E156" s="47">
        <v>0</v>
      </c>
      <c r="F156" s="47">
        <f t="shared" si="32"/>
        <v>15383.91</v>
      </c>
      <c r="G156" s="56">
        <f t="shared" si="33"/>
        <v>1</v>
      </c>
      <c r="H156" s="41">
        <f t="shared" si="34"/>
        <v>0.50419999999999998</v>
      </c>
      <c r="I156" s="47">
        <f t="shared" si="35"/>
        <v>7756.5674220000001</v>
      </c>
      <c r="K156" s="47">
        <v>15383.910000000002</v>
      </c>
      <c r="L156" s="56">
        <f t="shared" si="36"/>
        <v>1</v>
      </c>
      <c r="M156" s="41">
        <f t="shared" si="37"/>
        <v>0.50419999999999998</v>
      </c>
      <c r="N156" s="47">
        <f t="shared" si="38"/>
        <v>7756.567422000001</v>
      </c>
      <c r="S156" s="45"/>
    </row>
    <row r="157" spans="1:19">
      <c r="A157" s="12">
        <f t="shared" si="31"/>
        <v>143</v>
      </c>
      <c r="B157" s="48">
        <v>39009</v>
      </c>
      <c r="C157" s="1" t="s">
        <v>101</v>
      </c>
      <c r="D157" s="47">
        <v>38834</v>
      </c>
      <c r="E157" s="47">
        <v>0</v>
      </c>
      <c r="F157" s="47">
        <f t="shared" si="32"/>
        <v>38834</v>
      </c>
      <c r="G157" s="56">
        <f t="shared" si="33"/>
        <v>1</v>
      </c>
      <c r="H157" s="41">
        <f t="shared" si="34"/>
        <v>0.50419999999999998</v>
      </c>
      <c r="I157" s="47">
        <f t="shared" si="35"/>
        <v>19580.102800000001</v>
      </c>
      <c r="K157" s="47">
        <v>38834</v>
      </c>
      <c r="L157" s="56">
        <f t="shared" si="36"/>
        <v>1</v>
      </c>
      <c r="M157" s="41">
        <f t="shared" si="37"/>
        <v>0.50419999999999998</v>
      </c>
      <c r="N157" s="47">
        <f t="shared" si="38"/>
        <v>19580.102800000001</v>
      </c>
      <c r="S157" s="45"/>
    </row>
    <row r="158" spans="1:19">
      <c r="A158" s="12">
        <f t="shared" si="31"/>
        <v>144</v>
      </c>
      <c r="B158" s="48">
        <v>39100</v>
      </c>
      <c r="C158" s="1" t="s">
        <v>99</v>
      </c>
      <c r="D158" s="47">
        <v>26927.929999999997</v>
      </c>
      <c r="E158" s="47">
        <v>0</v>
      </c>
      <c r="F158" s="47">
        <f t="shared" si="32"/>
        <v>26927.929999999997</v>
      </c>
      <c r="G158" s="56">
        <f t="shared" si="33"/>
        <v>1</v>
      </c>
      <c r="H158" s="41">
        <f t="shared" si="34"/>
        <v>0.50419999999999998</v>
      </c>
      <c r="I158" s="47">
        <f t="shared" si="35"/>
        <v>13577.062305999998</v>
      </c>
      <c r="K158" s="47">
        <v>26927.929999999997</v>
      </c>
      <c r="L158" s="56">
        <f t="shared" si="36"/>
        <v>1</v>
      </c>
      <c r="M158" s="41">
        <f t="shared" si="37"/>
        <v>0.50419999999999998</v>
      </c>
      <c r="N158" s="47">
        <f t="shared" si="38"/>
        <v>13577.062305999998</v>
      </c>
      <c r="S158" s="45"/>
    </row>
    <row r="159" spans="1:19">
      <c r="A159" s="12">
        <f t="shared" si="31"/>
        <v>145</v>
      </c>
      <c r="B159" s="48">
        <v>39101</v>
      </c>
      <c r="C159" s="1" t="s">
        <v>98</v>
      </c>
      <c r="D159" s="47">
        <v>0</v>
      </c>
      <c r="E159" s="47">
        <v>0</v>
      </c>
      <c r="F159" s="47">
        <f t="shared" si="32"/>
        <v>0</v>
      </c>
      <c r="G159" s="56">
        <f t="shared" si="33"/>
        <v>1</v>
      </c>
      <c r="H159" s="41">
        <f t="shared" si="34"/>
        <v>0.50419999999999998</v>
      </c>
      <c r="I159" s="47">
        <f t="shared" si="35"/>
        <v>0</v>
      </c>
      <c r="K159" s="47">
        <v>0</v>
      </c>
      <c r="L159" s="56">
        <f t="shared" si="36"/>
        <v>1</v>
      </c>
      <c r="M159" s="41">
        <f t="shared" si="37"/>
        <v>0.50419999999999998</v>
      </c>
      <c r="N159" s="47">
        <f t="shared" si="38"/>
        <v>0</v>
      </c>
      <c r="S159" s="45"/>
    </row>
    <row r="160" spans="1:19">
      <c r="A160" s="12">
        <f t="shared" si="31"/>
        <v>146</v>
      </c>
      <c r="B160" s="48">
        <v>39103</v>
      </c>
      <c r="C160" s="1" t="s">
        <v>129</v>
      </c>
      <c r="D160" s="47">
        <v>0</v>
      </c>
      <c r="E160" s="47">
        <v>0</v>
      </c>
      <c r="F160" s="47">
        <f t="shared" si="32"/>
        <v>0</v>
      </c>
      <c r="G160" s="56">
        <f t="shared" si="33"/>
        <v>1</v>
      </c>
      <c r="H160" s="41">
        <f t="shared" si="34"/>
        <v>0.50419999999999998</v>
      </c>
      <c r="I160" s="47">
        <f t="shared" si="35"/>
        <v>0</v>
      </c>
      <c r="K160" s="47">
        <v>0</v>
      </c>
      <c r="L160" s="56">
        <f t="shared" si="36"/>
        <v>1</v>
      </c>
      <c r="M160" s="41">
        <f t="shared" si="37"/>
        <v>0.50419999999999998</v>
      </c>
      <c r="N160" s="47">
        <f t="shared" si="38"/>
        <v>0</v>
      </c>
      <c r="S160" s="45"/>
    </row>
    <row r="161" spans="1:19">
      <c r="A161" s="12">
        <f t="shared" si="31"/>
        <v>147</v>
      </c>
      <c r="B161" s="48">
        <v>39200</v>
      </c>
      <c r="C161" s="1" t="s">
        <v>126</v>
      </c>
      <c r="D161" s="47">
        <v>27284.69</v>
      </c>
      <c r="E161" s="47">
        <v>0</v>
      </c>
      <c r="F161" s="47">
        <f t="shared" si="32"/>
        <v>27284.69</v>
      </c>
      <c r="G161" s="56">
        <f t="shared" si="33"/>
        <v>1</v>
      </c>
      <c r="H161" s="41">
        <f t="shared" si="34"/>
        <v>0.50419999999999998</v>
      </c>
      <c r="I161" s="47">
        <f t="shared" si="35"/>
        <v>13756.940697999999</v>
      </c>
      <c r="K161" s="47">
        <v>27284.69</v>
      </c>
      <c r="L161" s="56">
        <f t="shared" si="36"/>
        <v>1</v>
      </c>
      <c r="M161" s="41">
        <f t="shared" si="37"/>
        <v>0.50419999999999998</v>
      </c>
      <c r="N161" s="47">
        <f t="shared" si="38"/>
        <v>13756.940697999999</v>
      </c>
      <c r="S161" s="45"/>
    </row>
    <row r="162" spans="1:19">
      <c r="A162" s="12">
        <f t="shared" si="31"/>
        <v>148</v>
      </c>
      <c r="B162" s="48">
        <v>39300</v>
      </c>
      <c r="C162" s="1" t="s">
        <v>125</v>
      </c>
      <c r="D162" s="47">
        <v>0</v>
      </c>
      <c r="E162" s="47">
        <v>0</v>
      </c>
      <c r="F162" s="47">
        <f t="shared" si="32"/>
        <v>0</v>
      </c>
      <c r="G162" s="56">
        <f t="shared" si="33"/>
        <v>1</v>
      </c>
      <c r="H162" s="41">
        <f t="shared" si="34"/>
        <v>0.50419999999999998</v>
      </c>
      <c r="I162" s="47">
        <f t="shared" si="35"/>
        <v>0</v>
      </c>
      <c r="K162" s="47">
        <v>0</v>
      </c>
      <c r="L162" s="56">
        <f t="shared" si="36"/>
        <v>1</v>
      </c>
      <c r="M162" s="41">
        <f t="shared" si="37"/>
        <v>0.50419999999999998</v>
      </c>
      <c r="N162" s="47">
        <f t="shared" si="38"/>
        <v>0</v>
      </c>
      <c r="S162" s="45"/>
    </row>
    <row r="163" spans="1:19">
      <c r="A163" s="12">
        <f t="shared" si="31"/>
        <v>149</v>
      </c>
      <c r="B163" s="48">
        <v>39400</v>
      </c>
      <c r="C163" s="1" t="s">
        <v>124</v>
      </c>
      <c r="D163" s="47">
        <v>170907.22999999984</v>
      </c>
      <c r="E163" s="47">
        <v>0</v>
      </c>
      <c r="F163" s="47">
        <f t="shared" si="32"/>
        <v>170907.22999999984</v>
      </c>
      <c r="G163" s="56">
        <f t="shared" si="33"/>
        <v>1</v>
      </c>
      <c r="H163" s="41">
        <f t="shared" si="34"/>
        <v>0.50419999999999998</v>
      </c>
      <c r="I163" s="47">
        <f t="shared" si="35"/>
        <v>86171.425365999909</v>
      </c>
      <c r="K163" s="47">
        <v>151738.97076923068</v>
      </c>
      <c r="L163" s="56">
        <f t="shared" si="36"/>
        <v>1</v>
      </c>
      <c r="M163" s="41">
        <f t="shared" si="37"/>
        <v>0.50419999999999998</v>
      </c>
      <c r="N163" s="47">
        <f t="shared" si="38"/>
        <v>76506.78906184611</v>
      </c>
      <c r="S163" s="45"/>
    </row>
    <row r="164" spans="1:19">
      <c r="A164" s="12">
        <f t="shared" si="31"/>
        <v>150</v>
      </c>
      <c r="B164" s="48">
        <v>39600</v>
      </c>
      <c r="C164" s="1" t="s">
        <v>138</v>
      </c>
      <c r="D164" s="47">
        <v>20515.689999999999</v>
      </c>
      <c r="E164" s="47">
        <v>0</v>
      </c>
      <c r="F164" s="47">
        <f t="shared" si="32"/>
        <v>20515.689999999999</v>
      </c>
      <c r="G164" s="56">
        <f t="shared" si="33"/>
        <v>1</v>
      </c>
      <c r="H164" s="41">
        <f t="shared" si="34"/>
        <v>0.50419999999999998</v>
      </c>
      <c r="I164" s="47">
        <f t="shared" si="35"/>
        <v>10344.010897999999</v>
      </c>
      <c r="K164" s="47">
        <v>20515.689999999999</v>
      </c>
      <c r="L164" s="56">
        <f t="shared" si="36"/>
        <v>1</v>
      </c>
      <c r="M164" s="41">
        <f t="shared" si="37"/>
        <v>0.50419999999999998</v>
      </c>
      <c r="N164" s="47">
        <f t="shared" si="38"/>
        <v>10344.010897999999</v>
      </c>
      <c r="S164" s="45"/>
    </row>
    <row r="165" spans="1:19">
      <c r="A165" s="12">
        <f t="shared" si="31"/>
        <v>151</v>
      </c>
      <c r="B165" s="48">
        <v>39700</v>
      </c>
      <c r="C165" s="1" t="s">
        <v>91</v>
      </c>
      <c r="D165" s="47">
        <v>0</v>
      </c>
      <c r="E165" s="47">
        <v>0</v>
      </c>
      <c r="F165" s="47">
        <f t="shared" si="32"/>
        <v>0</v>
      </c>
      <c r="G165" s="56">
        <f t="shared" si="33"/>
        <v>1</v>
      </c>
      <c r="H165" s="41">
        <f t="shared" si="34"/>
        <v>0.50419999999999998</v>
      </c>
      <c r="I165" s="47">
        <f t="shared" si="35"/>
        <v>0</v>
      </c>
      <c r="K165" s="47">
        <v>0</v>
      </c>
      <c r="L165" s="56">
        <f t="shared" si="36"/>
        <v>1</v>
      </c>
      <c r="M165" s="41">
        <f t="shared" si="37"/>
        <v>0.50419999999999998</v>
      </c>
      <c r="N165" s="47">
        <f t="shared" si="38"/>
        <v>0</v>
      </c>
      <c r="S165" s="45"/>
    </row>
    <row r="166" spans="1:19">
      <c r="A166" s="12">
        <f t="shared" si="31"/>
        <v>152</v>
      </c>
      <c r="B166" s="48">
        <v>39701</v>
      </c>
      <c r="C166" s="1" t="s">
        <v>137</v>
      </c>
      <c r="D166" s="47">
        <v>0</v>
      </c>
      <c r="E166" s="47">
        <v>0</v>
      </c>
      <c r="F166" s="47">
        <f t="shared" si="32"/>
        <v>0</v>
      </c>
      <c r="G166" s="56">
        <f t="shared" si="33"/>
        <v>1</v>
      </c>
      <c r="H166" s="41">
        <f t="shared" si="34"/>
        <v>0.50419999999999998</v>
      </c>
      <c r="I166" s="47">
        <f t="shared" si="35"/>
        <v>0</v>
      </c>
      <c r="K166" s="47">
        <v>0</v>
      </c>
      <c r="L166" s="56">
        <f t="shared" si="36"/>
        <v>1</v>
      </c>
      <c r="M166" s="41">
        <f t="shared" si="37"/>
        <v>0.50419999999999998</v>
      </c>
      <c r="N166" s="47">
        <f t="shared" si="38"/>
        <v>0</v>
      </c>
      <c r="S166" s="45"/>
    </row>
    <row r="167" spans="1:19">
      <c r="A167" s="12">
        <f t="shared" si="31"/>
        <v>153</v>
      </c>
      <c r="B167" s="48">
        <v>39702</v>
      </c>
      <c r="C167" s="1" t="s">
        <v>137</v>
      </c>
      <c r="D167" s="47">
        <v>0</v>
      </c>
      <c r="E167" s="47">
        <v>0</v>
      </c>
      <c r="F167" s="47">
        <f t="shared" si="32"/>
        <v>0</v>
      </c>
      <c r="G167" s="56">
        <f t="shared" si="33"/>
        <v>1</v>
      </c>
      <c r="H167" s="41">
        <f t="shared" si="34"/>
        <v>0.50419999999999998</v>
      </c>
      <c r="I167" s="47">
        <f t="shared" si="35"/>
        <v>0</v>
      </c>
      <c r="K167" s="47">
        <v>0</v>
      </c>
      <c r="L167" s="56">
        <f t="shared" si="36"/>
        <v>1</v>
      </c>
      <c r="M167" s="41">
        <f t="shared" si="37"/>
        <v>0.50419999999999998</v>
      </c>
      <c r="N167" s="47">
        <f t="shared" si="38"/>
        <v>0</v>
      </c>
      <c r="S167" s="45"/>
    </row>
    <row r="168" spans="1:19">
      <c r="A168" s="12">
        <f t="shared" si="31"/>
        <v>154</v>
      </c>
      <c r="B168" s="48">
        <v>39800</v>
      </c>
      <c r="C168" s="1" t="s">
        <v>89</v>
      </c>
      <c r="D168" s="47">
        <v>0</v>
      </c>
      <c r="E168" s="47">
        <v>0</v>
      </c>
      <c r="F168" s="47">
        <f t="shared" si="32"/>
        <v>0</v>
      </c>
      <c r="G168" s="56">
        <f t="shared" si="33"/>
        <v>1</v>
      </c>
      <c r="H168" s="41">
        <f t="shared" si="34"/>
        <v>0.50419999999999998</v>
      </c>
      <c r="I168" s="47">
        <f t="shared" si="35"/>
        <v>0</v>
      </c>
      <c r="K168" s="47">
        <v>0</v>
      </c>
      <c r="L168" s="56">
        <f t="shared" si="36"/>
        <v>1</v>
      </c>
      <c r="M168" s="41">
        <f t="shared" si="37"/>
        <v>0.50419999999999998</v>
      </c>
      <c r="N168" s="47">
        <f t="shared" si="38"/>
        <v>0</v>
      </c>
      <c r="S168" s="45"/>
    </row>
    <row r="169" spans="1:19">
      <c r="A169" s="12">
        <f t="shared" si="31"/>
        <v>155</v>
      </c>
      <c r="B169" s="48">
        <v>39900</v>
      </c>
      <c r="C169" s="1" t="s">
        <v>87</v>
      </c>
      <c r="D169" s="47">
        <v>0</v>
      </c>
      <c r="E169" s="47">
        <v>0</v>
      </c>
      <c r="F169" s="47">
        <f t="shared" si="32"/>
        <v>0</v>
      </c>
      <c r="G169" s="56">
        <f t="shared" si="33"/>
        <v>1</v>
      </c>
      <c r="H169" s="41">
        <f t="shared" si="34"/>
        <v>0.50419999999999998</v>
      </c>
      <c r="I169" s="47">
        <f t="shared" si="35"/>
        <v>0</v>
      </c>
      <c r="K169" s="47">
        <v>0</v>
      </c>
      <c r="L169" s="56">
        <f t="shared" si="36"/>
        <v>1</v>
      </c>
      <c r="M169" s="41">
        <f t="shared" si="37"/>
        <v>0.50419999999999998</v>
      </c>
      <c r="N169" s="47">
        <f t="shared" si="38"/>
        <v>0</v>
      </c>
      <c r="S169" s="45"/>
    </row>
    <row r="170" spans="1:19">
      <c r="A170" s="12">
        <f t="shared" si="31"/>
        <v>156</v>
      </c>
      <c r="B170" s="48">
        <v>39901</v>
      </c>
      <c r="C170" s="1" t="s">
        <v>86</v>
      </c>
      <c r="D170" s="47">
        <v>0</v>
      </c>
      <c r="E170" s="47">
        <v>0</v>
      </c>
      <c r="F170" s="47">
        <f t="shared" si="32"/>
        <v>0</v>
      </c>
      <c r="G170" s="56">
        <f t="shared" si="33"/>
        <v>1</v>
      </c>
      <c r="H170" s="41">
        <f t="shared" si="34"/>
        <v>0.50419999999999998</v>
      </c>
      <c r="I170" s="47">
        <f t="shared" si="35"/>
        <v>0</v>
      </c>
      <c r="K170" s="47">
        <v>0</v>
      </c>
      <c r="L170" s="56">
        <f t="shared" si="36"/>
        <v>1</v>
      </c>
      <c r="M170" s="41">
        <f t="shared" si="37"/>
        <v>0.50419999999999998</v>
      </c>
      <c r="N170" s="47">
        <f t="shared" si="38"/>
        <v>0</v>
      </c>
      <c r="S170" s="45"/>
    </row>
    <row r="171" spans="1:19">
      <c r="A171" s="12">
        <f t="shared" si="31"/>
        <v>157</v>
      </c>
      <c r="B171" s="48">
        <v>39902</v>
      </c>
      <c r="C171" s="1" t="s">
        <v>85</v>
      </c>
      <c r="D171" s="47">
        <v>0</v>
      </c>
      <c r="E171" s="47">
        <v>0</v>
      </c>
      <c r="F171" s="47">
        <f t="shared" si="32"/>
        <v>0</v>
      </c>
      <c r="G171" s="56">
        <f t="shared" si="33"/>
        <v>1</v>
      </c>
      <c r="H171" s="41">
        <f t="shared" si="34"/>
        <v>0.50419999999999998</v>
      </c>
      <c r="I171" s="47">
        <f t="shared" si="35"/>
        <v>0</v>
      </c>
      <c r="K171" s="47">
        <v>0</v>
      </c>
      <c r="L171" s="56">
        <f t="shared" si="36"/>
        <v>1</v>
      </c>
      <c r="M171" s="41">
        <f t="shared" si="37"/>
        <v>0.50419999999999998</v>
      </c>
      <c r="N171" s="47">
        <f t="shared" si="38"/>
        <v>0</v>
      </c>
      <c r="S171" s="45"/>
    </row>
    <row r="172" spans="1:19">
      <c r="A172" s="12">
        <f t="shared" si="31"/>
        <v>158</v>
      </c>
      <c r="B172" s="48">
        <v>39903</v>
      </c>
      <c r="C172" s="1" t="s">
        <v>84</v>
      </c>
      <c r="D172" s="47">
        <v>28266.44</v>
      </c>
      <c r="E172" s="47">
        <v>0</v>
      </c>
      <c r="F172" s="47">
        <f t="shared" si="32"/>
        <v>28266.44</v>
      </c>
      <c r="G172" s="56">
        <f t="shared" si="33"/>
        <v>1</v>
      </c>
      <c r="H172" s="41">
        <f t="shared" si="34"/>
        <v>0.50419999999999998</v>
      </c>
      <c r="I172" s="47">
        <f t="shared" si="35"/>
        <v>14251.939047999998</v>
      </c>
      <c r="K172" s="47">
        <v>28266.44</v>
      </c>
      <c r="L172" s="56">
        <f t="shared" si="36"/>
        <v>1</v>
      </c>
      <c r="M172" s="41">
        <f t="shared" si="37"/>
        <v>0.50419999999999998</v>
      </c>
      <c r="N172" s="47">
        <f t="shared" si="38"/>
        <v>14251.939047999998</v>
      </c>
      <c r="S172" s="45"/>
    </row>
    <row r="173" spans="1:19">
      <c r="A173" s="12">
        <f t="shared" si="31"/>
        <v>159</v>
      </c>
      <c r="B173" s="48">
        <v>39906</v>
      </c>
      <c r="C173" s="1" t="s">
        <v>83</v>
      </c>
      <c r="D173" s="47">
        <v>0</v>
      </c>
      <c r="E173" s="47">
        <v>0</v>
      </c>
      <c r="F173" s="47">
        <f t="shared" si="32"/>
        <v>0</v>
      </c>
      <c r="G173" s="56">
        <f t="shared" si="33"/>
        <v>1</v>
      </c>
      <c r="H173" s="41">
        <f t="shared" si="34"/>
        <v>0.50419999999999998</v>
      </c>
      <c r="I173" s="47">
        <f t="shared" si="35"/>
        <v>0</v>
      </c>
      <c r="K173" s="47">
        <v>0</v>
      </c>
      <c r="L173" s="56">
        <f t="shared" si="36"/>
        <v>1</v>
      </c>
      <c r="M173" s="41">
        <f t="shared" si="37"/>
        <v>0.50419999999999998</v>
      </c>
      <c r="N173" s="47">
        <f t="shared" si="38"/>
        <v>0</v>
      </c>
      <c r="S173" s="45"/>
    </row>
    <row r="174" spans="1:19">
      <c r="A174" s="12">
        <f t="shared" si="31"/>
        <v>160</v>
      </c>
      <c r="B174" s="48">
        <v>39907</v>
      </c>
      <c r="C174" s="1" t="s">
        <v>82</v>
      </c>
      <c r="D174" s="47">
        <v>78585.679999999993</v>
      </c>
      <c r="E174" s="47">
        <v>0</v>
      </c>
      <c r="F174" s="47">
        <f t="shared" si="32"/>
        <v>78585.679999999993</v>
      </c>
      <c r="G174" s="56">
        <f t="shared" si="33"/>
        <v>1</v>
      </c>
      <c r="H174" s="41">
        <f t="shared" si="34"/>
        <v>0.50419999999999998</v>
      </c>
      <c r="I174" s="47">
        <f t="shared" si="35"/>
        <v>39622.899855999996</v>
      </c>
      <c r="K174" s="47">
        <v>78585.679999999964</v>
      </c>
      <c r="L174" s="56">
        <f t="shared" si="36"/>
        <v>1</v>
      </c>
      <c r="M174" s="41">
        <f t="shared" si="37"/>
        <v>0.50419999999999998</v>
      </c>
      <c r="N174" s="47">
        <f t="shared" si="38"/>
        <v>39622.899855999982</v>
      </c>
      <c r="S174" s="45"/>
    </row>
    <row r="175" spans="1:19">
      <c r="A175" s="12">
        <f t="shared" si="31"/>
        <v>161</v>
      </c>
      <c r="B175" s="48">
        <v>39908</v>
      </c>
      <c r="C175" s="1" t="s">
        <v>81</v>
      </c>
      <c r="D175" s="47">
        <v>237874.80999999994</v>
      </c>
      <c r="E175" s="47">
        <v>0</v>
      </c>
      <c r="F175" s="47">
        <f t="shared" si="32"/>
        <v>237874.80999999994</v>
      </c>
      <c r="G175" s="56">
        <f t="shared" si="33"/>
        <v>1</v>
      </c>
      <c r="H175" s="41">
        <f t="shared" si="34"/>
        <v>0.50419999999999998</v>
      </c>
      <c r="I175" s="47">
        <f t="shared" si="35"/>
        <v>119936.47920199996</v>
      </c>
      <c r="K175" s="47">
        <v>237874.81000000003</v>
      </c>
      <c r="L175" s="56">
        <f t="shared" si="36"/>
        <v>1</v>
      </c>
      <c r="M175" s="41">
        <f t="shared" si="37"/>
        <v>0.50419999999999998</v>
      </c>
      <c r="N175" s="47">
        <f t="shared" si="38"/>
        <v>119936.479202</v>
      </c>
      <c r="S175" s="45"/>
    </row>
    <row r="176" spans="1:19">
      <c r="A176" s="12">
        <f t="shared" si="31"/>
        <v>162</v>
      </c>
      <c r="B176" s="53"/>
      <c r="C176" s="1"/>
      <c r="D176" s="44"/>
      <c r="E176" s="44"/>
      <c r="F176" s="44"/>
      <c r="I176" s="44"/>
      <c r="K176" s="44"/>
      <c r="N176" s="44"/>
    </row>
    <row r="177" spans="1:19">
      <c r="A177" s="12">
        <f t="shared" si="31"/>
        <v>163</v>
      </c>
      <c r="B177" s="53"/>
      <c r="C177" s="1" t="s">
        <v>136</v>
      </c>
      <c r="D177" s="50">
        <f>SUM(D155:D176)</f>
        <v>823918.89999999979</v>
      </c>
      <c r="E177" s="50">
        <f>SUM(E155:E176)</f>
        <v>0</v>
      </c>
      <c r="F177" s="50">
        <f>SUM(F155:F176)</f>
        <v>823918.89999999979</v>
      </c>
      <c r="I177" s="50">
        <f>SUM(I155:I176)</f>
        <v>415419.90937999985</v>
      </c>
      <c r="K177" s="50">
        <f>SUM(K155:K176)</f>
        <v>804750.64076923067</v>
      </c>
      <c r="N177" s="50">
        <f>SUM(N155:N176)</f>
        <v>405755.27307584608</v>
      </c>
    </row>
    <row r="178" spans="1:19">
      <c r="A178" s="12">
        <f t="shared" si="31"/>
        <v>164</v>
      </c>
      <c r="B178" s="53"/>
      <c r="C178" s="1"/>
    </row>
    <row r="179" spans="1:19" ht="15.75" thickBot="1">
      <c r="A179" s="12">
        <f t="shared" si="31"/>
        <v>165</v>
      </c>
      <c r="B179" s="53"/>
      <c r="C179" s="1" t="s">
        <v>135</v>
      </c>
      <c r="D179" s="57">
        <f>D127+D152+D177</f>
        <v>2118779.8499999996</v>
      </c>
      <c r="E179" s="57">
        <f>E127+E152+E177</f>
        <v>0</v>
      </c>
      <c r="F179" s="57">
        <f>F127+F152+F177</f>
        <v>2118779.8499999996</v>
      </c>
      <c r="I179" s="57">
        <f>I127+I152+I177</f>
        <v>1068288.8003699998</v>
      </c>
      <c r="K179" s="57">
        <f>K127+K152+K177</f>
        <v>2099611.5907692304</v>
      </c>
      <c r="N179" s="57">
        <f>N127+N152+N177</f>
        <v>1058624.164065846</v>
      </c>
    </row>
    <row r="180" spans="1:19" ht="15.75" thickTop="1">
      <c r="A180" s="12">
        <f t="shared" si="31"/>
        <v>166</v>
      </c>
      <c r="B180" s="53"/>
      <c r="C180" s="1"/>
      <c r="D180" s="42"/>
      <c r="E180" s="40"/>
      <c r="F180" s="40"/>
      <c r="I180" s="40"/>
    </row>
    <row r="181" spans="1:19">
      <c r="A181" s="12">
        <f t="shared" si="31"/>
        <v>167</v>
      </c>
      <c r="B181" s="53"/>
      <c r="C181" s="4" t="s">
        <v>74</v>
      </c>
      <c r="D181" s="40">
        <v>-36798.729999999778</v>
      </c>
      <c r="E181" s="40">
        <f>-D181</f>
        <v>36798.729999999778</v>
      </c>
      <c r="F181" s="40">
        <f>D181+E181</f>
        <v>0</v>
      </c>
      <c r="G181" s="56">
        <f>$G$16</f>
        <v>1</v>
      </c>
      <c r="H181" s="41">
        <f>$H$124</f>
        <v>0.50419999999999998</v>
      </c>
      <c r="I181" s="40">
        <f>F181*G181*H181</f>
        <v>0</v>
      </c>
      <c r="K181" s="40">
        <v>0</v>
      </c>
      <c r="L181" s="56">
        <f>G181</f>
        <v>1</v>
      </c>
      <c r="M181" s="41">
        <f>H181</f>
        <v>0.50419999999999998</v>
      </c>
      <c r="N181" s="40">
        <f>K181*L181*M181</f>
        <v>0</v>
      </c>
    </row>
    <row r="182" spans="1:19">
      <c r="A182" s="12">
        <f t="shared" si="31"/>
        <v>168</v>
      </c>
      <c r="B182" s="53"/>
    </row>
    <row r="183" spans="1:19" ht="15.75">
      <c r="A183" s="12">
        <f t="shared" si="31"/>
        <v>169</v>
      </c>
      <c r="B183" s="54" t="s">
        <v>134</v>
      </c>
    </row>
    <row r="184" spans="1:19">
      <c r="A184" s="12">
        <f t="shared" si="31"/>
        <v>170</v>
      </c>
      <c r="B184" s="53"/>
    </row>
    <row r="185" spans="1:19">
      <c r="A185" s="12">
        <f t="shared" si="31"/>
        <v>171</v>
      </c>
      <c r="B185" s="53"/>
      <c r="C185" s="52" t="s">
        <v>105</v>
      </c>
    </row>
    <row r="186" spans="1:19">
      <c r="A186" s="12">
        <f t="shared" si="31"/>
        <v>172</v>
      </c>
      <c r="B186" s="48">
        <v>39000</v>
      </c>
      <c r="C186" s="1" t="s">
        <v>102</v>
      </c>
      <c r="D186" s="40">
        <v>13031590.317659751</v>
      </c>
      <c r="E186" s="50">
        <v>0</v>
      </c>
      <c r="F186" s="50">
        <f t="shared" ref="F186:F223" si="39">D186+E186</f>
        <v>13031590.317659751</v>
      </c>
      <c r="G186" s="41">
        <v>9.8599999999999993E-2</v>
      </c>
      <c r="H186" s="41">
        <v>0.50419999999999998</v>
      </c>
      <c r="I186" s="50">
        <f t="shared" ref="I186:I223" si="40">F186*G186*H186</f>
        <v>647854.04484297486</v>
      </c>
      <c r="K186" s="40">
        <v>10693274.910112919</v>
      </c>
      <c r="L186" s="41">
        <f t="shared" ref="L186:M188" si="41">G186</f>
        <v>9.8599999999999993E-2</v>
      </c>
      <c r="M186" s="41">
        <f t="shared" si="41"/>
        <v>0.50419999999999998</v>
      </c>
      <c r="N186" s="50">
        <f t="shared" ref="N186:N223" si="42">K186*L186*M186</f>
        <v>531606.7520743428</v>
      </c>
      <c r="P186" s="95"/>
      <c r="S186" s="45"/>
    </row>
    <row r="187" spans="1:19">
      <c r="A187" s="12">
        <f t="shared" si="31"/>
        <v>173</v>
      </c>
      <c r="B187" s="48">
        <v>39005</v>
      </c>
      <c r="C187" s="1" t="s">
        <v>133</v>
      </c>
      <c r="D187" s="47">
        <v>9187141.9700000007</v>
      </c>
      <c r="E187" s="98">
        <v>0</v>
      </c>
      <c r="F187" s="47">
        <f t="shared" si="39"/>
        <v>9187141.9700000007</v>
      </c>
      <c r="G187" s="41">
        <v>1</v>
      </c>
      <c r="H187" s="41">
        <v>1.559576E-2</v>
      </c>
      <c r="I187" s="47">
        <f t="shared" si="40"/>
        <v>143280.4612500472</v>
      </c>
      <c r="K187" s="47">
        <v>9187141.9700000007</v>
      </c>
      <c r="L187" s="41">
        <f t="shared" si="41"/>
        <v>1</v>
      </c>
      <c r="M187" s="41">
        <f t="shared" si="41"/>
        <v>1.559576E-2</v>
      </c>
      <c r="N187" s="47">
        <f t="shared" si="42"/>
        <v>143280.4612500472</v>
      </c>
      <c r="P187" s="95"/>
      <c r="S187" s="45"/>
    </row>
    <row r="188" spans="1:19">
      <c r="A188" s="12">
        <f t="shared" si="31"/>
        <v>174</v>
      </c>
      <c r="B188" s="48">
        <v>39009</v>
      </c>
      <c r="C188" s="1" t="s">
        <v>101</v>
      </c>
      <c r="D188" s="47">
        <v>9873726.9299999997</v>
      </c>
      <c r="E188" s="98">
        <v>0</v>
      </c>
      <c r="F188" s="47">
        <f t="shared" si="39"/>
        <v>9873726.9299999997</v>
      </c>
      <c r="G188" s="41">
        <f>$G$186</f>
        <v>9.8599999999999993E-2</v>
      </c>
      <c r="H188" s="41">
        <f>$H$186</f>
        <v>0.50419999999999998</v>
      </c>
      <c r="I188" s="47">
        <f t="shared" si="40"/>
        <v>490863.64544525155</v>
      </c>
      <c r="K188" s="47">
        <v>9873726.9300000034</v>
      </c>
      <c r="L188" s="41">
        <f t="shared" si="41"/>
        <v>9.8599999999999993E-2</v>
      </c>
      <c r="M188" s="41">
        <f t="shared" si="41"/>
        <v>0.50419999999999998</v>
      </c>
      <c r="N188" s="47">
        <f t="shared" si="42"/>
        <v>490863.64544525172</v>
      </c>
      <c r="P188" s="95"/>
      <c r="S188" s="45"/>
    </row>
    <row r="189" spans="1:19">
      <c r="A189" s="12">
        <f t="shared" si="31"/>
        <v>175</v>
      </c>
      <c r="B189" s="48">
        <v>39020</v>
      </c>
      <c r="C189" s="1" t="s">
        <v>132</v>
      </c>
      <c r="D189" s="47">
        <v>2116.08</v>
      </c>
      <c r="E189" s="98">
        <v>0</v>
      </c>
      <c r="F189" s="47">
        <f t="shared" si="39"/>
        <v>2116.08</v>
      </c>
      <c r="G189" s="41">
        <v>1</v>
      </c>
      <c r="H189" s="41">
        <v>6.106367E-2</v>
      </c>
      <c r="I189" s="47">
        <f t="shared" si="40"/>
        <v>129.21561081359999</v>
      </c>
      <c r="K189" s="47">
        <v>2116.0800000000008</v>
      </c>
      <c r="L189" s="41">
        <v>1</v>
      </c>
      <c r="M189" s="41">
        <f t="shared" ref="M189:M223" si="43">H189</f>
        <v>6.106367E-2</v>
      </c>
      <c r="N189" s="47">
        <f t="shared" si="42"/>
        <v>129.21561081360005</v>
      </c>
      <c r="P189" s="95"/>
      <c r="S189" s="45"/>
    </row>
    <row r="190" spans="1:19">
      <c r="A190" s="12">
        <f t="shared" si="31"/>
        <v>176</v>
      </c>
      <c r="B190" s="48">
        <v>39029</v>
      </c>
      <c r="C190" s="1" t="s">
        <v>131</v>
      </c>
      <c r="D190" s="47">
        <v>31824.47</v>
      </c>
      <c r="E190" s="98">
        <v>0</v>
      </c>
      <c r="F190" s="47">
        <f t="shared" si="39"/>
        <v>31824.47</v>
      </c>
      <c r="G190" s="41">
        <v>1</v>
      </c>
      <c r="H190" s="41">
        <f>H189</f>
        <v>6.106367E-2</v>
      </c>
      <c r="I190" s="47">
        <f t="shared" si="40"/>
        <v>1943.3189340049</v>
      </c>
      <c r="K190" s="47">
        <v>31824.46999999999</v>
      </c>
      <c r="L190" s="41">
        <v>1</v>
      </c>
      <c r="M190" s="41">
        <f t="shared" si="43"/>
        <v>6.106367E-2</v>
      </c>
      <c r="N190" s="47">
        <f t="shared" si="42"/>
        <v>1943.3189340048993</v>
      </c>
      <c r="P190" s="95"/>
      <c r="S190" s="45"/>
    </row>
    <row r="191" spans="1:19">
      <c r="A191" s="12">
        <f t="shared" si="31"/>
        <v>177</v>
      </c>
      <c r="B191" s="48">
        <v>39100</v>
      </c>
      <c r="C191" s="1" t="s">
        <v>99</v>
      </c>
      <c r="D191" s="47">
        <v>7612314.306641032</v>
      </c>
      <c r="E191" s="98">
        <v>0</v>
      </c>
      <c r="F191" s="47">
        <f t="shared" si="39"/>
        <v>7612314.306641032</v>
      </c>
      <c r="G191" s="41">
        <f>$G$186</f>
        <v>9.8599999999999993E-2</v>
      </c>
      <c r="H191" s="41">
        <f>$H$186</f>
        <v>0.50419999999999998</v>
      </c>
      <c r="I191" s="47">
        <f t="shared" si="40"/>
        <v>378439.50691806903</v>
      </c>
      <c r="K191" s="47">
        <v>7100962.3026373964</v>
      </c>
      <c r="L191" s="41">
        <f>G191</f>
        <v>9.8599999999999993E-2</v>
      </c>
      <c r="M191" s="41">
        <f t="shared" si="43"/>
        <v>0.50419999999999998</v>
      </c>
      <c r="N191" s="47">
        <f t="shared" si="42"/>
        <v>353018.09202879178</v>
      </c>
      <c r="P191" s="95"/>
      <c r="S191" s="45"/>
    </row>
    <row r="192" spans="1:19">
      <c r="A192" s="12">
        <f t="shared" si="31"/>
        <v>178</v>
      </c>
      <c r="B192" s="48">
        <v>39102</v>
      </c>
      <c r="C192" s="1" t="s">
        <v>130</v>
      </c>
      <c r="D192" s="47">
        <v>0</v>
      </c>
      <c r="E192" s="98">
        <v>0</v>
      </c>
      <c r="F192" s="47">
        <f t="shared" si="39"/>
        <v>0</v>
      </c>
      <c r="G192" s="41">
        <f>$G$186</f>
        <v>9.8599999999999993E-2</v>
      </c>
      <c r="H192" s="41">
        <f>$H$186</f>
        <v>0.50419999999999998</v>
      </c>
      <c r="I192" s="47">
        <f t="shared" si="40"/>
        <v>0</v>
      </c>
      <c r="K192" s="47">
        <v>0</v>
      </c>
      <c r="L192" s="41">
        <f>G192</f>
        <v>9.8599999999999993E-2</v>
      </c>
      <c r="M192" s="41">
        <f t="shared" si="43"/>
        <v>0.50419999999999998</v>
      </c>
      <c r="N192" s="47">
        <f t="shared" si="42"/>
        <v>0</v>
      </c>
      <c r="P192" s="95"/>
      <c r="S192" s="45"/>
    </row>
    <row r="193" spans="1:19">
      <c r="A193" s="12">
        <f t="shared" si="31"/>
        <v>179</v>
      </c>
      <c r="B193" s="48">
        <v>39103</v>
      </c>
      <c r="C193" s="1" t="s">
        <v>129</v>
      </c>
      <c r="D193" s="47">
        <v>0</v>
      </c>
      <c r="E193" s="98">
        <v>0</v>
      </c>
      <c r="F193" s="47">
        <f t="shared" si="39"/>
        <v>0</v>
      </c>
      <c r="G193" s="41">
        <f>$G$186</f>
        <v>9.8599999999999993E-2</v>
      </c>
      <c r="H193" s="41">
        <f>$H$186</f>
        <v>0.50419999999999998</v>
      </c>
      <c r="I193" s="47">
        <f t="shared" si="40"/>
        <v>0</v>
      </c>
      <c r="K193" s="47">
        <v>0</v>
      </c>
      <c r="L193" s="41">
        <f>G193</f>
        <v>9.8599999999999993E-2</v>
      </c>
      <c r="M193" s="41">
        <f t="shared" si="43"/>
        <v>0.50419999999999998</v>
      </c>
      <c r="N193" s="47">
        <f t="shared" si="42"/>
        <v>0</v>
      </c>
      <c r="P193" s="95"/>
      <c r="S193" s="45"/>
    </row>
    <row r="194" spans="1:19">
      <c r="A194" s="12">
        <f t="shared" si="31"/>
        <v>180</v>
      </c>
      <c r="B194" s="48">
        <v>39104</v>
      </c>
      <c r="C194" s="1" t="s">
        <v>128</v>
      </c>
      <c r="D194" s="47">
        <v>71036.47</v>
      </c>
      <c r="E194" s="98">
        <v>0</v>
      </c>
      <c r="F194" s="47">
        <f t="shared" si="39"/>
        <v>71036.47</v>
      </c>
      <c r="G194" s="41">
        <v>1</v>
      </c>
      <c r="H194" s="41">
        <f>$H$187</f>
        <v>1.559576E-2</v>
      </c>
      <c r="I194" s="47">
        <f t="shared" si="40"/>
        <v>1107.8677373672001</v>
      </c>
      <c r="K194" s="47">
        <v>71036.469999999987</v>
      </c>
      <c r="L194" s="41">
        <f>G194</f>
        <v>1</v>
      </c>
      <c r="M194" s="41">
        <f t="shared" si="43"/>
        <v>1.559576E-2</v>
      </c>
      <c r="N194" s="47">
        <f t="shared" si="42"/>
        <v>1107.8677373671999</v>
      </c>
      <c r="P194" s="95"/>
      <c r="S194" s="45"/>
    </row>
    <row r="195" spans="1:19">
      <c r="A195" s="12">
        <f t="shared" si="31"/>
        <v>181</v>
      </c>
      <c r="B195" s="48">
        <v>39120</v>
      </c>
      <c r="C195" s="1" t="s">
        <v>127</v>
      </c>
      <c r="D195" s="47">
        <v>263337.89</v>
      </c>
      <c r="E195" s="98">
        <v>0</v>
      </c>
      <c r="F195" s="47">
        <f t="shared" si="39"/>
        <v>263337.89</v>
      </c>
      <c r="G195" s="41">
        <v>1</v>
      </c>
      <c r="H195" s="41">
        <f>H190</f>
        <v>6.106367E-2</v>
      </c>
      <c r="I195" s="47">
        <f t="shared" si="40"/>
        <v>16080.3780134563</v>
      </c>
      <c r="K195" s="47">
        <v>263337.89000000007</v>
      </c>
      <c r="L195" s="41">
        <v>1</v>
      </c>
      <c r="M195" s="41">
        <f t="shared" si="43"/>
        <v>6.106367E-2</v>
      </c>
      <c r="N195" s="47">
        <f t="shared" si="42"/>
        <v>16080.378013456304</v>
      </c>
      <c r="P195" s="95"/>
      <c r="S195" s="45"/>
    </row>
    <row r="196" spans="1:19">
      <c r="A196" s="12">
        <f t="shared" si="31"/>
        <v>182</v>
      </c>
      <c r="B196" s="48">
        <v>39200</v>
      </c>
      <c r="C196" s="1" t="s">
        <v>126</v>
      </c>
      <c r="D196" s="47">
        <v>331174.51979924343</v>
      </c>
      <c r="E196" s="98">
        <v>0</v>
      </c>
      <c r="F196" s="47">
        <f t="shared" si="39"/>
        <v>331174.51979924343</v>
      </c>
      <c r="G196" s="41">
        <f>$G$186</f>
        <v>9.8599999999999993E-2</v>
      </c>
      <c r="H196" s="41">
        <f>$H$186</f>
        <v>0.50419999999999998</v>
      </c>
      <c r="I196" s="47">
        <f t="shared" si="40"/>
        <v>16464.049818241961</v>
      </c>
      <c r="K196" s="47">
        <v>325977.58351206628</v>
      </c>
      <c r="L196" s="41">
        <f>G196</f>
        <v>9.8599999999999993E-2</v>
      </c>
      <c r="M196" s="41">
        <f t="shared" si="43"/>
        <v>0.50419999999999998</v>
      </c>
      <c r="N196" s="47">
        <f t="shared" si="42"/>
        <v>16205.688704028882</v>
      </c>
      <c r="P196" s="95"/>
      <c r="S196" s="45"/>
    </row>
    <row r="197" spans="1:19">
      <c r="A197" s="12">
        <f t="shared" si="31"/>
        <v>183</v>
      </c>
      <c r="B197" s="48">
        <v>39300</v>
      </c>
      <c r="C197" s="1" t="s">
        <v>125</v>
      </c>
      <c r="D197" s="47">
        <v>0</v>
      </c>
      <c r="E197" s="98">
        <v>0</v>
      </c>
      <c r="F197" s="47">
        <f t="shared" si="39"/>
        <v>0</v>
      </c>
      <c r="G197" s="41">
        <f>$G$186</f>
        <v>9.8599999999999993E-2</v>
      </c>
      <c r="H197" s="41">
        <f>$H$186</f>
        <v>0.50419999999999998</v>
      </c>
      <c r="I197" s="47">
        <f t="shared" si="40"/>
        <v>0</v>
      </c>
      <c r="K197" s="47">
        <v>0</v>
      </c>
      <c r="L197" s="41">
        <f>G197</f>
        <v>9.8599999999999993E-2</v>
      </c>
      <c r="M197" s="41">
        <f t="shared" si="43"/>
        <v>0.50419999999999998</v>
      </c>
      <c r="N197" s="47">
        <f t="shared" si="42"/>
        <v>0</v>
      </c>
      <c r="P197" s="95"/>
      <c r="S197" s="45"/>
    </row>
    <row r="198" spans="1:19">
      <c r="A198" s="12">
        <f t="shared" si="31"/>
        <v>184</v>
      </c>
      <c r="B198" s="48">
        <v>39400</v>
      </c>
      <c r="C198" s="1" t="s">
        <v>124</v>
      </c>
      <c r="D198" s="47">
        <v>76071.34</v>
      </c>
      <c r="E198" s="98">
        <v>0</v>
      </c>
      <c r="F198" s="47">
        <f t="shared" si="39"/>
        <v>76071.34</v>
      </c>
      <c r="G198" s="41">
        <f>$G$186</f>
        <v>9.8599999999999993E-2</v>
      </c>
      <c r="H198" s="41">
        <f>$H$186</f>
        <v>0.50419999999999998</v>
      </c>
      <c r="I198" s="47">
        <f t="shared" si="40"/>
        <v>3781.8197253207995</v>
      </c>
      <c r="K198" s="47">
        <v>76071.339999999982</v>
      </c>
      <c r="L198" s="41">
        <f>G198</f>
        <v>9.8599999999999993E-2</v>
      </c>
      <c r="M198" s="41">
        <f t="shared" si="43"/>
        <v>0.50419999999999998</v>
      </c>
      <c r="N198" s="47">
        <f t="shared" si="42"/>
        <v>3781.8197253207986</v>
      </c>
      <c r="P198" s="95"/>
      <c r="S198" s="45"/>
    </row>
    <row r="199" spans="1:19">
      <c r="A199" s="12">
        <f t="shared" si="31"/>
        <v>185</v>
      </c>
      <c r="B199" s="48">
        <v>39420</v>
      </c>
      <c r="C199" s="1" t="s">
        <v>123</v>
      </c>
      <c r="D199" s="47">
        <v>0</v>
      </c>
      <c r="E199" s="98">
        <v>0</v>
      </c>
      <c r="F199" s="47">
        <f t="shared" si="39"/>
        <v>0</v>
      </c>
      <c r="G199" s="41">
        <v>1</v>
      </c>
      <c r="H199" s="41">
        <f>H195</f>
        <v>6.106367E-2</v>
      </c>
      <c r="I199" s="47">
        <f t="shared" si="40"/>
        <v>0</v>
      </c>
      <c r="K199" s="47">
        <v>0</v>
      </c>
      <c r="L199" s="41">
        <v>1</v>
      </c>
      <c r="M199" s="41">
        <f t="shared" si="43"/>
        <v>6.106367E-2</v>
      </c>
      <c r="N199" s="47">
        <f t="shared" si="42"/>
        <v>0</v>
      </c>
      <c r="P199" s="95"/>
      <c r="S199" s="45"/>
    </row>
    <row r="200" spans="1:19">
      <c r="A200" s="12">
        <f t="shared" si="31"/>
        <v>186</v>
      </c>
      <c r="B200" s="48">
        <v>39500</v>
      </c>
      <c r="C200" s="1" t="s">
        <v>122</v>
      </c>
      <c r="D200" s="47">
        <v>0</v>
      </c>
      <c r="E200" s="98">
        <v>0</v>
      </c>
      <c r="F200" s="47">
        <f t="shared" si="39"/>
        <v>0</v>
      </c>
      <c r="G200" s="41">
        <f>$G$186</f>
        <v>9.8599999999999993E-2</v>
      </c>
      <c r="H200" s="41">
        <f>$H$186</f>
        <v>0.50419999999999998</v>
      </c>
      <c r="I200" s="47">
        <f t="shared" si="40"/>
        <v>0</v>
      </c>
      <c r="K200" s="47">
        <v>0</v>
      </c>
      <c r="L200" s="41">
        <f>G200</f>
        <v>9.8599999999999993E-2</v>
      </c>
      <c r="M200" s="41">
        <f t="shared" si="43"/>
        <v>0.50419999999999998</v>
      </c>
      <c r="N200" s="47">
        <f t="shared" si="42"/>
        <v>0</v>
      </c>
      <c r="P200" s="95"/>
      <c r="S200" s="45"/>
    </row>
    <row r="201" spans="1:19">
      <c r="A201" s="12">
        <f t="shared" si="31"/>
        <v>187</v>
      </c>
      <c r="B201" s="48">
        <v>39700</v>
      </c>
      <c r="C201" s="1" t="s">
        <v>91</v>
      </c>
      <c r="D201" s="47">
        <v>406986.95347437501</v>
      </c>
      <c r="E201" s="98">
        <v>0</v>
      </c>
      <c r="F201" s="47">
        <f t="shared" si="39"/>
        <v>406986.95347437501</v>
      </c>
      <c r="G201" s="41">
        <f>$G$186</f>
        <v>9.8599999999999993E-2</v>
      </c>
      <c r="H201" s="41">
        <f>$H$186</f>
        <v>0.50419999999999998</v>
      </c>
      <c r="I201" s="47">
        <f t="shared" si="40"/>
        <v>20232.998243459493</v>
      </c>
      <c r="K201" s="47">
        <v>400192.75507852877</v>
      </c>
      <c r="L201" s="41">
        <f>G201</f>
        <v>9.8599999999999993E-2</v>
      </c>
      <c r="M201" s="41">
        <f t="shared" si="43"/>
        <v>0.50419999999999998</v>
      </c>
      <c r="N201" s="47">
        <f t="shared" si="42"/>
        <v>19895.230649104586</v>
      </c>
      <c r="P201" s="95"/>
      <c r="S201" s="45"/>
    </row>
    <row r="202" spans="1:19">
      <c r="A202" s="12">
        <f t="shared" si="31"/>
        <v>188</v>
      </c>
      <c r="B202" s="48">
        <v>39720</v>
      </c>
      <c r="C202" s="1" t="s">
        <v>121</v>
      </c>
      <c r="D202" s="47">
        <v>8824.34</v>
      </c>
      <c r="E202" s="98">
        <v>0</v>
      </c>
      <c r="F202" s="47">
        <f t="shared" si="39"/>
        <v>8824.34</v>
      </c>
      <c r="G202" s="41">
        <v>1</v>
      </c>
      <c r="H202" s="41">
        <f>H199</f>
        <v>6.106367E-2</v>
      </c>
      <c r="I202" s="47">
        <f t="shared" si="40"/>
        <v>538.84658572780006</v>
      </c>
      <c r="K202" s="47">
        <v>8824.3399999999983</v>
      </c>
      <c r="L202" s="41">
        <v>1</v>
      </c>
      <c r="M202" s="41">
        <f t="shared" si="43"/>
        <v>6.106367E-2</v>
      </c>
      <c r="N202" s="47">
        <f t="shared" si="42"/>
        <v>538.84658572779995</v>
      </c>
      <c r="P202" s="95"/>
      <c r="S202" s="45"/>
    </row>
    <row r="203" spans="1:19">
      <c r="A203" s="12">
        <f t="shared" si="31"/>
        <v>189</v>
      </c>
      <c r="B203" s="48">
        <v>39800</v>
      </c>
      <c r="C203" s="1" t="s">
        <v>89</v>
      </c>
      <c r="D203" s="47">
        <v>136509.51999999999</v>
      </c>
      <c r="E203" s="98">
        <v>0</v>
      </c>
      <c r="F203" s="47">
        <f t="shared" si="39"/>
        <v>136509.51999999999</v>
      </c>
      <c r="G203" s="41">
        <f>$G$186</f>
        <v>9.8599999999999993E-2</v>
      </c>
      <c r="H203" s="41">
        <f>$H$186</f>
        <v>0.50419999999999998</v>
      </c>
      <c r="I203" s="47">
        <f t="shared" si="40"/>
        <v>6786.4506584223991</v>
      </c>
      <c r="K203" s="47">
        <v>136509.51999999999</v>
      </c>
      <c r="L203" s="41">
        <f>G203</f>
        <v>9.8599999999999993E-2</v>
      </c>
      <c r="M203" s="41">
        <f t="shared" si="43"/>
        <v>0.50419999999999998</v>
      </c>
      <c r="N203" s="47">
        <f t="shared" si="42"/>
        <v>6786.4506584223991</v>
      </c>
      <c r="P203" s="95"/>
      <c r="S203" s="45"/>
    </row>
    <row r="204" spans="1:19">
      <c r="A204" s="12">
        <f t="shared" si="31"/>
        <v>190</v>
      </c>
      <c r="B204" s="48">
        <v>39820</v>
      </c>
      <c r="C204" s="1" t="s">
        <v>120</v>
      </c>
      <c r="D204" s="47">
        <v>7388.39</v>
      </c>
      <c r="E204" s="98">
        <v>0</v>
      </c>
      <c r="F204" s="47">
        <f t="shared" si="39"/>
        <v>7388.39</v>
      </c>
      <c r="G204" s="41">
        <v>1</v>
      </c>
      <c r="H204" s="41">
        <f>H202</f>
        <v>6.106367E-2</v>
      </c>
      <c r="I204" s="47">
        <f t="shared" si="40"/>
        <v>451.16220879130003</v>
      </c>
      <c r="K204" s="47">
        <v>7388.39</v>
      </c>
      <c r="L204" s="41">
        <v>1</v>
      </c>
      <c r="M204" s="41">
        <f t="shared" si="43"/>
        <v>6.106367E-2</v>
      </c>
      <c r="N204" s="47">
        <f t="shared" si="42"/>
        <v>451.16220879130003</v>
      </c>
      <c r="P204" s="95"/>
      <c r="S204" s="45"/>
    </row>
    <row r="205" spans="1:19">
      <c r="A205" s="12">
        <f t="shared" si="31"/>
        <v>191</v>
      </c>
      <c r="B205" s="48">
        <v>39900</v>
      </c>
      <c r="C205" s="1" t="s">
        <v>87</v>
      </c>
      <c r="D205" s="47">
        <v>0</v>
      </c>
      <c r="E205" s="98">
        <v>0</v>
      </c>
      <c r="F205" s="47">
        <f t="shared" si="39"/>
        <v>0</v>
      </c>
      <c r="G205" s="41">
        <f t="shared" ref="G205:G214" si="44">$G$186</f>
        <v>9.8599999999999993E-2</v>
      </c>
      <c r="H205" s="41">
        <f t="shared" ref="H205:H214" si="45">$H$186</f>
        <v>0.50419999999999998</v>
      </c>
      <c r="I205" s="47">
        <f t="shared" si="40"/>
        <v>0</v>
      </c>
      <c r="K205" s="47">
        <v>0</v>
      </c>
      <c r="L205" s="41">
        <f t="shared" ref="L205:L214" si="46">G205</f>
        <v>9.8599999999999993E-2</v>
      </c>
      <c r="M205" s="41">
        <f t="shared" si="43"/>
        <v>0.50419999999999998</v>
      </c>
      <c r="N205" s="47">
        <f t="shared" si="42"/>
        <v>0</v>
      </c>
      <c r="P205" s="95"/>
      <c r="S205" s="45"/>
    </row>
    <row r="206" spans="1:19">
      <c r="A206" s="12">
        <f t="shared" si="31"/>
        <v>192</v>
      </c>
      <c r="B206" s="48">
        <v>39901</v>
      </c>
      <c r="C206" s="1" t="s">
        <v>86</v>
      </c>
      <c r="D206" s="47">
        <v>54846085.979187392</v>
      </c>
      <c r="E206" s="98">
        <v>0</v>
      </c>
      <c r="F206" s="47">
        <f t="shared" si="39"/>
        <v>54846085.979187392</v>
      </c>
      <c r="G206" s="41">
        <f t="shared" si="44"/>
        <v>9.8599999999999993E-2</v>
      </c>
      <c r="H206" s="41">
        <f t="shared" si="45"/>
        <v>0.50419999999999998</v>
      </c>
      <c r="I206" s="47">
        <f t="shared" si="40"/>
        <v>2726624.8998996392</v>
      </c>
      <c r="K206" s="47">
        <v>45700408.94908046</v>
      </c>
      <c r="L206" s="41">
        <f t="shared" si="46"/>
        <v>9.8599999999999993E-2</v>
      </c>
      <c r="M206" s="41">
        <f t="shared" si="43"/>
        <v>0.50419999999999998</v>
      </c>
      <c r="N206" s="47">
        <f t="shared" si="42"/>
        <v>2271955.6145436596</v>
      </c>
      <c r="P206" s="95"/>
      <c r="S206" s="45"/>
    </row>
    <row r="207" spans="1:19">
      <c r="A207" s="12">
        <f t="shared" si="31"/>
        <v>193</v>
      </c>
      <c r="B207" s="48">
        <v>39902</v>
      </c>
      <c r="C207" s="1" t="s">
        <v>85</v>
      </c>
      <c r="D207" s="47">
        <v>8475868.4777727202</v>
      </c>
      <c r="E207" s="98">
        <v>0</v>
      </c>
      <c r="F207" s="47">
        <f t="shared" si="39"/>
        <v>8475868.4777727202</v>
      </c>
      <c r="G207" s="41">
        <f t="shared" si="44"/>
        <v>9.8599999999999993E-2</v>
      </c>
      <c r="H207" s="41">
        <f t="shared" si="45"/>
        <v>0.50419999999999998</v>
      </c>
      <c r="I207" s="47">
        <f t="shared" si="40"/>
        <v>421370.34260821034</v>
      </c>
      <c r="K207" s="47">
        <v>8188351.2452536887</v>
      </c>
      <c r="L207" s="41">
        <f t="shared" si="46"/>
        <v>9.8599999999999993E-2</v>
      </c>
      <c r="M207" s="41">
        <f t="shared" si="43"/>
        <v>0.50419999999999998</v>
      </c>
      <c r="N207" s="47">
        <f t="shared" si="42"/>
        <v>407076.67640869127</v>
      </c>
      <c r="P207" s="95"/>
      <c r="S207" s="45"/>
    </row>
    <row r="208" spans="1:19">
      <c r="A208" s="12">
        <f t="shared" ref="A208:A268" si="47">A207+1</f>
        <v>194</v>
      </c>
      <c r="B208" s="48">
        <v>39903</v>
      </c>
      <c r="C208" s="1" t="s">
        <v>84</v>
      </c>
      <c r="D208" s="47">
        <v>3898695.2778418721</v>
      </c>
      <c r="E208" s="98">
        <v>0</v>
      </c>
      <c r="F208" s="47">
        <f t="shared" si="39"/>
        <v>3898695.2778418721</v>
      </c>
      <c r="G208" s="41">
        <f t="shared" si="44"/>
        <v>9.8599999999999993E-2</v>
      </c>
      <c r="H208" s="41">
        <f t="shared" si="45"/>
        <v>0.50419999999999998</v>
      </c>
      <c r="I208" s="47">
        <f t="shared" si="40"/>
        <v>193820.20488606414</v>
      </c>
      <c r="K208" s="47">
        <v>3869910.3540864806</v>
      </c>
      <c r="L208" s="41">
        <f t="shared" si="46"/>
        <v>9.8599999999999993E-2</v>
      </c>
      <c r="M208" s="41">
        <f t="shared" si="43"/>
        <v>0.50419999999999998</v>
      </c>
      <c r="N208" s="47">
        <f t="shared" si="42"/>
        <v>192389.18773229775</v>
      </c>
      <c r="P208" s="95"/>
      <c r="S208" s="45"/>
    </row>
    <row r="209" spans="1:19">
      <c r="A209" s="12">
        <f t="shared" si="47"/>
        <v>195</v>
      </c>
      <c r="B209" s="48">
        <v>39904</v>
      </c>
      <c r="C209" s="1" t="s">
        <v>119</v>
      </c>
      <c r="D209" s="47">
        <v>0</v>
      </c>
      <c r="E209" s="98">
        <v>0</v>
      </c>
      <c r="F209" s="47">
        <f t="shared" si="39"/>
        <v>0</v>
      </c>
      <c r="G209" s="41">
        <f t="shared" si="44"/>
        <v>9.8599999999999993E-2</v>
      </c>
      <c r="H209" s="41">
        <f t="shared" si="45"/>
        <v>0.50419999999999998</v>
      </c>
      <c r="I209" s="47">
        <f t="shared" si="40"/>
        <v>0</v>
      </c>
      <c r="K209" s="47">
        <v>0</v>
      </c>
      <c r="L209" s="41">
        <f t="shared" si="46"/>
        <v>9.8599999999999993E-2</v>
      </c>
      <c r="M209" s="41">
        <f t="shared" si="43"/>
        <v>0.50419999999999998</v>
      </c>
      <c r="N209" s="47">
        <f t="shared" si="42"/>
        <v>0</v>
      </c>
      <c r="P209" s="95"/>
      <c r="S209" s="45"/>
    </row>
    <row r="210" spans="1:19">
      <c r="A210" s="12">
        <f t="shared" si="47"/>
        <v>196</v>
      </c>
      <c r="B210" s="48">
        <v>39905</v>
      </c>
      <c r="C210" s="1" t="s">
        <v>118</v>
      </c>
      <c r="D210" s="47">
        <v>0</v>
      </c>
      <c r="E210" s="98">
        <v>0</v>
      </c>
      <c r="F210" s="47">
        <f t="shared" si="39"/>
        <v>0</v>
      </c>
      <c r="G210" s="41">
        <f t="shared" si="44"/>
        <v>9.8599999999999993E-2</v>
      </c>
      <c r="H210" s="41">
        <f t="shared" si="45"/>
        <v>0.50419999999999998</v>
      </c>
      <c r="I210" s="47">
        <f t="shared" si="40"/>
        <v>0</v>
      </c>
      <c r="K210" s="47">
        <v>0</v>
      </c>
      <c r="L210" s="41">
        <f t="shared" si="46"/>
        <v>9.8599999999999993E-2</v>
      </c>
      <c r="M210" s="41">
        <f t="shared" si="43"/>
        <v>0.50419999999999998</v>
      </c>
      <c r="N210" s="47">
        <f t="shared" si="42"/>
        <v>0</v>
      </c>
      <c r="P210" s="95"/>
      <c r="S210" s="45"/>
    </row>
    <row r="211" spans="1:19">
      <c r="A211" s="12">
        <f t="shared" si="47"/>
        <v>197</v>
      </c>
      <c r="B211" s="48">
        <v>39906</v>
      </c>
      <c r="C211" s="1" t="s">
        <v>83</v>
      </c>
      <c r="D211" s="47">
        <v>6255970.8860574756</v>
      </c>
      <c r="E211" s="98">
        <v>0</v>
      </c>
      <c r="F211" s="47">
        <f t="shared" si="39"/>
        <v>6255970.8860574756</v>
      </c>
      <c r="G211" s="41">
        <f t="shared" si="44"/>
        <v>9.8599999999999993E-2</v>
      </c>
      <c r="H211" s="41">
        <f t="shared" si="45"/>
        <v>0.50419999999999998</v>
      </c>
      <c r="I211" s="47">
        <f t="shared" si="40"/>
        <v>311010.08734596765</v>
      </c>
      <c r="K211" s="47">
        <v>5156128.7535976414</v>
      </c>
      <c r="L211" s="41">
        <f t="shared" si="46"/>
        <v>9.8599999999999993E-2</v>
      </c>
      <c r="M211" s="41">
        <f t="shared" si="43"/>
        <v>0.50419999999999998</v>
      </c>
      <c r="N211" s="47">
        <f t="shared" si="42"/>
        <v>256332.40359180354</v>
      </c>
      <c r="P211" s="95"/>
      <c r="S211" s="45"/>
    </row>
    <row r="212" spans="1:19">
      <c r="A212" s="12">
        <f t="shared" si="47"/>
        <v>198</v>
      </c>
      <c r="B212" s="48">
        <v>39907</v>
      </c>
      <c r="C212" s="1" t="s">
        <v>82</v>
      </c>
      <c r="D212" s="47">
        <v>1182201.3799999999</v>
      </c>
      <c r="E212" s="98">
        <v>0</v>
      </c>
      <c r="F212" s="47">
        <f t="shared" si="39"/>
        <v>1182201.3799999999</v>
      </c>
      <c r="G212" s="41">
        <f t="shared" si="44"/>
        <v>9.8599999999999993E-2</v>
      </c>
      <c r="H212" s="41">
        <f t="shared" si="45"/>
        <v>0.50419999999999998</v>
      </c>
      <c r="I212" s="47">
        <f t="shared" si="40"/>
        <v>58772.101269485589</v>
      </c>
      <c r="K212" s="47">
        <v>1182201.3799999994</v>
      </c>
      <c r="L212" s="41">
        <f t="shared" si="46"/>
        <v>9.8599999999999993E-2</v>
      </c>
      <c r="M212" s="41">
        <f t="shared" si="43"/>
        <v>0.50419999999999998</v>
      </c>
      <c r="N212" s="47">
        <f t="shared" si="42"/>
        <v>58772.101269485567</v>
      </c>
      <c r="P212" s="95"/>
      <c r="S212" s="45"/>
    </row>
    <row r="213" spans="1:19">
      <c r="A213" s="12">
        <f t="shared" si="47"/>
        <v>199</v>
      </c>
      <c r="B213" s="48">
        <v>39908</v>
      </c>
      <c r="C213" s="1" t="s">
        <v>81</v>
      </c>
      <c r="D213" s="47">
        <v>110313667.10011797</v>
      </c>
      <c r="E213" s="98">
        <v>0</v>
      </c>
      <c r="F213" s="47">
        <f t="shared" si="39"/>
        <v>110313667.10011797</v>
      </c>
      <c r="G213" s="41">
        <f t="shared" si="44"/>
        <v>9.8599999999999993E-2</v>
      </c>
      <c r="H213" s="41">
        <f t="shared" si="45"/>
        <v>0.50419999999999998</v>
      </c>
      <c r="I213" s="47">
        <f t="shared" si="40"/>
        <v>5484146.8838553159</v>
      </c>
      <c r="K213" s="47">
        <v>101939114.22763841</v>
      </c>
      <c r="L213" s="41">
        <f t="shared" si="46"/>
        <v>9.8599999999999993E-2</v>
      </c>
      <c r="M213" s="41">
        <f t="shared" si="43"/>
        <v>0.50419999999999998</v>
      </c>
      <c r="N213" s="47">
        <f t="shared" si="42"/>
        <v>5067813.3574065221</v>
      </c>
      <c r="P213" s="95"/>
      <c r="S213" s="45"/>
    </row>
    <row r="214" spans="1:19">
      <c r="A214" s="12">
        <f t="shared" si="47"/>
        <v>200</v>
      </c>
      <c r="B214" s="48">
        <v>39909</v>
      </c>
      <c r="C214" s="1" t="s">
        <v>117</v>
      </c>
      <c r="D214" s="47">
        <v>0</v>
      </c>
      <c r="E214" s="98">
        <v>0</v>
      </c>
      <c r="F214" s="47">
        <f t="shared" si="39"/>
        <v>0</v>
      </c>
      <c r="G214" s="41">
        <f t="shared" si="44"/>
        <v>9.8599999999999993E-2</v>
      </c>
      <c r="H214" s="41">
        <f t="shared" si="45"/>
        <v>0.50419999999999998</v>
      </c>
      <c r="I214" s="47">
        <f t="shared" si="40"/>
        <v>0</v>
      </c>
      <c r="K214" s="47">
        <v>0</v>
      </c>
      <c r="L214" s="41">
        <f t="shared" si="46"/>
        <v>9.8599999999999993E-2</v>
      </c>
      <c r="M214" s="41">
        <f t="shared" si="43"/>
        <v>0.50419999999999998</v>
      </c>
      <c r="N214" s="47">
        <f t="shared" si="42"/>
        <v>0</v>
      </c>
      <c r="P214" s="95"/>
      <c r="S214" s="45"/>
    </row>
    <row r="215" spans="1:19">
      <c r="A215" s="12">
        <f t="shared" si="47"/>
        <v>201</v>
      </c>
      <c r="B215" s="48">
        <v>39921</v>
      </c>
      <c r="C215" s="1" t="s">
        <v>116</v>
      </c>
      <c r="D215" s="47">
        <v>2462868.4552674289</v>
      </c>
      <c r="E215" s="98">
        <v>0</v>
      </c>
      <c r="F215" s="47">
        <f t="shared" si="39"/>
        <v>2462868.4552674289</v>
      </c>
      <c r="G215" s="41">
        <v>1</v>
      </c>
      <c r="H215" s="41">
        <f>$H$204</f>
        <v>6.106367E-2</v>
      </c>
      <c r="I215" s="47">
        <f t="shared" si="40"/>
        <v>150391.78660586005</v>
      </c>
      <c r="K215" s="47">
        <v>2089375.8612933806</v>
      </c>
      <c r="L215" s="41">
        <v>1</v>
      </c>
      <c r="M215" s="41">
        <f t="shared" si="43"/>
        <v>6.106367E-2</v>
      </c>
      <c r="N215" s="47">
        <f t="shared" si="42"/>
        <v>127584.95809998477</v>
      </c>
      <c r="P215" s="95"/>
      <c r="S215" s="45"/>
    </row>
    <row r="216" spans="1:19">
      <c r="A216" s="12">
        <f t="shared" si="47"/>
        <v>202</v>
      </c>
      <c r="B216" s="48">
        <v>39922</v>
      </c>
      <c r="C216" s="1" t="s">
        <v>115</v>
      </c>
      <c r="D216" s="47">
        <v>12255379.121971305</v>
      </c>
      <c r="E216" s="98">
        <v>0</v>
      </c>
      <c r="F216" s="47">
        <f t="shared" si="39"/>
        <v>12255379.121971305</v>
      </c>
      <c r="G216" s="41">
        <v>1</v>
      </c>
      <c r="H216" s="41">
        <f>$H$204</f>
        <v>6.106367E-2</v>
      </c>
      <c r="I216" s="47">
        <f t="shared" si="40"/>
        <v>748358.4264289455</v>
      </c>
      <c r="K216" s="47">
        <v>10014221.798251178</v>
      </c>
      <c r="L216" s="41">
        <v>1</v>
      </c>
      <c r="M216" s="41">
        <f t="shared" si="43"/>
        <v>6.106367E-2</v>
      </c>
      <c r="N216" s="47">
        <f t="shared" si="42"/>
        <v>611505.13519521651</v>
      </c>
      <c r="P216" s="95"/>
      <c r="S216" s="45"/>
    </row>
    <row r="217" spans="1:19">
      <c r="A217" s="12">
        <f t="shared" si="47"/>
        <v>203</v>
      </c>
      <c r="B217" s="48">
        <v>39923</v>
      </c>
      <c r="C217" s="1" t="s">
        <v>114</v>
      </c>
      <c r="D217" s="47">
        <v>890236.04822343751</v>
      </c>
      <c r="E217" s="98">
        <v>0</v>
      </c>
      <c r="F217" s="47">
        <f t="shared" si="39"/>
        <v>890236.04822343751</v>
      </c>
      <c r="G217" s="41">
        <v>1</v>
      </c>
      <c r="H217" s="41">
        <f>$H$204</f>
        <v>6.106367E-2</v>
      </c>
      <c r="I217" s="47">
        <f t="shared" si="40"/>
        <v>54361.080270820072</v>
      </c>
      <c r="K217" s="47">
        <v>658562.38575463369</v>
      </c>
      <c r="L217" s="41">
        <v>1</v>
      </c>
      <c r="M217" s="41">
        <f t="shared" si="43"/>
        <v>6.106367E-2</v>
      </c>
      <c r="N217" s="47">
        <f t="shared" si="42"/>
        <v>40214.236198133651</v>
      </c>
      <c r="P217" s="95"/>
      <c r="S217" s="45"/>
    </row>
    <row r="218" spans="1:19">
      <c r="A218" s="12">
        <f t="shared" si="47"/>
        <v>204</v>
      </c>
      <c r="B218" s="48">
        <v>39924</v>
      </c>
      <c r="C218" s="1" t="s">
        <v>113</v>
      </c>
      <c r="D218" s="47">
        <v>0</v>
      </c>
      <c r="E218" s="98">
        <v>0</v>
      </c>
      <c r="F218" s="47">
        <f t="shared" si="39"/>
        <v>0</v>
      </c>
      <c r="G218" s="41">
        <f>$G$186</f>
        <v>9.8599999999999993E-2</v>
      </c>
      <c r="H218" s="41">
        <f>$H$186</f>
        <v>0.50419999999999998</v>
      </c>
      <c r="I218" s="47">
        <f t="shared" si="40"/>
        <v>0</v>
      </c>
      <c r="K218" s="47">
        <v>0</v>
      </c>
      <c r="L218" s="41">
        <f>G218</f>
        <v>9.8599999999999993E-2</v>
      </c>
      <c r="M218" s="41">
        <f t="shared" si="43"/>
        <v>0.50419999999999998</v>
      </c>
      <c r="N218" s="47">
        <f t="shared" si="42"/>
        <v>0</v>
      </c>
      <c r="P218" s="95"/>
      <c r="S218" s="45"/>
    </row>
    <row r="219" spans="1:19">
      <c r="A219" s="12">
        <f t="shared" si="47"/>
        <v>205</v>
      </c>
      <c r="B219" s="48">
        <v>39926</v>
      </c>
      <c r="C219" s="1" t="s">
        <v>112</v>
      </c>
      <c r="D219" s="47">
        <v>333278.76</v>
      </c>
      <c r="E219" s="98">
        <v>0</v>
      </c>
      <c r="F219" s="47">
        <f t="shared" si="39"/>
        <v>333278.76</v>
      </c>
      <c r="G219" s="41">
        <v>1</v>
      </c>
      <c r="H219" s="41">
        <f>$H$204</f>
        <v>6.106367E-2</v>
      </c>
      <c r="I219" s="47">
        <f t="shared" si="40"/>
        <v>20351.2242186492</v>
      </c>
      <c r="K219" s="47">
        <v>333278.75999999989</v>
      </c>
      <c r="L219" s="41">
        <v>1</v>
      </c>
      <c r="M219" s="41">
        <f t="shared" si="43"/>
        <v>6.106367E-2</v>
      </c>
      <c r="N219" s="47">
        <f t="shared" si="42"/>
        <v>20351.224218649193</v>
      </c>
      <c r="P219" s="95"/>
      <c r="S219" s="45"/>
    </row>
    <row r="220" spans="1:19">
      <c r="A220" s="12">
        <f t="shared" si="47"/>
        <v>206</v>
      </c>
      <c r="B220" s="48">
        <v>39928</v>
      </c>
      <c r="C220" s="1" t="s">
        <v>111</v>
      </c>
      <c r="D220" s="47">
        <v>34736007.434464946</v>
      </c>
      <c r="E220" s="98">
        <v>0</v>
      </c>
      <c r="F220" s="47">
        <f t="shared" si="39"/>
        <v>34736007.434464946</v>
      </c>
      <c r="G220" s="41">
        <v>1</v>
      </c>
      <c r="H220" s="41">
        <f>$H$204</f>
        <v>6.106367E-2</v>
      </c>
      <c r="I220" s="47">
        <f t="shared" si="40"/>
        <v>2121108.0950957141</v>
      </c>
      <c r="K220" s="47">
        <v>31516843.544329364</v>
      </c>
      <c r="L220" s="41">
        <v>1</v>
      </c>
      <c r="M220" s="41">
        <f t="shared" si="43"/>
        <v>6.106367E-2</v>
      </c>
      <c r="N220" s="47">
        <f t="shared" si="42"/>
        <v>1924534.1336325586</v>
      </c>
      <c r="P220" s="95"/>
      <c r="S220" s="45"/>
    </row>
    <row r="221" spans="1:19">
      <c r="A221" s="12">
        <f t="shared" si="47"/>
        <v>207</v>
      </c>
      <c r="B221" s="48">
        <v>39931</v>
      </c>
      <c r="C221" s="1" t="s">
        <v>110</v>
      </c>
      <c r="D221" s="47">
        <v>297266.61</v>
      </c>
      <c r="E221" s="98">
        <v>0</v>
      </c>
      <c r="F221" s="47">
        <f t="shared" si="39"/>
        <v>297266.61</v>
      </c>
      <c r="G221" s="41">
        <v>1</v>
      </c>
      <c r="H221" s="41">
        <v>4.6370689999999999E-2</v>
      </c>
      <c r="I221" s="47">
        <f t="shared" si="40"/>
        <v>13784.4578196609</v>
      </c>
      <c r="K221" s="47">
        <v>297266.60999999993</v>
      </c>
      <c r="L221" s="41">
        <v>1</v>
      </c>
      <c r="M221" s="41">
        <f t="shared" si="43"/>
        <v>4.6370689999999999E-2</v>
      </c>
      <c r="N221" s="47">
        <f t="shared" si="42"/>
        <v>13784.457819660896</v>
      </c>
      <c r="P221" s="95"/>
      <c r="S221" s="45"/>
    </row>
    <row r="222" spans="1:19">
      <c r="A222" s="12">
        <f t="shared" si="47"/>
        <v>208</v>
      </c>
      <c r="B222" s="48">
        <v>39932</v>
      </c>
      <c r="C222" s="1" t="s">
        <v>109</v>
      </c>
      <c r="D222" s="47">
        <v>783916.61</v>
      </c>
      <c r="E222" s="98">
        <v>0</v>
      </c>
      <c r="F222" s="47">
        <f t="shared" si="39"/>
        <v>783916.61</v>
      </c>
      <c r="G222" s="41">
        <v>1</v>
      </c>
      <c r="H222" s="41">
        <v>4.6370689999999999E-2</v>
      </c>
      <c r="I222" s="47">
        <f t="shared" si="40"/>
        <v>36350.754108160902</v>
      </c>
      <c r="K222" s="47">
        <v>783916.61</v>
      </c>
      <c r="L222" s="41">
        <v>1</v>
      </c>
      <c r="M222" s="41">
        <f t="shared" si="43"/>
        <v>4.6370689999999999E-2</v>
      </c>
      <c r="N222" s="47">
        <f t="shared" si="42"/>
        <v>36350.754108160902</v>
      </c>
      <c r="P222" s="95"/>
      <c r="S222" s="45"/>
    </row>
    <row r="223" spans="1:19">
      <c r="A223" s="12">
        <f t="shared" si="47"/>
        <v>209</v>
      </c>
      <c r="B223" s="48">
        <v>39938</v>
      </c>
      <c r="C223" s="1" t="s">
        <v>108</v>
      </c>
      <c r="D223" s="47">
        <v>22141974.069774859</v>
      </c>
      <c r="E223" s="98">
        <v>0</v>
      </c>
      <c r="F223" s="47">
        <f t="shared" si="39"/>
        <v>22141974.069774859</v>
      </c>
      <c r="G223" s="41">
        <v>1</v>
      </c>
      <c r="H223" s="41">
        <v>4.6370689999999999E-2</v>
      </c>
      <c r="I223" s="47">
        <f t="shared" si="40"/>
        <v>1026738.6155775683</v>
      </c>
      <c r="K223" s="47">
        <v>21501470.062287454</v>
      </c>
      <c r="L223" s="41">
        <v>1</v>
      </c>
      <c r="M223" s="41">
        <f t="shared" si="43"/>
        <v>4.6370689999999999E-2</v>
      </c>
      <c r="N223" s="47">
        <f t="shared" si="42"/>
        <v>997038.00280261214</v>
      </c>
      <c r="P223" s="95"/>
      <c r="S223" s="45"/>
    </row>
    <row r="224" spans="1:19">
      <c r="A224" s="12">
        <f t="shared" si="47"/>
        <v>210</v>
      </c>
      <c r="B224" s="97"/>
      <c r="C224" s="96"/>
      <c r="D224" s="44"/>
      <c r="E224" s="44"/>
      <c r="F224" s="44"/>
      <c r="I224" s="44"/>
      <c r="K224" s="44"/>
      <c r="N224" s="44"/>
    </row>
    <row r="225" spans="1:19" ht="15.75" thickBot="1">
      <c r="A225" s="12">
        <f t="shared" si="47"/>
        <v>211</v>
      </c>
      <c r="B225" s="53"/>
      <c r="C225" s="1" t="s">
        <v>107</v>
      </c>
      <c r="D225" s="38">
        <f>SUM(D186:D223)</f>
        <v>299913459.7082538</v>
      </c>
      <c r="E225" s="38">
        <f>SUM(E186:E223)</f>
        <v>0</v>
      </c>
      <c r="F225" s="38">
        <f>SUM(F186:F223)</f>
        <v>299913459.7082538</v>
      </c>
      <c r="I225" s="38">
        <f>SUM(I186:I223)</f>
        <v>15095142.72598201</v>
      </c>
      <c r="K225" s="38">
        <f>SUM(K186:K223)</f>
        <v>271409435.49291366</v>
      </c>
      <c r="N225" s="38">
        <f>SUM(N186:N223)</f>
        <v>13611391.172652908</v>
      </c>
    </row>
    <row r="226" spans="1:19" ht="15.75" thickTop="1">
      <c r="A226" s="12">
        <f t="shared" si="47"/>
        <v>212</v>
      </c>
      <c r="B226" s="53"/>
      <c r="C226" s="1"/>
      <c r="D226" s="42"/>
      <c r="E226" s="40"/>
      <c r="F226" s="40"/>
      <c r="I226" s="40"/>
    </row>
    <row r="227" spans="1:19">
      <c r="A227" s="12">
        <f t="shared" si="47"/>
        <v>213</v>
      </c>
      <c r="B227" s="53"/>
      <c r="C227" s="4" t="s">
        <v>74</v>
      </c>
      <c r="D227" s="40">
        <v>9646514.3700000048</v>
      </c>
      <c r="E227" s="40">
        <f>-D227</f>
        <v>-9646514.3700000048</v>
      </c>
      <c r="F227" s="40">
        <f>D227+E227</f>
        <v>0</v>
      </c>
      <c r="G227" s="41">
        <f>$G$186</f>
        <v>9.8599999999999993E-2</v>
      </c>
      <c r="H227" s="41">
        <f>$H$186</f>
        <v>0.50419999999999998</v>
      </c>
      <c r="I227" s="40">
        <f>F227*G227*H227</f>
        <v>0</v>
      </c>
      <c r="K227" s="40">
        <v>0</v>
      </c>
      <c r="L227" s="41">
        <f>G227</f>
        <v>9.8599999999999993E-2</v>
      </c>
      <c r="M227" s="41">
        <f>H227</f>
        <v>0.50419999999999998</v>
      </c>
      <c r="N227" s="40">
        <f>K227*L227*M227</f>
        <v>0</v>
      </c>
    </row>
    <row r="228" spans="1:19">
      <c r="A228" s="12">
        <f t="shared" si="47"/>
        <v>214</v>
      </c>
      <c r="B228" s="53"/>
    </row>
    <row r="229" spans="1:19" ht="15.75">
      <c r="A229" s="12">
        <f t="shared" si="47"/>
        <v>215</v>
      </c>
      <c r="B229" s="54" t="s">
        <v>106</v>
      </c>
    </row>
    <row r="230" spans="1:19">
      <c r="A230" s="12">
        <f t="shared" si="47"/>
        <v>216</v>
      </c>
      <c r="B230" s="53"/>
    </row>
    <row r="231" spans="1:19">
      <c r="A231" s="12">
        <f t="shared" si="47"/>
        <v>217</v>
      </c>
      <c r="B231" s="53"/>
      <c r="C231" s="52" t="s">
        <v>105</v>
      </c>
    </row>
    <row r="232" spans="1:19">
      <c r="A232" s="12">
        <f t="shared" si="47"/>
        <v>218</v>
      </c>
      <c r="B232" s="48">
        <v>38900</v>
      </c>
      <c r="C232" s="1" t="s">
        <v>104</v>
      </c>
      <c r="D232" s="40">
        <v>2874239.86</v>
      </c>
      <c r="E232" s="50">
        <v>0</v>
      </c>
      <c r="F232" s="50">
        <f t="shared" ref="F232:F260" si="48">D232+E232</f>
        <v>2874239.86</v>
      </c>
      <c r="G232" s="41">
        <v>0.11020000000000001</v>
      </c>
      <c r="H232" s="41">
        <v>0.50429999999999997</v>
      </c>
      <c r="I232" s="50">
        <f t="shared" ref="I232:I260" si="49">F232*G232*H232</f>
        <v>159732.60358605959</v>
      </c>
      <c r="K232" s="40">
        <v>2874239.86</v>
      </c>
      <c r="L232" s="41">
        <f t="shared" ref="L232:M237" si="50">G232</f>
        <v>0.11020000000000001</v>
      </c>
      <c r="M232" s="41">
        <f t="shared" si="50"/>
        <v>0.50429999999999997</v>
      </c>
      <c r="N232" s="50">
        <f t="shared" ref="N232:N260" si="51">K232*L232*M232</f>
        <v>159732.60358605959</v>
      </c>
      <c r="P232" s="95"/>
      <c r="S232" s="45"/>
    </row>
    <row r="233" spans="1:19">
      <c r="A233" s="12">
        <f t="shared" si="47"/>
        <v>219</v>
      </c>
      <c r="B233" s="48">
        <v>38910</v>
      </c>
      <c r="C233" s="1" t="s">
        <v>103</v>
      </c>
      <c r="D233" s="47">
        <v>1886442.92</v>
      </c>
      <c r="E233" s="47">
        <v>0</v>
      </c>
      <c r="F233" s="15">
        <f t="shared" si="48"/>
        <v>1886442.92</v>
      </c>
      <c r="G233" s="41">
        <v>1</v>
      </c>
      <c r="H233" s="41">
        <v>2.4788790000000002E-2</v>
      </c>
      <c r="I233" s="47">
        <f t="shared" si="49"/>
        <v>46762.637390866803</v>
      </c>
      <c r="K233" s="47">
        <v>1886442.9200000006</v>
      </c>
      <c r="L233" s="41">
        <f t="shared" si="50"/>
        <v>1</v>
      </c>
      <c r="M233" s="41">
        <f t="shared" si="50"/>
        <v>2.4788790000000002E-2</v>
      </c>
      <c r="N233" s="47">
        <f t="shared" si="51"/>
        <v>46762.637390866817</v>
      </c>
      <c r="P233" s="95"/>
      <c r="S233" s="45"/>
    </row>
    <row r="234" spans="1:19">
      <c r="A234" s="12">
        <f t="shared" si="47"/>
        <v>220</v>
      </c>
      <c r="B234" s="48">
        <v>39000</v>
      </c>
      <c r="C234" s="1" t="s">
        <v>102</v>
      </c>
      <c r="D234" s="47">
        <v>13325625.312547309</v>
      </c>
      <c r="E234" s="47">
        <v>0</v>
      </c>
      <c r="F234" s="15">
        <f t="shared" si="48"/>
        <v>13325625.312547309</v>
      </c>
      <c r="G234" s="41">
        <f>$G$232</f>
        <v>0.11020000000000001</v>
      </c>
      <c r="H234" s="41">
        <f>$H$232</f>
        <v>0.50429999999999997</v>
      </c>
      <c r="I234" s="47">
        <f t="shared" si="49"/>
        <v>740556.43553196033</v>
      </c>
      <c r="K234" s="47">
        <v>13290384.895116856</v>
      </c>
      <c r="L234" s="41">
        <f t="shared" si="50"/>
        <v>0.11020000000000001</v>
      </c>
      <c r="M234" s="41">
        <f t="shared" si="50"/>
        <v>0.50429999999999997</v>
      </c>
      <c r="N234" s="47">
        <f t="shared" si="51"/>
        <v>738597.98950733885</v>
      </c>
      <c r="P234" s="95"/>
      <c r="S234" s="45"/>
    </row>
    <row r="235" spans="1:19">
      <c r="A235" s="12">
        <f t="shared" si="47"/>
        <v>221</v>
      </c>
      <c r="B235" s="48">
        <v>39009</v>
      </c>
      <c r="C235" s="1" t="s">
        <v>101</v>
      </c>
      <c r="D235" s="47">
        <v>2820613.55</v>
      </c>
      <c r="E235" s="47">
        <v>0</v>
      </c>
      <c r="F235" s="15">
        <f t="shared" si="48"/>
        <v>2820613.55</v>
      </c>
      <c r="G235" s="41">
        <f>$G$232</f>
        <v>0.11020000000000001</v>
      </c>
      <c r="H235" s="41">
        <f>$H$232</f>
        <v>0.50429999999999997</v>
      </c>
      <c r="I235" s="47">
        <f t="shared" si="49"/>
        <v>156752.38254180297</v>
      </c>
      <c r="K235" s="47">
        <v>2820613.55</v>
      </c>
      <c r="L235" s="41">
        <f t="shared" si="50"/>
        <v>0.11020000000000001</v>
      </c>
      <c r="M235" s="41">
        <f t="shared" si="50"/>
        <v>0.50429999999999997</v>
      </c>
      <c r="N235" s="47">
        <f t="shared" si="51"/>
        <v>156752.38254180297</v>
      </c>
      <c r="P235" s="95"/>
      <c r="S235" s="45"/>
    </row>
    <row r="236" spans="1:19">
      <c r="A236" s="12">
        <f t="shared" si="47"/>
        <v>222</v>
      </c>
      <c r="B236" s="48">
        <v>39010</v>
      </c>
      <c r="C236" s="1" t="s">
        <v>100</v>
      </c>
      <c r="D236" s="47">
        <v>12562619.01</v>
      </c>
      <c r="E236" s="47">
        <v>0</v>
      </c>
      <c r="F236" s="15">
        <f t="shared" si="48"/>
        <v>12562619.01</v>
      </c>
      <c r="G236" s="41">
        <v>1</v>
      </c>
      <c r="H236" s="41">
        <f>$H$233</f>
        <v>2.4788790000000002E-2</v>
      </c>
      <c r="I236" s="47">
        <f t="shared" si="49"/>
        <v>311412.12448889791</v>
      </c>
      <c r="K236" s="47">
        <v>12562619.01</v>
      </c>
      <c r="L236" s="41">
        <f t="shared" si="50"/>
        <v>1</v>
      </c>
      <c r="M236" s="41">
        <f t="shared" si="50"/>
        <v>2.4788790000000002E-2</v>
      </c>
      <c r="N236" s="47">
        <f t="shared" si="51"/>
        <v>311412.12448889791</v>
      </c>
      <c r="P236" s="95"/>
      <c r="S236" s="45"/>
    </row>
    <row r="237" spans="1:19">
      <c r="A237" s="12">
        <f t="shared" si="47"/>
        <v>223</v>
      </c>
      <c r="B237" s="48">
        <v>39100</v>
      </c>
      <c r="C237" s="1" t="s">
        <v>99</v>
      </c>
      <c r="D237" s="47">
        <v>2640949.96</v>
      </c>
      <c r="E237" s="47">
        <v>0</v>
      </c>
      <c r="F237" s="15">
        <f t="shared" si="48"/>
        <v>2640949.96</v>
      </c>
      <c r="G237" s="41">
        <f>$G$232</f>
        <v>0.11020000000000001</v>
      </c>
      <c r="H237" s="41">
        <f>$H$232</f>
        <v>0.50429999999999997</v>
      </c>
      <c r="I237" s="47">
        <f t="shared" si="49"/>
        <v>146767.7833440456</v>
      </c>
      <c r="K237" s="47">
        <v>2640949.9600000004</v>
      </c>
      <c r="L237" s="41">
        <f t="shared" si="50"/>
        <v>0.11020000000000001</v>
      </c>
      <c r="M237" s="41">
        <f t="shared" si="50"/>
        <v>0.50429999999999997</v>
      </c>
      <c r="N237" s="47">
        <f t="shared" si="51"/>
        <v>146767.78334404563</v>
      </c>
      <c r="P237" s="95"/>
      <c r="S237" s="45"/>
    </row>
    <row r="238" spans="1:19">
      <c r="A238" s="12">
        <f t="shared" si="47"/>
        <v>224</v>
      </c>
      <c r="B238" s="48">
        <v>39101</v>
      </c>
      <c r="C238" s="1" t="s">
        <v>98</v>
      </c>
      <c r="D238" s="47">
        <v>0</v>
      </c>
      <c r="E238" s="47">
        <v>0</v>
      </c>
      <c r="F238" s="15">
        <f t="shared" si="48"/>
        <v>0</v>
      </c>
      <c r="G238" s="41">
        <v>0.11020000000000001</v>
      </c>
      <c r="H238" s="41">
        <v>0.50429999999999997</v>
      </c>
      <c r="I238" s="47">
        <f t="shared" si="49"/>
        <v>0</v>
      </c>
      <c r="K238" s="47">
        <v>0</v>
      </c>
      <c r="L238" s="41">
        <v>0.11020000000000001</v>
      </c>
      <c r="M238" s="41">
        <v>0.50429999999999997</v>
      </c>
      <c r="N238" s="47">
        <f t="shared" si="51"/>
        <v>0</v>
      </c>
      <c r="P238" s="95"/>
      <c r="S238" s="45"/>
    </row>
    <row r="239" spans="1:19">
      <c r="A239" s="12">
        <f t="shared" si="47"/>
        <v>225</v>
      </c>
      <c r="B239" s="48">
        <v>39102</v>
      </c>
      <c r="C239" s="1" t="s">
        <v>97</v>
      </c>
      <c r="D239" s="47">
        <v>0</v>
      </c>
      <c r="E239" s="47">
        <v>0</v>
      </c>
      <c r="F239" s="15">
        <f t="shared" si="48"/>
        <v>0</v>
      </c>
      <c r="G239" s="41">
        <v>0.11020000000000001</v>
      </c>
      <c r="H239" s="41">
        <v>0.50429999999999997</v>
      </c>
      <c r="I239" s="47">
        <f t="shared" si="49"/>
        <v>0</v>
      </c>
      <c r="K239" s="47">
        <v>0</v>
      </c>
      <c r="L239" s="41">
        <v>0.11020000000000001</v>
      </c>
      <c r="M239" s="41">
        <v>0.50429999999999997</v>
      </c>
      <c r="N239" s="47">
        <f t="shared" si="51"/>
        <v>0</v>
      </c>
      <c r="P239" s="95"/>
      <c r="S239" s="45"/>
    </row>
    <row r="240" spans="1:19">
      <c r="A240" s="12">
        <f t="shared" si="47"/>
        <v>226</v>
      </c>
      <c r="B240" s="48">
        <v>39103</v>
      </c>
      <c r="C240" s="1" t="s">
        <v>96</v>
      </c>
      <c r="D240" s="47">
        <v>0</v>
      </c>
      <c r="E240" s="47">
        <v>0</v>
      </c>
      <c r="F240" s="15">
        <f t="shared" si="48"/>
        <v>0</v>
      </c>
      <c r="G240" s="41">
        <f>$G$232</f>
        <v>0.11020000000000001</v>
      </c>
      <c r="H240" s="41">
        <f>$H$232</f>
        <v>0.50429999999999997</v>
      </c>
      <c r="I240" s="47">
        <f t="shared" si="49"/>
        <v>0</v>
      </c>
      <c r="K240" s="47">
        <v>0</v>
      </c>
      <c r="L240" s="41">
        <f t="shared" ref="L240:L259" si="52">G240</f>
        <v>0.11020000000000001</v>
      </c>
      <c r="M240" s="41">
        <f t="shared" ref="M240:M259" si="53">H240</f>
        <v>0.50429999999999997</v>
      </c>
      <c r="N240" s="47">
        <f t="shared" si="51"/>
        <v>0</v>
      </c>
      <c r="P240" s="95"/>
      <c r="S240" s="45"/>
    </row>
    <row r="241" spans="1:19">
      <c r="A241" s="12">
        <f t="shared" si="47"/>
        <v>227</v>
      </c>
      <c r="B241" s="48">
        <v>39110</v>
      </c>
      <c r="C241" s="1" t="s">
        <v>95</v>
      </c>
      <c r="D241" s="47">
        <v>534049.43000000005</v>
      </c>
      <c r="E241" s="47">
        <v>0</v>
      </c>
      <c r="F241" s="15">
        <f t="shared" si="48"/>
        <v>534049.43000000005</v>
      </c>
      <c r="G241" s="41">
        <v>1</v>
      </c>
      <c r="H241" s="41">
        <v>2.4788790000000002E-2</v>
      </c>
      <c r="I241" s="47">
        <f t="shared" si="49"/>
        <v>13238.439169889702</v>
      </c>
      <c r="K241" s="47">
        <v>534049.42999999993</v>
      </c>
      <c r="L241" s="41">
        <f t="shared" si="52"/>
        <v>1</v>
      </c>
      <c r="M241" s="41">
        <f t="shared" si="53"/>
        <v>2.4788790000000002E-2</v>
      </c>
      <c r="N241" s="47">
        <f t="shared" si="51"/>
        <v>13238.4391698897</v>
      </c>
      <c r="P241" s="95"/>
      <c r="S241" s="45"/>
    </row>
    <row r="242" spans="1:19">
      <c r="A242" s="12">
        <f t="shared" si="47"/>
        <v>228</v>
      </c>
      <c r="B242" s="48">
        <v>39210</v>
      </c>
      <c r="C242" s="1" t="s">
        <v>94</v>
      </c>
      <c r="D242" s="47">
        <v>96290.22</v>
      </c>
      <c r="E242" s="47">
        <v>0</v>
      </c>
      <c r="F242" s="15">
        <f t="shared" si="48"/>
        <v>96290.22</v>
      </c>
      <c r="G242" s="41">
        <v>1</v>
      </c>
      <c r="H242" s="41">
        <v>2.4788790000000002E-2</v>
      </c>
      <c r="I242" s="47">
        <f t="shared" si="49"/>
        <v>2386.9180426338003</v>
      </c>
      <c r="K242" s="47">
        <v>96290.219999999987</v>
      </c>
      <c r="L242" s="41">
        <f t="shared" si="52"/>
        <v>1</v>
      </c>
      <c r="M242" s="41">
        <f t="shared" si="53"/>
        <v>2.4788790000000002E-2</v>
      </c>
      <c r="N242" s="47">
        <f t="shared" si="51"/>
        <v>2386.9180426337998</v>
      </c>
      <c r="P242" s="95"/>
      <c r="S242" s="45"/>
    </row>
    <row r="243" spans="1:19">
      <c r="A243" s="12">
        <f t="shared" si="47"/>
        <v>229</v>
      </c>
      <c r="B243" s="48">
        <v>39410</v>
      </c>
      <c r="C243" s="1" t="s">
        <v>93</v>
      </c>
      <c r="D243" s="47">
        <v>595549.02</v>
      </c>
      <c r="E243" s="47">
        <v>0</v>
      </c>
      <c r="F243" s="15">
        <f t="shared" si="48"/>
        <v>595549.02</v>
      </c>
      <c r="G243" s="41">
        <v>1</v>
      </c>
      <c r="H243" s="41">
        <v>2.4788790000000002E-2</v>
      </c>
      <c r="I243" s="47">
        <f t="shared" si="49"/>
        <v>14762.939591485801</v>
      </c>
      <c r="K243" s="47">
        <v>595549.01999999979</v>
      </c>
      <c r="L243" s="41">
        <f t="shared" si="52"/>
        <v>1</v>
      </c>
      <c r="M243" s="41">
        <f t="shared" si="53"/>
        <v>2.4788790000000002E-2</v>
      </c>
      <c r="N243" s="47">
        <f t="shared" si="51"/>
        <v>14762.939591485796</v>
      </c>
      <c r="P243" s="95"/>
      <c r="S243" s="45"/>
    </row>
    <row r="244" spans="1:19">
      <c r="A244" s="12">
        <f t="shared" si="47"/>
        <v>230</v>
      </c>
      <c r="B244" s="48">
        <v>39510</v>
      </c>
      <c r="C244" s="1" t="s">
        <v>92</v>
      </c>
      <c r="D244" s="47">
        <v>23632.07</v>
      </c>
      <c r="E244" s="47">
        <v>0</v>
      </c>
      <c r="F244" s="15">
        <f t="shared" si="48"/>
        <v>23632.07</v>
      </c>
      <c r="G244" s="41">
        <v>1</v>
      </c>
      <c r="H244" s="41">
        <v>2.4788790000000002E-2</v>
      </c>
      <c r="I244" s="47">
        <f t="shared" si="49"/>
        <v>585.81042049530004</v>
      </c>
      <c r="K244" s="47">
        <v>23632.070000000003</v>
      </c>
      <c r="L244" s="41">
        <f t="shared" si="52"/>
        <v>1</v>
      </c>
      <c r="M244" s="41">
        <f t="shared" si="53"/>
        <v>2.4788790000000002E-2</v>
      </c>
      <c r="N244" s="47">
        <f t="shared" si="51"/>
        <v>585.81042049530015</v>
      </c>
      <c r="P244" s="95"/>
      <c r="S244" s="45"/>
    </row>
    <row r="245" spans="1:19">
      <c r="A245" s="12">
        <f t="shared" si="47"/>
        <v>231</v>
      </c>
      <c r="B245" s="48">
        <v>39700</v>
      </c>
      <c r="C245" s="1" t="s">
        <v>91</v>
      </c>
      <c r="D245" s="47">
        <v>1913117.11</v>
      </c>
      <c r="E245" s="47">
        <v>0</v>
      </c>
      <c r="F245" s="15">
        <f t="shared" si="48"/>
        <v>1913117.11</v>
      </c>
      <c r="G245" s="41">
        <f>$G$232</f>
        <v>0.11020000000000001</v>
      </c>
      <c r="H245" s="41">
        <f>$H$232</f>
        <v>0.50429999999999997</v>
      </c>
      <c r="I245" s="47">
        <f t="shared" si="49"/>
        <v>106319.3024347446</v>
      </c>
      <c r="K245" s="47">
        <v>1913117.1099999996</v>
      </c>
      <c r="L245" s="41">
        <f t="shared" si="52"/>
        <v>0.11020000000000001</v>
      </c>
      <c r="M245" s="41">
        <f t="shared" si="53"/>
        <v>0.50429999999999997</v>
      </c>
      <c r="N245" s="47">
        <f t="shared" si="51"/>
        <v>106319.30243474458</v>
      </c>
      <c r="P245" s="95"/>
      <c r="S245" s="45"/>
    </row>
    <row r="246" spans="1:19">
      <c r="A246" s="12">
        <f t="shared" si="47"/>
        <v>232</v>
      </c>
      <c r="B246" s="48">
        <v>39710</v>
      </c>
      <c r="C246" s="1" t="s">
        <v>90</v>
      </c>
      <c r="D246" s="47">
        <v>327905.48</v>
      </c>
      <c r="E246" s="47">
        <v>0</v>
      </c>
      <c r="F246" s="15">
        <f t="shared" si="48"/>
        <v>327905.48</v>
      </c>
      <c r="G246" s="41">
        <v>1</v>
      </c>
      <c r="H246" s="41">
        <f>$H$233</f>
        <v>2.4788790000000002E-2</v>
      </c>
      <c r="I246" s="47">
        <f t="shared" si="49"/>
        <v>8128.3800835692</v>
      </c>
      <c r="K246" s="47">
        <v>327905.48000000004</v>
      </c>
      <c r="L246" s="41">
        <f t="shared" si="52"/>
        <v>1</v>
      </c>
      <c r="M246" s="41">
        <f t="shared" si="53"/>
        <v>2.4788790000000002E-2</v>
      </c>
      <c r="N246" s="47">
        <f t="shared" si="51"/>
        <v>8128.3800835692018</v>
      </c>
      <c r="P246" s="95"/>
      <c r="S246" s="45"/>
    </row>
    <row r="247" spans="1:19">
      <c r="A247" s="12">
        <f t="shared" si="47"/>
        <v>233</v>
      </c>
      <c r="B247" s="48">
        <v>39800</v>
      </c>
      <c r="C247" s="1" t="s">
        <v>89</v>
      </c>
      <c r="D247" s="47">
        <v>71376.73</v>
      </c>
      <c r="E247" s="47">
        <v>0</v>
      </c>
      <c r="F247" s="15">
        <f t="shared" si="48"/>
        <v>71376.73</v>
      </c>
      <c r="G247" s="41">
        <f>$G$232</f>
        <v>0.11020000000000001</v>
      </c>
      <c r="H247" s="41">
        <f>$H$232</f>
        <v>0.50429999999999997</v>
      </c>
      <c r="I247" s="47">
        <f t="shared" si="49"/>
        <v>3966.6804002777994</v>
      </c>
      <c r="K247" s="47">
        <v>71376.73</v>
      </c>
      <c r="L247" s="41">
        <f t="shared" si="52"/>
        <v>0.11020000000000001</v>
      </c>
      <c r="M247" s="41">
        <f t="shared" si="53"/>
        <v>0.50429999999999997</v>
      </c>
      <c r="N247" s="47">
        <f t="shared" si="51"/>
        <v>3966.6804002777994</v>
      </c>
      <c r="P247" s="95"/>
      <c r="S247" s="45"/>
    </row>
    <row r="248" spans="1:19">
      <c r="A248" s="12">
        <f t="shared" si="47"/>
        <v>234</v>
      </c>
      <c r="B248" s="48">
        <v>39810</v>
      </c>
      <c r="C248" s="1" t="s">
        <v>88</v>
      </c>
      <c r="D248" s="47">
        <v>545395.62</v>
      </c>
      <c r="E248" s="47">
        <v>0</v>
      </c>
      <c r="F248" s="15">
        <f t="shared" si="48"/>
        <v>545395.62</v>
      </c>
      <c r="G248" s="41">
        <v>1</v>
      </c>
      <c r="H248" s="41">
        <v>2.4788790000000002E-2</v>
      </c>
      <c r="I248" s="47">
        <f t="shared" si="49"/>
        <v>13519.697491099801</v>
      </c>
      <c r="K248" s="47">
        <v>545395.62</v>
      </c>
      <c r="L248" s="41">
        <f t="shared" si="52"/>
        <v>1</v>
      </c>
      <c r="M248" s="41">
        <f t="shared" si="53"/>
        <v>2.4788790000000002E-2</v>
      </c>
      <c r="N248" s="47">
        <f t="shared" si="51"/>
        <v>13519.697491099801</v>
      </c>
      <c r="P248" s="95"/>
      <c r="S248" s="45"/>
    </row>
    <row r="249" spans="1:19">
      <c r="A249" s="12">
        <f t="shared" si="47"/>
        <v>235</v>
      </c>
      <c r="B249" s="48">
        <v>39900</v>
      </c>
      <c r="C249" s="1" t="s">
        <v>87</v>
      </c>
      <c r="D249" s="47">
        <v>0</v>
      </c>
      <c r="E249" s="47">
        <v>0</v>
      </c>
      <c r="F249" s="15">
        <f t="shared" si="48"/>
        <v>0</v>
      </c>
      <c r="G249" s="41">
        <f t="shared" ref="G249:G255" si="54">$G$232</f>
        <v>0.11020000000000001</v>
      </c>
      <c r="H249" s="41">
        <f t="shared" ref="H249:H255" si="55">$H$232</f>
        <v>0.50429999999999997</v>
      </c>
      <c r="I249" s="47">
        <f t="shared" si="49"/>
        <v>0</v>
      </c>
      <c r="K249" s="47">
        <v>0</v>
      </c>
      <c r="L249" s="41">
        <f t="shared" si="52"/>
        <v>0.11020000000000001</v>
      </c>
      <c r="M249" s="41">
        <f t="shared" si="53"/>
        <v>0.50429999999999997</v>
      </c>
      <c r="N249" s="47">
        <f t="shared" si="51"/>
        <v>0</v>
      </c>
      <c r="P249" s="95"/>
      <c r="S249" s="45"/>
    </row>
    <row r="250" spans="1:19">
      <c r="A250" s="12">
        <f t="shared" si="47"/>
        <v>236</v>
      </c>
      <c r="B250" s="48">
        <v>39901</v>
      </c>
      <c r="C250" s="1" t="s">
        <v>86</v>
      </c>
      <c r="D250" s="47">
        <v>10267916.010512277</v>
      </c>
      <c r="E250" s="47">
        <v>0</v>
      </c>
      <c r="F250" s="15">
        <f t="shared" si="48"/>
        <v>10267916.010512277</v>
      </c>
      <c r="G250" s="41">
        <f t="shared" si="54"/>
        <v>0.11020000000000001</v>
      </c>
      <c r="H250" s="41">
        <f t="shared" si="55"/>
        <v>0.50429999999999997</v>
      </c>
      <c r="I250" s="47">
        <f t="shared" si="49"/>
        <v>570627.72685996781</v>
      </c>
      <c r="K250" s="47">
        <v>10170923.932946468</v>
      </c>
      <c r="L250" s="41">
        <f t="shared" si="52"/>
        <v>0.11020000000000001</v>
      </c>
      <c r="M250" s="41">
        <f t="shared" si="53"/>
        <v>0.50429999999999997</v>
      </c>
      <c r="N250" s="47">
        <f t="shared" si="51"/>
        <v>565237.50272021629</v>
      </c>
      <c r="P250" s="95"/>
      <c r="S250" s="45"/>
    </row>
    <row r="251" spans="1:19">
      <c r="A251" s="12">
        <f t="shared" si="47"/>
        <v>237</v>
      </c>
      <c r="B251" s="48">
        <v>39902</v>
      </c>
      <c r="C251" s="1" t="s">
        <v>85</v>
      </c>
      <c r="D251" s="47">
        <v>2208691.44</v>
      </c>
      <c r="E251" s="47">
        <v>0</v>
      </c>
      <c r="F251" s="15">
        <f t="shared" si="48"/>
        <v>2208691.44</v>
      </c>
      <c r="G251" s="41">
        <f t="shared" si="54"/>
        <v>0.11020000000000001</v>
      </c>
      <c r="H251" s="41">
        <f t="shared" si="55"/>
        <v>0.50429999999999997</v>
      </c>
      <c r="I251" s="47">
        <f t="shared" si="49"/>
        <v>122745.5088697584</v>
      </c>
      <c r="K251" s="47">
        <v>2208691.4400000004</v>
      </c>
      <c r="L251" s="41">
        <f t="shared" si="52"/>
        <v>0.11020000000000001</v>
      </c>
      <c r="M251" s="41">
        <f t="shared" si="53"/>
        <v>0.50429999999999997</v>
      </c>
      <c r="N251" s="47">
        <f t="shared" si="51"/>
        <v>122745.50886975843</v>
      </c>
      <c r="P251" s="95"/>
      <c r="S251" s="45"/>
    </row>
    <row r="252" spans="1:19">
      <c r="A252" s="12">
        <f t="shared" si="47"/>
        <v>238</v>
      </c>
      <c r="B252" s="48">
        <v>39903</v>
      </c>
      <c r="C252" s="1" t="s">
        <v>84</v>
      </c>
      <c r="D252" s="47">
        <v>338087.79</v>
      </c>
      <c r="E252" s="47">
        <v>0</v>
      </c>
      <c r="F252" s="15">
        <f t="shared" si="48"/>
        <v>338087.79</v>
      </c>
      <c r="G252" s="41">
        <f t="shared" si="54"/>
        <v>0.11020000000000001</v>
      </c>
      <c r="H252" s="41">
        <f t="shared" si="55"/>
        <v>0.50429999999999997</v>
      </c>
      <c r="I252" s="47">
        <f t="shared" si="49"/>
        <v>18788.843509169397</v>
      </c>
      <c r="K252" s="47">
        <v>338087.79</v>
      </c>
      <c r="L252" s="41">
        <f t="shared" si="52"/>
        <v>0.11020000000000001</v>
      </c>
      <c r="M252" s="41">
        <f t="shared" si="53"/>
        <v>0.50429999999999997</v>
      </c>
      <c r="N252" s="47">
        <f t="shared" si="51"/>
        <v>18788.843509169397</v>
      </c>
      <c r="P252" s="95"/>
      <c r="S252" s="45"/>
    </row>
    <row r="253" spans="1:19">
      <c r="A253" s="12">
        <f t="shared" si="47"/>
        <v>239</v>
      </c>
      <c r="B253" s="48">
        <v>39906</v>
      </c>
      <c r="C253" s="1" t="s">
        <v>83</v>
      </c>
      <c r="D253" s="47">
        <v>1642709.0990234707</v>
      </c>
      <c r="E253" s="47">
        <v>0</v>
      </c>
      <c r="F253" s="15">
        <f t="shared" si="48"/>
        <v>1642709.0990234707</v>
      </c>
      <c r="G253" s="41">
        <f t="shared" si="54"/>
        <v>0.11020000000000001</v>
      </c>
      <c r="H253" s="41">
        <f t="shared" si="55"/>
        <v>0.50429999999999997</v>
      </c>
      <c r="I253" s="47">
        <f t="shared" si="49"/>
        <v>91291.685489856492</v>
      </c>
      <c r="K253" s="47">
        <v>1352730.9251759718</v>
      </c>
      <c r="L253" s="41">
        <f t="shared" si="52"/>
        <v>0.11020000000000001</v>
      </c>
      <c r="M253" s="41">
        <f t="shared" si="53"/>
        <v>0.50429999999999997</v>
      </c>
      <c r="N253" s="47">
        <f t="shared" si="51"/>
        <v>75176.479053399933</v>
      </c>
      <c r="P253" s="95"/>
      <c r="S253" s="45"/>
    </row>
    <row r="254" spans="1:19">
      <c r="A254" s="12">
        <f t="shared" si="47"/>
        <v>240</v>
      </c>
      <c r="B254" s="48">
        <v>39907</v>
      </c>
      <c r="C254" s="1" t="s">
        <v>82</v>
      </c>
      <c r="D254" s="47">
        <v>0</v>
      </c>
      <c r="E254" s="47">
        <v>0</v>
      </c>
      <c r="F254" s="15">
        <f t="shared" si="48"/>
        <v>0</v>
      </c>
      <c r="G254" s="41">
        <f t="shared" si="54"/>
        <v>0.11020000000000001</v>
      </c>
      <c r="H254" s="41">
        <f t="shared" si="55"/>
        <v>0.50429999999999997</v>
      </c>
      <c r="I254" s="47">
        <f t="shared" si="49"/>
        <v>0</v>
      </c>
      <c r="K254" s="47">
        <v>0</v>
      </c>
      <c r="L254" s="41">
        <f t="shared" si="52"/>
        <v>0.11020000000000001</v>
      </c>
      <c r="M254" s="41">
        <f t="shared" si="53"/>
        <v>0.50429999999999997</v>
      </c>
      <c r="N254" s="47">
        <f t="shared" si="51"/>
        <v>0</v>
      </c>
      <c r="P254" s="95"/>
      <c r="S254" s="45"/>
    </row>
    <row r="255" spans="1:19">
      <c r="A255" s="12">
        <f t="shared" si="47"/>
        <v>241</v>
      </c>
      <c r="B255" s="48">
        <v>39908</v>
      </c>
      <c r="C255" s="1" t="s">
        <v>81</v>
      </c>
      <c r="D255" s="47">
        <v>100082967.53791699</v>
      </c>
      <c r="E255" s="47">
        <v>0</v>
      </c>
      <c r="F255" s="15">
        <f t="shared" si="48"/>
        <v>100082967.53791699</v>
      </c>
      <c r="G255" s="41">
        <f t="shared" si="54"/>
        <v>0.11020000000000001</v>
      </c>
      <c r="H255" s="41">
        <f t="shared" si="55"/>
        <v>0.50429999999999997</v>
      </c>
      <c r="I255" s="47">
        <f t="shared" si="49"/>
        <v>5561996.8263367433</v>
      </c>
      <c r="K255" s="47">
        <v>99397820.40599148</v>
      </c>
      <c r="L255" s="41">
        <f t="shared" si="52"/>
        <v>0.11020000000000001</v>
      </c>
      <c r="M255" s="41">
        <f t="shared" si="53"/>
        <v>0.50429999999999997</v>
      </c>
      <c r="N255" s="47">
        <f t="shared" si="51"/>
        <v>5523920.5555477142</v>
      </c>
      <c r="P255" s="95"/>
      <c r="S255" s="45"/>
    </row>
    <row r="256" spans="1:19">
      <c r="A256" s="12">
        <f t="shared" si="47"/>
        <v>242</v>
      </c>
      <c r="B256" s="48">
        <v>39910</v>
      </c>
      <c r="C256" s="1" t="s">
        <v>80</v>
      </c>
      <c r="D256" s="47">
        <v>301110.64</v>
      </c>
      <c r="E256" s="47">
        <v>0</v>
      </c>
      <c r="F256" s="15">
        <f t="shared" si="48"/>
        <v>301110.64</v>
      </c>
      <c r="G256" s="41">
        <v>1</v>
      </c>
      <c r="H256" s="41">
        <f>$H$233</f>
        <v>2.4788790000000002E-2</v>
      </c>
      <c r="I256" s="47">
        <f t="shared" si="49"/>
        <v>7464.1684217256006</v>
      </c>
      <c r="K256" s="47">
        <v>301110.64000000007</v>
      </c>
      <c r="L256" s="41">
        <f t="shared" si="52"/>
        <v>1</v>
      </c>
      <c r="M256" s="41">
        <f t="shared" si="53"/>
        <v>2.4788790000000002E-2</v>
      </c>
      <c r="N256" s="47">
        <f t="shared" si="51"/>
        <v>7464.1684217256025</v>
      </c>
      <c r="P256" s="95"/>
      <c r="S256" s="45"/>
    </row>
    <row r="257" spans="1:19">
      <c r="A257" s="12">
        <f t="shared" si="47"/>
        <v>243</v>
      </c>
      <c r="B257" s="48">
        <v>39916</v>
      </c>
      <c r="C257" t="s">
        <v>79</v>
      </c>
      <c r="D257" s="47">
        <v>72356.72</v>
      </c>
      <c r="E257" s="47">
        <v>0</v>
      </c>
      <c r="F257" s="15">
        <f t="shared" si="48"/>
        <v>72356.72</v>
      </c>
      <c r="G257" s="41">
        <v>1</v>
      </c>
      <c r="H257" s="41">
        <f>$H$233</f>
        <v>2.4788790000000002E-2</v>
      </c>
      <c r="I257" s="47">
        <f t="shared" si="49"/>
        <v>1793.6355371688001</v>
      </c>
      <c r="K257" s="47">
        <v>72356.719999999987</v>
      </c>
      <c r="L257" s="41">
        <f t="shared" si="52"/>
        <v>1</v>
      </c>
      <c r="M257" s="41">
        <f t="shared" si="53"/>
        <v>2.4788790000000002E-2</v>
      </c>
      <c r="N257" s="47">
        <f t="shared" si="51"/>
        <v>1793.6355371687998</v>
      </c>
      <c r="P257" s="95"/>
      <c r="S257" s="45"/>
    </row>
    <row r="258" spans="1:19">
      <c r="A258" s="12">
        <f t="shared" si="47"/>
        <v>244</v>
      </c>
      <c r="B258" s="48">
        <v>39917</v>
      </c>
      <c r="C258" t="s">
        <v>78</v>
      </c>
      <c r="D258" s="47">
        <v>3299.04</v>
      </c>
      <c r="E258" s="47">
        <v>0</v>
      </c>
      <c r="F258" s="15">
        <f t="shared" si="48"/>
        <v>3299.04</v>
      </c>
      <c r="G258" s="41">
        <v>1</v>
      </c>
      <c r="H258" s="41">
        <f>$H$233</f>
        <v>2.4788790000000002E-2</v>
      </c>
      <c r="I258" s="47">
        <f t="shared" si="49"/>
        <v>81.779209761600001</v>
      </c>
      <c r="K258" s="47">
        <v>3299.0400000000004</v>
      </c>
      <c r="L258" s="41">
        <f t="shared" si="52"/>
        <v>1</v>
      </c>
      <c r="M258" s="41">
        <f t="shared" si="53"/>
        <v>2.4788790000000002E-2</v>
      </c>
      <c r="N258" s="47">
        <f t="shared" si="51"/>
        <v>81.779209761600015</v>
      </c>
      <c r="P258" s="95"/>
      <c r="S258" s="45"/>
    </row>
    <row r="259" spans="1:19">
      <c r="A259" s="12">
        <f t="shared" si="47"/>
        <v>245</v>
      </c>
      <c r="B259" s="48">
        <v>39918</v>
      </c>
      <c r="C259" t="s">
        <v>77</v>
      </c>
      <c r="D259" s="47">
        <v>0</v>
      </c>
      <c r="E259" s="47">
        <v>0</v>
      </c>
      <c r="F259" s="15">
        <f t="shared" si="48"/>
        <v>0</v>
      </c>
      <c r="G259" s="41">
        <v>1</v>
      </c>
      <c r="H259" s="41">
        <v>2.4788790000000002E-2</v>
      </c>
      <c r="I259" s="47">
        <f t="shared" si="49"/>
        <v>0</v>
      </c>
      <c r="K259" s="47">
        <v>0</v>
      </c>
      <c r="L259" s="41">
        <f t="shared" si="52"/>
        <v>1</v>
      </c>
      <c r="M259" s="41">
        <f t="shared" si="53"/>
        <v>2.4788790000000002E-2</v>
      </c>
      <c r="N259" s="47">
        <f t="shared" si="51"/>
        <v>0</v>
      </c>
      <c r="P259" s="95"/>
      <c r="S259" s="45"/>
    </row>
    <row r="260" spans="1:19">
      <c r="A260" s="12">
        <f t="shared" si="47"/>
        <v>246</v>
      </c>
      <c r="B260" s="48">
        <v>39924</v>
      </c>
      <c r="C260" t="s">
        <v>76</v>
      </c>
      <c r="D260" s="47">
        <v>0</v>
      </c>
      <c r="E260" s="47">
        <v>0</v>
      </c>
      <c r="F260" s="15">
        <f t="shared" si="48"/>
        <v>0</v>
      </c>
      <c r="G260" s="41">
        <v>0.11020000000000001</v>
      </c>
      <c r="H260" s="41">
        <v>0.50429999999999997</v>
      </c>
      <c r="I260" s="47">
        <f t="shared" si="49"/>
        <v>0</v>
      </c>
      <c r="K260" s="47">
        <v>0</v>
      </c>
      <c r="L260" s="41">
        <v>0.11020000000000001</v>
      </c>
      <c r="M260" s="41">
        <v>0.50429999999999997</v>
      </c>
      <c r="N260" s="47">
        <f t="shared" si="51"/>
        <v>0</v>
      </c>
      <c r="P260" s="95"/>
      <c r="S260" s="45"/>
    </row>
    <row r="261" spans="1:19">
      <c r="A261" s="12">
        <f t="shared" si="47"/>
        <v>247</v>
      </c>
      <c r="B261" s="4"/>
      <c r="C261" s="1"/>
      <c r="D261" s="44"/>
      <c r="E261" s="44"/>
      <c r="F261" s="44"/>
      <c r="I261" s="44"/>
      <c r="K261" s="44"/>
      <c r="N261" s="44"/>
    </row>
    <row r="262" spans="1:19" ht="15.75" thickBot="1">
      <c r="A262" s="12">
        <f t="shared" si="47"/>
        <v>248</v>
      </c>
      <c r="B262" s="4"/>
      <c r="C262" s="1" t="s">
        <v>75</v>
      </c>
      <c r="D262" s="38">
        <f>SUM(D232:D260)</f>
        <v>155134944.56999999</v>
      </c>
      <c r="E262" s="38">
        <f>SUM(E232:E260)</f>
        <v>0</v>
      </c>
      <c r="F262" s="38">
        <f>SUM(F232:F260)</f>
        <v>155134944.56999999</v>
      </c>
      <c r="I262" s="38">
        <f>SUM(I232:I260)</f>
        <v>8099682.3087519808</v>
      </c>
      <c r="K262" s="38">
        <f>SUM(K232:K260)</f>
        <v>154027586.76923072</v>
      </c>
      <c r="N262" s="38">
        <f>SUM(N232:N260)</f>
        <v>8038142.1613621227</v>
      </c>
    </row>
    <row r="263" spans="1:19" ht="15.75" thickTop="1">
      <c r="A263" s="12">
        <f t="shared" si="47"/>
        <v>249</v>
      </c>
      <c r="B263" s="4"/>
      <c r="C263" s="1"/>
      <c r="D263" s="40"/>
      <c r="E263" s="40"/>
      <c r="F263" s="40"/>
      <c r="I263" s="40"/>
      <c r="K263" s="40"/>
      <c r="N263" s="40"/>
    </row>
    <row r="264" spans="1:19">
      <c r="A264" s="12">
        <f t="shared" si="47"/>
        <v>250</v>
      </c>
      <c r="B264" s="4"/>
      <c r="C264" s="4" t="s">
        <v>74</v>
      </c>
      <c r="D264" s="40">
        <v>463343.83999999997</v>
      </c>
      <c r="E264" s="40">
        <f>-D264</f>
        <v>-463343.83999999997</v>
      </c>
      <c r="F264" s="40">
        <f>D264+E264</f>
        <v>0</v>
      </c>
      <c r="G264" s="41">
        <f>$G$232</f>
        <v>0.11020000000000001</v>
      </c>
      <c r="H264" s="41">
        <f>$H$232</f>
        <v>0.50429999999999997</v>
      </c>
      <c r="I264" s="40">
        <f>F264*G264*H264</f>
        <v>0</v>
      </c>
      <c r="K264" s="40">
        <v>0</v>
      </c>
      <c r="L264" s="41">
        <f>G264</f>
        <v>0.11020000000000001</v>
      </c>
      <c r="M264" s="41">
        <f>H264</f>
        <v>0.50429999999999997</v>
      </c>
      <c r="N264" s="40">
        <f>K264*L264*M264</f>
        <v>0</v>
      </c>
    </row>
    <row r="265" spans="1:19">
      <c r="A265" s="12">
        <f t="shared" si="47"/>
        <v>251</v>
      </c>
    </row>
    <row r="266" spans="1:19" ht="15.75" thickBot="1">
      <c r="A266" s="12">
        <f t="shared" si="47"/>
        <v>252</v>
      </c>
      <c r="C266" s="1" t="s">
        <v>73</v>
      </c>
      <c r="D266" s="38">
        <f>D262+D225+D179+D117</f>
        <v>1321672781.8796387</v>
      </c>
      <c r="E266" s="38">
        <f>E262+E225+E179+E117</f>
        <v>0</v>
      </c>
      <c r="F266" s="38">
        <f>F262+F225+F179+F117</f>
        <v>1321672781.8796387</v>
      </c>
      <c r="I266" s="38">
        <f>I262+I225+I179+I117</f>
        <v>888768711.58648896</v>
      </c>
      <c r="K266" s="38">
        <f>K262+K225+K179+K117</f>
        <v>1274523332.3158445</v>
      </c>
      <c r="N266" s="38">
        <f>N262+N225+N179+N117</f>
        <v>869694855.96101165</v>
      </c>
      <c r="P266" s="17"/>
    </row>
    <row r="267" spans="1:19" ht="15.75" thickTop="1">
      <c r="A267" s="12">
        <f t="shared" si="47"/>
        <v>253</v>
      </c>
    </row>
    <row r="268" spans="1:19" ht="30.75" thickBot="1">
      <c r="A268" s="12">
        <f t="shared" si="47"/>
        <v>254</v>
      </c>
      <c r="C268" s="39" t="s">
        <v>72</v>
      </c>
      <c r="D268" s="38">
        <f>D264+D227+D181+D119</f>
        <v>18200242.140000004</v>
      </c>
      <c r="E268" s="38">
        <f>E264+E227+E181+E119</f>
        <v>-18200242.140000004</v>
      </c>
      <c r="F268" s="38">
        <f>F264+F227+F181+F119</f>
        <v>0</v>
      </c>
      <c r="I268" s="38">
        <f>I264+I227+I181+I119</f>
        <v>0</v>
      </c>
      <c r="K268" s="38">
        <f>K264+K227+K181+K119</f>
        <v>0</v>
      </c>
      <c r="N268" s="38">
        <f>N264+N227+N181+N119</f>
        <v>0</v>
      </c>
    </row>
    <row r="269" spans="1:19" ht="15.75" thickTop="1">
      <c r="A269" s="94"/>
    </row>
    <row r="270" spans="1:19">
      <c r="A270" s="94"/>
    </row>
    <row r="271" spans="1:19">
      <c r="A271" s="94"/>
    </row>
    <row r="272" spans="1:19">
      <c r="A272" s="94"/>
      <c r="C272" t="s">
        <v>71</v>
      </c>
    </row>
    <row r="273" spans="1:3">
      <c r="A273" s="94"/>
      <c r="C273" t="s">
        <v>70</v>
      </c>
    </row>
    <row r="275" spans="1:3">
      <c r="C275" s="37" t="s">
        <v>69</v>
      </c>
    </row>
  </sheetData>
  <mergeCells count="4">
    <mergeCell ref="A1:N1"/>
    <mergeCell ref="A2:N2"/>
    <mergeCell ref="A3:N3"/>
    <mergeCell ref="A4:N4"/>
  </mergeCells>
  <pageMargins left="0.52" right="0.34" top="0.96" bottom="1" header="0.5" footer="0.42"/>
  <pageSetup scale="53" orientation="landscape" r:id="rId1"/>
  <headerFooter alignWithMargins="0">
    <oddHeader>&amp;RCASE NO. 2021-00214
FR_16(8)(b) 
ATTACHMENT 1</oddHeader>
    <oddFooter>&amp;RSchedule &amp;A
Page &amp;P of &amp;N</oddFooter>
  </headerFooter>
  <rowBreaks count="6" manualBreakCount="6">
    <brk id="47" max="13" man="1"/>
    <brk id="86" max="13" man="1"/>
    <brk id="119" max="13" man="1"/>
    <brk id="152" max="13" man="1"/>
    <brk id="181" max="13" man="1"/>
    <brk id="227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34E1A-0A5D-4796-9152-863E342E32CA}">
  <dimension ref="A1:S268"/>
  <sheetViews>
    <sheetView view="pageBreakPreview" zoomScale="80" zoomScaleNormal="100" zoomScaleSheetLayoutView="80" workbookViewId="0">
      <selection activeCell="G30" sqref="G30"/>
    </sheetView>
  </sheetViews>
  <sheetFormatPr defaultColWidth="8.88671875" defaultRowHeight="15"/>
  <cols>
    <col min="1" max="1" width="4.5546875" customWidth="1"/>
    <col min="2" max="2" width="9.33203125" customWidth="1"/>
    <col min="3" max="3" width="33.88671875" customWidth="1"/>
    <col min="4" max="4" width="14.6640625" customWidth="1"/>
    <col min="5" max="5" width="10.33203125" customWidth="1"/>
    <col min="6" max="6" width="14.21875" customWidth="1"/>
    <col min="7" max="7" width="12.6640625" style="36" bestFit="1" customWidth="1"/>
    <col min="8" max="8" width="13.5546875" style="36" customWidth="1"/>
    <col min="9" max="9" width="14" customWidth="1"/>
    <col min="10" max="10" width="3.21875" customWidth="1"/>
    <col min="11" max="11" width="15.77734375" customWidth="1"/>
    <col min="12" max="12" width="12.6640625" style="36" bestFit="1" customWidth="1"/>
    <col min="13" max="13" width="9.77734375" style="36" bestFit="1" customWidth="1"/>
    <col min="14" max="14" width="16" bestFit="1" customWidth="1"/>
    <col min="15" max="15" width="5" customWidth="1"/>
    <col min="16" max="17" width="12" bestFit="1" customWidth="1"/>
  </cols>
  <sheetData>
    <row r="1" spans="1:17">
      <c r="A1" s="270" t="s">
        <v>476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7">
      <c r="A2" s="270" t="s">
        <v>477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7">
      <c r="A3" s="271" t="s">
        <v>297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7" ht="15.75">
      <c r="A4" s="272" t="str">
        <f>'B.1 B'!A4</f>
        <v>Base Period: Twelve Months Ended September 30, 2021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</row>
    <row r="5" spans="1:17" ht="15.75">
      <c r="A5" s="92"/>
      <c r="B5" s="92"/>
      <c r="C5" s="92"/>
      <c r="D5" s="93"/>
      <c r="E5" s="92"/>
      <c r="F5" s="92"/>
      <c r="G5" s="2"/>
      <c r="H5" s="2"/>
      <c r="I5" s="4"/>
      <c r="J5" s="4"/>
      <c r="K5" s="92"/>
      <c r="P5" s="91"/>
    </row>
    <row r="6" spans="1:17" ht="15.75">
      <c r="A6" s="7" t="str">
        <f>'B.1 B'!A6</f>
        <v>Data:__X___Base Period______Forecasted Period</v>
      </c>
      <c r="B6" s="4"/>
      <c r="C6" s="4"/>
      <c r="D6" s="4"/>
      <c r="E6" s="91"/>
      <c r="F6" s="4"/>
      <c r="G6" s="2"/>
      <c r="K6" s="4"/>
      <c r="N6" s="90" t="s">
        <v>296</v>
      </c>
    </row>
    <row r="7" spans="1:17">
      <c r="A7" s="7" t="str">
        <f>'B.1 B'!A7</f>
        <v>Type of Filing:___X____Original________Updated ________Revised</v>
      </c>
      <c r="B7" s="1"/>
      <c r="C7" s="4"/>
      <c r="D7" s="4"/>
      <c r="E7" s="4"/>
      <c r="F7" s="4"/>
      <c r="G7" s="2"/>
      <c r="I7" s="1"/>
      <c r="J7" s="1"/>
      <c r="K7" s="4"/>
      <c r="N7" s="27" t="s">
        <v>295</v>
      </c>
    </row>
    <row r="8" spans="1:17">
      <c r="A8" s="7" t="str">
        <f>'B.1 B'!A8</f>
        <v>Workpaper Reference No(s).</v>
      </c>
      <c r="B8" s="4"/>
      <c r="C8" s="4"/>
      <c r="D8" s="4"/>
      <c r="E8" s="4"/>
      <c r="F8" s="4"/>
      <c r="G8" s="2"/>
      <c r="I8" s="1"/>
      <c r="J8" s="1"/>
      <c r="K8" s="4"/>
      <c r="N8" s="102" t="str">
        <f>'B.2 B'!N8</f>
        <v>Witness: Christian</v>
      </c>
    </row>
    <row r="9" spans="1:17">
      <c r="A9" s="89"/>
      <c r="B9" s="87"/>
      <c r="C9" s="88"/>
      <c r="D9" s="83"/>
      <c r="E9" s="87"/>
      <c r="F9" s="87"/>
      <c r="G9" s="86"/>
      <c r="H9" s="85"/>
      <c r="I9" s="84"/>
      <c r="J9" s="1"/>
      <c r="K9" s="83"/>
      <c r="L9" s="82"/>
      <c r="M9" s="82"/>
      <c r="N9" s="81"/>
    </row>
    <row r="10" spans="1:17" ht="15.75">
      <c r="A10" s="76"/>
      <c r="B10" s="4"/>
      <c r="C10" s="80"/>
      <c r="D10" s="79">
        <v>44469</v>
      </c>
      <c r="E10" s="4"/>
      <c r="F10" s="4"/>
      <c r="G10" s="2" t="s">
        <v>231</v>
      </c>
      <c r="H10" s="8" t="s">
        <v>230</v>
      </c>
      <c r="I10" s="77"/>
      <c r="J10" s="1"/>
      <c r="K10" s="78"/>
      <c r="L10" s="2" t="s">
        <v>231</v>
      </c>
      <c r="M10" s="8" t="s">
        <v>230</v>
      </c>
      <c r="N10" s="77"/>
    </row>
    <row r="11" spans="1:17" ht="15.75">
      <c r="A11" s="76" t="s">
        <v>45</v>
      </c>
      <c r="B11" s="8" t="s">
        <v>229</v>
      </c>
      <c r="C11" s="74" t="s">
        <v>228</v>
      </c>
      <c r="D11" s="114" t="s">
        <v>227</v>
      </c>
      <c r="E11" s="8"/>
      <c r="F11" s="8" t="s">
        <v>226</v>
      </c>
      <c r="G11" s="8" t="s">
        <v>224</v>
      </c>
      <c r="H11" s="8" t="s">
        <v>223</v>
      </c>
      <c r="I11" s="74" t="s">
        <v>222</v>
      </c>
      <c r="J11" s="8"/>
      <c r="K11" s="75" t="s">
        <v>225</v>
      </c>
      <c r="L11" s="8" t="s">
        <v>224</v>
      </c>
      <c r="M11" s="8" t="s">
        <v>223</v>
      </c>
      <c r="N11" s="74" t="s">
        <v>222</v>
      </c>
    </row>
    <row r="12" spans="1:17" ht="15.75">
      <c r="A12" s="73" t="s">
        <v>43</v>
      </c>
      <c r="B12" s="72" t="s">
        <v>43</v>
      </c>
      <c r="C12" s="71" t="s">
        <v>221</v>
      </c>
      <c r="D12" s="113" t="s">
        <v>219</v>
      </c>
      <c r="E12" s="72" t="s">
        <v>220</v>
      </c>
      <c r="F12" s="72" t="s">
        <v>219</v>
      </c>
      <c r="G12" s="72" t="s">
        <v>217</v>
      </c>
      <c r="H12" s="72" t="s">
        <v>217</v>
      </c>
      <c r="I12" s="71" t="s">
        <v>216</v>
      </c>
      <c r="J12" s="8"/>
      <c r="K12" s="113" t="s">
        <v>218</v>
      </c>
      <c r="L12" s="72" t="s">
        <v>217</v>
      </c>
      <c r="M12" s="72" t="s">
        <v>217</v>
      </c>
      <c r="N12" s="71" t="s">
        <v>216</v>
      </c>
      <c r="P12" s="12"/>
      <c r="Q12" s="12"/>
    </row>
    <row r="13" spans="1:17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7" ht="15.75">
      <c r="B14" s="70" t="s">
        <v>205</v>
      </c>
    </row>
    <row r="15" spans="1:17">
      <c r="A15" s="8">
        <v>1</v>
      </c>
      <c r="B15" s="4"/>
      <c r="C15" s="52" t="s">
        <v>164</v>
      </c>
    </row>
    <row r="16" spans="1:17">
      <c r="A16" s="12">
        <f t="shared" ref="A16:A79" si="0">A15+1</f>
        <v>2</v>
      </c>
      <c r="B16" s="106">
        <v>30100</v>
      </c>
      <c r="C16" s="1" t="s">
        <v>163</v>
      </c>
      <c r="D16" s="50">
        <v>8329.7199999999993</v>
      </c>
      <c r="E16" s="50">
        <v>0</v>
      </c>
      <c r="F16" s="50">
        <f>D16-E16</f>
        <v>8329.7199999999993</v>
      </c>
      <c r="G16" s="56">
        <v>1</v>
      </c>
      <c r="H16" s="56">
        <f>$G$16</f>
        <v>1</v>
      </c>
      <c r="I16" s="50">
        <f>F16*G16*H16</f>
        <v>8329.7199999999993</v>
      </c>
      <c r="J16" s="101"/>
      <c r="K16" s="50">
        <v>8329.7199999999993</v>
      </c>
      <c r="L16" s="56">
        <f>$G$16</f>
        <v>1</v>
      </c>
      <c r="M16" s="56">
        <f>$G$16</f>
        <v>1</v>
      </c>
      <c r="N16" s="50">
        <f>K16*L16*M16</f>
        <v>8329.7199999999993</v>
      </c>
    </row>
    <row r="17" spans="1:14">
      <c r="A17" s="12">
        <f t="shared" si="0"/>
        <v>3</v>
      </c>
      <c r="B17" s="106">
        <v>30200</v>
      </c>
      <c r="C17" s="1" t="s">
        <v>204</v>
      </c>
      <c r="D17" s="47">
        <v>119852.69</v>
      </c>
      <c r="E17" s="47">
        <v>0</v>
      </c>
      <c r="F17" s="47">
        <f>D17-E17</f>
        <v>119852.69</v>
      </c>
      <c r="G17" s="56">
        <f>$G$16</f>
        <v>1</v>
      </c>
      <c r="H17" s="56">
        <f>$G$16</f>
        <v>1</v>
      </c>
      <c r="I17" s="47">
        <f>F17*G17*H17</f>
        <v>119852.69</v>
      </c>
      <c r="K17" s="47">
        <v>119852.68999999996</v>
      </c>
      <c r="L17" s="56">
        <f>$G$16</f>
        <v>1</v>
      </c>
      <c r="M17" s="56">
        <f>$G$16</f>
        <v>1</v>
      </c>
      <c r="N17" s="47">
        <f>K17*L17*M17</f>
        <v>119852.68999999996</v>
      </c>
    </row>
    <row r="18" spans="1:14">
      <c r="A18" s="12">
        <f t="shared" si="0"/>
        <v>4</v>
      </c>
      <c r="B18" s="106"/>
      <c r="C18" s="1"/>
      <c r="D18" s="104"/>
      <c r="E18" s="104"/>
      <c r="F18" s="104"/>
      <c r="G18" s="56"/>
      <c r="H18" s="56"/>
      <c r="I18" s="104"/>
      <c r="K18" s="104"/>
      <c r="N18" s="104"/>
    </row>
    <row r="19" spans="1:14">
      <c r="A19" s="12">
        <f t="shared" si="0"/>
        <v>5</v>
      </c>
      <c r="B19" s="105"/>
      <c r="C19" s="1" t="s">
        <v>294</v>
      </c>
      <c r="D19" s="50">
        <f>SUM(D16:D18)</f>
        <v>128182.41</v>
      </c>
      <c r="E19" s="50">
        <f>SUM(E16:E18)</f>
        <v>0</v>
      </c>
      <c r="F19" s="50">
        <f>SUM(F16:F18)</f>
        <v>128182.41</v>
      </c>
      <c r="G19" s="56"/>
      <c r="H19" s="56"/>
      <c r="I19" s="50">
        <f>SUM(I16:I18)</f>
        <v>128182.41</v>
      </c>
      <c r="K19" s="50">
        <f>SUM(K16:K18)</f>
        <v>128182.40999999996</v>
      </c>
      <c r="N19" s="50">
        <f>SUM(N16:N17)</f>
        <v>128182.40999999996</v>
      </c>
    </row>
    <row r="20" spans="1:14">
      <c r="A20" s="12">
        <f t="shared" si="0"/>
        <v>6</v>
      </c>
      <c r="B20" s="105"/>
      <c r="C20" s="4"/>
      <c r="D20" s="47"/>
      <c r="E20" s="47"/>
      <c r="F20" s="47"/>
      <c r="G20" s="56"/>
      <c r="H20" s="56"/>
      <c r="I20" s="47"/>
      <c r="K20" s="47"/>
      <c r="N20" s="47"/>
    </row>
    <row r="21" spans="1:14">
      <c r="A21" s="12">
        <f t="shared" si="0"/>
        <v>7</v>
      </c>
      <c r="B21" s="105"/>
      <c r="C21" s="52" t="s">
        <v>203</v>
      </c>
      <c r="D21" s="47"/>
      <c r="E21" s="47"/>
      <c r="F21" s="47"/>
      <c r="G21" s="56"/>
      <c r="H21" s="56"/>
      <c r="I21" s="47"/>
      <c r="K21" s="47"/>
      <c r="N21" s="47"/>
    </row>
    <row r="22" spans="1:14">
      <c r="A22" s="12">
        <f t="shared" si="0"/>
        <v>8</v>
      </c>
      <c r="B22" s="106">
        <v>32540</v>
      </c>
      <c r="C22" s="1" t="s">
        <v>202</v>
      </c>
      <c r="D22" s="50">
        <v>0</v>
      </c>
      <c r="E22" s="50">
        <v>0</v>
      </c>
      <c r="F22" s="50">
        <f>D22-E22</f>
        <v>0</v>
      </c>
      <c r="G22" s="56">
        <f t="shared" ref="G22:H24" si="1">$G$16</f>
        <v>1</v>
      </c>
      <c r="H22" s="56">
        <f t="shared" si="1"/>
        <v>1</v>
      </c>
      <c r="I22" s="50">
        <f>F22*G22*H22</f>
        <v>0</v>
      </c>
      <c r="K22" s="50">
        <v>0</v>
      </c>
      <c r="L22" s="56">
        <f t="shared" ref="L22:M24" si="2">$G$16</f>
        <v>1</v>
      </c>
      <c r="M22" s="56">
        <f t="shared" si="2"/>
        <v>1</v>
      </c>
      <c r="N22" s="50">
        <f>K22*L22*M22</f>
        <v>0</v>
      </c>
    </row>
    <row r="23" spans="1:14">
      <c r="A23" s="12">
        <f t="shared" si="0"/>
        <v>9</v>
      </c>
      <c r="B23" s="106">
        <v>33202</v>
      </c>
      <c r="C23" s="1" t="s">
        <v>187</v>
      </c>
      <c r="D23" s="47">
        <v>0</v>
      </c>
      <c r="E23" s="47">
        <v>0</v>
      </c>
      <c r="F23" s="47">
        <f>D23-E23</f>
        <v>0</v>
      </c>
      <c r="G23" s="56">
        <f t="shared" si="1"/>
        <v>1</v>
      </c>
      <c r="H23" s="56">
        <f t="shared" si="1"/>
        <v>1</v>
      </c>
      <c r="I23" s="47">
        <f>F23*G23*H23</f>
        <v>0</v>
      </c>
      <c r="K23" s="47">
        <v>0</v>
      </c>
      <c r="L23" s="56">
        <f t="shared" si="2"/>
        <v>1</v>
      </c>
      <c r="M23" s="56">
        <f t="shared" si="2"/>
        <v>1</v>
      </c>
      <c r="N23" s="47">
        <f>K23*L23*M23</f>
        <v>0</v>
      </c>
    </row>
    <row r="24" spans="1:14">
      <c r="A24" s="12">
        <f t="shared" si="0"/>
        <v>10</v>
      </c>
      <c r="B24" s="106">
        <v>33400</v>
      </c>
      <c r="C24" s="1" t="s">
        <v>201</v>
      </c>
      <c r="D24" s="47">
        <v>0</v>
      </c>
      <c r="E24" s="47">
        <v>0</v>
      </c>
      <c r="F24" s="47">
        <f>D24-E24</f>
        <v>0</v>
      </c>
      <c r="G24" s="56">
        <f t="shared" si="1"/>
        <v>1</v>
      </c>
      <c r="H24" s="56">
        <f t="shared" si="1"/>
        <v>1</v>
      </c>
      <c r="I24" s="47">
        <f>F24*G24*H24</f>
        <v>0</v>
      </c>
      <c r="K24" s="47">
        <v>0</v>
      </c>
      <c r="L24" s="56">
        <f t="shared" si="2"/>
        <v>1</v>
      </c>
      <c r="M24" s="56">
        <f t="shared" si="2"/>
        <v>1</v>
      </c>
      <c r="N24" s="47">
        <f>K24*L24*M24</f>
        <v>0</v>
      </c>
    </row>
    <row r="25" spans="1:14">
      <c r="A25" s="12">
        <f t="shared" si="0"/>
        <v>11</v>
      </c>
      <c r="B25" s="106"/>
      <c r="C25" s="4"/>
      <c r="D25" s="104"/>
      <c r="E25" s="47"/>
      <c r="F25" s="47"/>
      <c r="G25" s="56"/>
      <c r="H25" s="56"/>
      <c r="I25" s="47"/>
      <c r="K25" s="104"/>
      <c r="N25" s="47"/>
    </row>
    <row r="26" spans="1:14">
      <c r="A26" s="12">
        <f t="shared" si="0"/>
        <v>12</v>
      </c>
      <c r="B26" s="106"/>
      <c r="C26" s="4" t="s">
        <v>293</v>
      </c>
      <c r="D26" s="50">
        <f>SUM(D22:D25)</f>
        <v>0</v>
      </c>
      <c r="E26" s="50">
        <f>SUM(E22:E25)</f>
        <v>0</v>
      </c>
      <c r="F26" s="50">
        <f>SUM(F22:F25)</f>
        <v>0</v>
      </c>
      <c r="G26" s="56"/>
      <c r="H26" s="56"/>
      <c r="I26" s="50">
        <f>SUM(I22:I25)</f>
        <v>0</v>
      </c>
      <c r="K26" s="50">
        <f>SUM(K22:K25)</f>
        <v>0</v>
      </c>
      <c r="N26" s="50">
        <f>SUM(N22:N25)</f>
        <v>0</v>
      </c>
    </row>
    <row r="27" spans="1:14">
      <c r="A27" s="12">
        <f t="shared" si="0"/>
        <v>13</v>
      </c>
      <c r="B27" s="106"/>
      <c r="C27" s="1"/>
      <c r="D27" s="47"/>
      <c r="E27" s="47"/>
      <c r="F27" s="47"/>
      <c r="G27" s="56"/>
      <c r="H27" s="56"/>
      <c r="I27" s="47"/>
      <c r="K27" s="47"/>
      <c r="N27" s="47"/>
    </row>
    <row r="28" spans="1:14">
      <c r="A28" s="12">
        <f t="shared" si="0"/>
        <v>14</v>
      </c>
      <c r="B28" s="106"/>
      <c r="C28" s="52" t="s">
        <v>199</v>
      </c>
      <c r="D28" s="47"/>
      <c r="E28" s="47"/>
      <c r="F28" s="47"/>
      <c r="G28" s="56"/>
      <c r="H28" s="56"/>
      <c r="I28" s="47"/>
      <c r="K28" s="47"/>
      <c r="N28" s="47"/>
    </row>
    <row r="29" spans="1:14">
      <c r="A29" s="12">
        <f t="shared" si="0"/>
        <v>15</v>
      </c>
      <c r="B29" s="106">
        <v>35010</v>
      </c>
      <c r="C29" s="1" t="s">
        <v>104</v>
      </c>
      <c r="D29" s="50">
        <v>0</v>
      </c>
      <c r="E29" s="50">
        <v>0</v>
      </c>
      <c r="F29" s="50">
        <f t="shared" ref="F29:F45" si="3">D29-E29</f>
        <v>0</v>
      </c>
      <c r="G29" s="56">
        <f t="shared" ref="G29:H45" si="4">$G$16</f>
        <v>1</v>
      </c>
      <c r="H29" s="56">
        <f t="shared" si="4"/>
        <v>1</v>
      </c>
      <c r="I29" s="50">
        <f t="shared" ref="I29:I45" si="5">F29*G29*H29</f>
        <v>0</v>
      </c>
      <c r="K29" s="50">
        <v>0</v>
      </c>
      <c r="L29" s="56">
        <f t="shared" ref="L29:M45" si="6">$G$16</f>
        <v>1</v>
      </c>
      <c r="M29" s="56">
        <f t="shared" si="6"/>
        <v>1</v>
      </c>
      <c r="N29" s="50">
        <f t="shared" ref="N29:N45" si="7">K29*L29*M29</f>
        <v>0</v>
      </c>
    </row>
    <row r="30" spans="1:14">
      <c r="A30" s="12">
        <f t="shared" si="0"/>
        <v>16</v>
      </c>
      <c r="B30" s="106">
        <v>35020</v>
      </c>
      <c r="C30" s="1" t="s">
        <v>181</v>
      </c>
      <c r="D30" s="47">
        <v>4105.3368440000004</v>
      </c>
      <c r="E30" s="47">
        <v>0</v>
      </c>
      <c r="F30" s="47">
        <f t="shared" si="3"/>
        <v>4105.3368440000004</v>
      </c>
      <c r="G30" s="56">
        <f t="shared" si="4"/>
        <v>1</v>
      </c>
      <c r="H30" s="56">
        <f t="shared" si="4"/>
        <v>1</v>
      </c>
      <c r="I30" s="47">
        <f t="shared" si="5"/>
        <v>4105.3368440000004</v>
      </c>
      <c r="K30" s="47">
        <v>4096.9172272307705</v>
      </c>
      <c r="L30" s="56">
        <f t="shared" si="6"/>
        <v>1</v>
      </c>
      <c r="M30" s="56">
        <f t="shared" si="6"/>
        <v>1</v>
      </c>
      <c r="N30" s="47">
        <f t="shared" si="7"/>
        <v>4096.9172272307705</v>
      </c>
    </row>
    <row r="31" spans="1:14">
      <c r="A31" s="12">
        <f t="shared" si="0"/>
        <v>17</v>
      </c>
      <c r="B31" s="106">
        <v>35100</v>
      </c>
      <c r="C31" s="1" t="s">
        <v>198</v>
      </c>
      <c r="D31" s="47">
        <v>6737.1795200000015</v>
      </c>
      <c r="E31" s="47">
        <v>0</v>
      </c>
      <c r="F31" s="47">
        <f t="shared" si="3"/>
        <v>6737.1795200000015</v>
      </c>
      <c r="G31" s="56">
        <f t="shared" si="4"/>
        <v>1</v>
      </c>
      <c r="H31" s="56">
        <f t="shared" si="4"/>
        <v>1</v>
      </c>
      <c r="I31" s="47">
        <f t="shared" si="5"/>
        <v>6737.1795200000015</v>
      </c>
      <c r="K31" s="47">
        <v>6593.8633323076929</v>
      </c>
      <c r="L31" s="56">
        <f t="shared" si="6"/>
        <v>1</v>
      </c>
      <c r="M31" s="56">
        <f t="shared" si="6"/>
        <v>1</v>
      </c>
      <c r="N31" s="47">
        <f t="shared" si="7"/>
        <v>6593.8633323076929</v>
      </c>
    </row>
    <row r="32" spans="1:14">
      <c r="A32" s="12">
        <f t="shared" si="0"/>
        <v>18</v>
      </c>
      <c r="B32" s="106">
        <v>35102</v>
      </c>
      <c r="C32" s="1" t="s">
        <v>197</v>
      </c>
      <c r="D32" s="47">
        <v>112662.90167000002</v>
      </c>
      <c r="E32" s="47">
        <v>0</v>
      </c>
      <c r="F32" s="47">
        <f t="shared" si="3"/>
        <v>112662.90167000002</v>
      </c>
      <c r="G32" s="56">
        <f t="shared" si="4"/>
        <v>1</v>
      </c>
      <c r="H32" s="56">
        <f t="shared" si="4"/>
        <v>1</v>
      </c>
      <c r="I32" s="47">
        <f t="shared" si="5"/>
        <v>112662.90167000002</v>
      </c>
      <c r="K32" s="47">
        <v>111758.65506500004</v>
      </c>
      <c r="L32" s="56">
        <f t="shared" si="6"/>
        <v>1</v>
      </c>
      <c r="M32" s="56">
        <f t="shared" si="6"/>
        <v>1</v>
      </c>
      <c r="N32" s="47">
        <f t="shared" si="7"/>
        <v>111758.65506500004</v>
      </c>
    </row>
    <row r="33" spans="1:14">
      <c r="A33" s="12">
        <f t="shared" si="0"/>
        <v>19</v>
      </c>
      <c r="B33" s="106">
        <v>35103</v>
      </c>
      <c r="C33" s="1" t="s">
        <v>196</v>
      </c>
      <c r="D33" s="47">
        <v>20066.366601000005</v>
      </c>
      <c r="E33" s="47">
        <v>0</v>
      </c>
      <c r="F33" s="47">
        <f t="shared" si="3"/>
        <v>20066.366601000005</v>
      </c>
      <c r="G33" s="56">
        <f t="shared" si="4"/>
        <v>1</v>
      </c>
      <c r="H33" s="56">
        <f t="shared" si="4"/>
        <v>1</v>
      </c>
      <c r="I33" s="47">
        <f t="shared" si="5"/>
        <v>20066.366601000005</v>
      </c>
      <c r="K33" s="47">
        <v>19974.974469499997</v>
      </c>
      <c r="L33" s="56">
        <f t="shared" si="6"/>
        <v>1</v>
      </c>
      <c r="M33" s="56">
        <f t="shared" si="6"/>
        <v>1</v>
      </c>
      <c r="N33" s="47">
        <f t="shared" si="7"/>
        <v>19974.974469499997</v>
      </c>
    </row>
    <row r="34" spans="1:14">
      <c r="A34" s="12">
        <f t="shared" si="0"/>
        <v>20</v>
      </c>
      <c r="B34" s="106">
        <v>35104</v>
      </c>
      <c r="C34" s="1" t="s">
        <v>195</v>
      </c>
      <c r="D34" s="47">
        <v>99663.17518000002</v>
      </c>
      <c r="E34" s="47">
        <v>0</v>
      </c>
      <c r="F34" s="47">
        <f t="shared" si="3"/>
        <v>99663.17518000002</v>
      </c>
      <c r="G34" s="56">
        <f t="shared" si="4"/>
        <v>1</v>
      </c>
      <c r="H34" s="56">
        <f t="shared" si="4"/>
        <v>1</v>
      </c>
      <c r="I34" s="47">
        <f t="shared" si="5"/>
        <v>99663.17518000002</v>
      </c>
      <c r="K34" s="47">
        <v>98838.524086923106</v>
      </c>
      <c r="L34" s="56">
        <f t="shared" si="6"/>
        <v>1</v>
      </c>
      <c r="M34" s="56">
        <f t="shared" si="6"/>
        <v>1</v>
      </c>
      <c r="N34" s="47">
        <f t="shared" si="7"/>
        <v>98838.524086923106</v>
      </c>
    </row>
    <row r="35" spans="1:14">
      <c r="A35" s="12">
        <f t="shared" si="0"/>
        <v>21</v>
      </c>
      <c r="B35" s="106">
        <v>35200</v>
      </c>
      <c r="C35" s="1" t="s">
        <v>194</v>
      </c>
      <c r="D35" s="47">
        <v>1725915.2329150001</v>
      </c>
      <c r="E35" s="47">
        <v>0</v>
      </c>
      <c r="F35" s="47">
        <f t="shared" si="3"/>
        <v>1725915.2329150001</v>
      </c>
      <c r="G35" s="56">
        <f t="shared" si="4"/>
        <v>1</v>
      </c>
      <c r="H35" s="56">
        <f t="shared" si="4"/>
        <v>1</v>
      </c>
      <c r="I35" s="47">
        <f t="shared" si="5"/>
        <v>1725915.2329150001</v>
      </c>
      <c r="K35" s="47">
        <v>1639625.5488617311</v>
      </c>
      <c r="L35" s="56">
        <f t="shared" si="6"/>
        <v>1</v>
      </c>
      <c r="M35" s="56">
        <f t="shared" si="6"/>
        <v>1</v>
      </c>
      <c r="N35" s="47">
        <f t="shared" si="7"/>
        <v>1639625.5488617311</v>
      </c>
    </row>
    <row r="36" spans="1:14">
      <c r="A36" s="12">
        <f t="shared" si="0"/>
        <v>22</v>
      </c>
      <c r="B36" s="106">
        <v>35201</v>
      </c>
      <c r="C36" s="1" t="s">
        <v>193</v>
      </c>
      <c r="D36" s="47">
        <v>1416827.4696339997</v>
      </c>
      <c r="E36" s="47">
        <v>0</v>
      </c>
      <c r="F36" s="47">
        <f t="shared" si="3"/>
        <v>1416827.4696339997</v>
      </c>
      <c r="G36" s="56">
        <f t="shared" si="4"/>
        <v>1</v>
      </c>
      <c r="H36" s="56">
        <f t="shared" si="4"/>
        <v>1</v>
      </c>
      <c r="I36" s="47">
        <f t="shared" si="5"/>
        <v>1416827.4696339997</v>
      </c>
      <c r="K36" s="47">
        <v>1404757.4718245382</v>
      </c>
      <c r="L36" s="56">
        <f t="shared" si="6"/>
        <v>1</v>
      </c>
      <c r="M36" s="56">
        <f t="shared" si="6"/>
        <v>1</v>
      </c>
      <c r="N36" s="47">
        <f t="shared" si="7"/>
        <v>1404757.4718245382</v>
      </c>
    </row>
    <row r="37" spans="1:14">
      <c r="A37" s="12">
        <f t="shared" si="0"/>
        <v>23</v>
      </c>
      <c r="B37" s="106">
        <v>35202</v>
      </c>
      <c r="C37" s="1" t="s">
        <v>192</v>
      </c>
      <c r="D37" s="47">
        <v>449390.83437699999</v>
      </c>
      <c r="E37" s="47">
        <v>0</v>
      </c>
      <c r="F37" s="47">
        <f t="shared" si="3"/>
        <v>449390.83437699999</v>
      </c>
      <c r="G37" s="56">
        <f t="shared" si="4"/>
        <v>1</v>
      </c>
      <c r="H37" s="56">
        <f t="shared" si="4"/>
        <v>1</v>
      </c>
      <c r="I37" s="47">
        <f t="shared" si="5"/>
        <v>449390.83437699999</v>
      </c>
      <c r="K37" s="47">
        <v>446942.10387073079</v>
      </c>
      <c r="L37" s="56">
        <f t="shared" si="6"/>
        <v>1</v>
      </c>
      <c r="M37" s="56">
        <f t="shared" si="6"/>
        <v>1</v>
      </c>
      <c r="N37" s="47">
        <f t="shared" si="7"/>
        <v>446942.10387073079</v>
      </c>
    </row>
    <row r="38" spans="1:14">
      <c r="A38" s="12">
        <f t="shared" si="0"/>
        <v>24</v>
      </c>
      <c r="B38" s="106">
        <v>35203</v>
      </c>
      <c r="C38" s="1" t="s">
        <v>191</v>
      </c>
      <c r="D38" s="47">
        <v>614159.93412800063</v>
      </c>
      <c r="E38" s="47">
        <v>0</v>
      </c>
      <c r="F38" s="47">
        <f t="shared" si="3"/>
        <v>614159.93412800063</v>
      </c>
      <c r="G38" s="56">
        <f t="shared" si="4"/>
        <v>1</v>
      </c>
      <c r="H38" s="56">
        <f t="shared" si="4"/>
        <v>1</v>
      </c>
      <c r="I38" s="47">
        <f t="shared" si="5"/>
        <v>614159.93412800063</v>
      </c>
      <c r="K38" s="47">
        <v>602635.0711113849</v>
      </c>
      <c r="L38" s="56">
        <f t="shared" si="6"/>
        <v>1</v>
      </c>
      <c r="M38" s="56">
        <f t="shared" si="6"/>
        <v>1</v>
      </c>
      <c r="N38" s="47">
        <f t="shared" si="7"/>
        <v>602635.0711113849</v>
      </c>
    </row>
    <row r="39" spans="1:14">
      <c r="A39" s="12">
        <f t="shared" si="0"/>
        <v>25</v>
      </c>
      <c r="B39" s="106">
        <v>35210</v>
      </c>
      <c r="C39" s="1" t="s">
        <v>190</v>
      </c>
      <c r="D39" s="47">
        <v>163674.30756750004</v>
      </c>
      <c r="E39" s="47">
        <v>0</v>
      </c>
      <c r="F39" s="47">
        <f t="shared" si="3"/>
        <v>163674.30756750004</v>
      </c>
      <c r="G39" s="56">
        <f t="shared" si="4"/>
        <v>1</v>
      </c>
      <c r="H39" s="56">
        <f t="shared" si="4"/>
        <v>1</v>
      </c>
      <c r="I39" s="47">
        <f t="shared" si="5"/>
        <v>163674.30756750004</v>
      </c>
      <c r="K39" s="47">
        <v>163540.40396048079</v>
      </c>
      <c r="L39" s="56">
        <f t="shared" si="6"/>
        <v>1</v>
      </c>
      <c r="M39" s="56">
        <f t="shared" si="6"/>
        <v>1</v>
      </c>
      <c r="N39" s="47">
        <f t="shared" si="7"/>
        <v>163540.40396048079</v>
      </c>
    </row>
    <row r="40" spans="1:14">
      <c r="A40" s="12">
        <f t="shared" si="0"/>
        <v>26</v>
      </c>
      <c r="B40" s="106">
        <v>35211</v>
      </c>
      <c r="C40" s="1" t="s">
        <v>189</v>
      </c>
      <c r="D40" s="47">
        <v>43145.27565299999</v>
      </c>
      <c r="E40" s="47">
        <v>0</v>
      </c>
      <c r="F40" s="47">
        <f t="shared" si="3"/>
        <v>43145.27565299999</v>
      </c>
      <c r="G40" s="56">
        <f t="shared" si="4"/>
        <v>1</v>
      </c>
      <c r="H40" s="56">
        <f t="shared" si="4"/>
        <v>1</v>
      </c>
      <c r="I40" s="47">
        <f t="shared" si="5"/>
        <v>43145.27565299999</v>
      </c>
      <c r="K40" s="47">
        <v>42932.278829653835</v>
      </c>
      <c r="L40" s="56">
        <f t="shared" si="6"/>
        <v>1</v>
      </c>
      <c r="M40" s="56">
        <f t="shared" si="6"/>
        <v>1</v>
      </c>
      <c r="N40" s="47">
        <f t="shared" si="7"/>
        <v>42932.278829653835</v>
      </c>
    </row>
    <row r="41" spans="1:14">
      <c r="A41" s="12">
        <f t="shared" si="0"/>
        <v>27</v>
      </c>
      <c r="B41" s="106">
        <v>35301</v>
      </c>
      <c r="C41" s="4" t="s">
        <v>188</v>
      </c>
      <c r="D41" s="47">
        <v>100077.08207200005</v>
      </c>
      <c r="E41" s="47">
        <v>0</v>
      </c>
      <c r="F41" s="47">
        <f t="shared" si="3"/>
        <v>100077.08207200005</v>
      </c>
      <c r="G41" s="56">
        <f t="shared" si="4"/>
        <v>1</v>
      </c>
      <c r="H41" s="56">
        <f t="shared" si="4"/>
        <v>1</v>
      </c>
      <c r="I41" s="47">
        <f t="shared" si="5"/>
        <v>100077.08207200005</v>
      </c>
      <c r="K41" s="47">
        <v>99095.120557846181</v>
      </c>
      <c r="L41" s="56">
        <f t="shared" si="6"/>
        <v>1</v>
      </c>
      <c r="M41" s="56">
        <f t="shared" si="6"/>
        <v>1</v>
      </c>
      <c r="N41" s="47">
        <f t="shared" si="7"/>
        <v>99095.120557846181</v>
      </c>
    </row>
    <row r="42" spans="1:14">
      <c r="A42" s="12">
        <f t="shared" si="0"/>
        <v>28</v>
      </c>
      <c r="B42" s="106">
        <v>35302</v>
      </c>
      <c r="C42" s="1" t="s">
        <v>187</v>
      </c>
      <c r="D42" s="47">
        <v>149433.73583999986</v>
      </c>
      <c r="E42" s="47">
        <v>0</v>
      </c>
      <c r="F42" s="47">
        <f t="shared" si="3"/>
        <v>149433.73583999986</v>
      </c>
      <c r="G42" s="56">
        <f t="shared" si="4"/>
        <v>1</v>
      </c>
      <c r="H42" s="56">
        <f t="shared" si="4"/>
        <v>1</v>
      </c>
      <c r="I42" s="47">
        <f t="shared" si="5"/>
        <v>149433.73583999986</v>
      </c>
      <c r="K42" s="47">
        <v>148261.55695692298</v>
      </c>
      <c r="L42" s="56">
        <f t="shared" si="6"/>
        <v>1</v>
      </c>
      <c r="M42" s="56">
        <f t="shared" si="6"/>
        <v>1</v>
      </c>
      <c r="N42" s="47">
        <f t="shared" si="7"/>
        <v>148261.55695692298</v>
      </c>
    </row>
    <row r="43" spans="1:14">
      <c r="A43" s="12">
        <f t="shared" si="0"/>
        <v>29</v>
      </c>
      <c r="B43" s="106">
        <v>35400</v>
      </c>
      <c r="C43" s="1" t="s">
        <v>186</v>
      </c>
      <c r="D43" s="47">
        <v>493952.30760999973</v>
      </c>
      <c r="E43" s="47">
        <v>0</v>
      </c>
      <c r="F43" s="47">
        <f t="shared" si="3"/>
        <v>493952.30760999973</v>
      </c>
      <c r="G43" s="56">
        <f t="shared" si="4"/>
        <v>1</v>
      </c>
      <c r="H43" s="56">
        <f t="shared" si="4"/>
        <v>1</v>
      </c>
      <c r="I43" s="47">
        <f t="shared" si="5"/>
        <v>493952.30760999973</v>
      </c>
      <c r="K43" s="47">
        <v>486380.05474115373</v>
      </c>
      <c r="L43" s="56">
        <f t="shared" si="6"/>
        <v>1</v>
      </c>
      <c r="M43" s="56">
        <f t="shared" si="6"/>
        <v>1</v>
      </c>
      <c r="N43" s="47">
        <f t="shared" si="7"/>
        <v>486380.05474115373</v>
      </c>
    </row>
    <row r="44" spans="1:14">
      <c r="A44" s="12">
        <f t="shared" si="0"/>
        <v>30</v>
      </c>
      <c r="B44" s="106">
        <v>35500</v>
      </c>
      <c r="C44" s="1" t="s">
        <v>185</v>
      </c>
      <c r="D44" s="47">
        <v>154223.86144899993</v>
      </c>
      <c r="E44" s="47">
        <v>0</v>
      </c>
      <c r="F44" s="47">
        <f t="shared" si="3"/>
        <v>154223.86144899993</v>
      </c>
      <c r="G44" s="56">
        <f t="shared" si="4"/>
        <v>1</v>
      </c>
      <c r="H44" s="56">
        <f t="shared" si="4"/>
        <v>1</v>
      </c>
      <c r="I44" s="47">
        <f t="shared" si="5"/>
        <v>154223.86144899993</v>
      </c>
      <c r="K44" s="47">
        <v>151888.98231319225</v>
      </c>
      <c r="L44" s="56">
        <f t="shared" si="6"/>
        <v>1</v>
      </c>
      <c r="M44" s="56">
        <f t="shared" si="6"/>
        <v>1</v>
      </c>
      <c r="N44" s="47">
        <f t="shared" si="7"/>
        <v>151888.98231319225</v>
      </c>
    </row>
    <row r="45" spans="1:14">
      <c r="A45" s="12">
        <f t="shared" si="0"/>
        <v>31</v>
      </c>
      <c r="B45" s="106">
        <v>35600</v>
      </c>
      <c r="C45" s="1" t="s">
        <v>184</v>
      </c>
      <c r="D45" s="47">
        <v>215694.14064750003</v>
      </c>
      <c r="E45" s="58">
        <v>0</v>
      </c>
      <c r="F45" s="58">
        <f t="shared" si="3"/>
        <v>215694.14064750003</v>
      </c>
      <c r="G45" s="56">
        <f t="shared" si="4"/>
        <v>1</v>
      </c>
      <c r="H45" s="56">
        <f t="shared" si="4"/>
        <v>1</v>
      </c>
      <c r="I45" s="58">
        <f t="shared" si="5"/>
        <v>215694.14064750003</v>
      </c>
      <c r="K45" s="47">
        <v>207611.10555894233</v>
      </c>
      <c r="L45" s="56">
        <f t="shared" si="6"/>
        <v>1</v>
      </c>
      <c r="M45" s="56">
        <f t="shared" si="6"/>
        <v>1</v>
      </c>
      <c r="N45" s="58">
        <f t="shared" si="7"/>
        <v>207611.10555894233</v>
      </c>
    </row>
    <row r="46" spans="1:14">
      <c r="A46" s="12">
        <f t="shared" si="0"/>
        <v>32</v>
      </c>
      <c r="B46" s="106"/>
      <c r="C46" s="1"/>
      <c r="D46" s="104"/>
      <c r="E46" s="47"/>
      <c r="F46" s="47"/>
      <c r="G46" s="56"/>
      <c r="H46" s="56"/>
      <c r="I46" s="47"/>
      <c r="K46" s="104"/>
      <c r="N46" s="47"/>
    </row>
    <row r="47" spans="1:14">
      <c r="A47" s="12">
        <f t="shared" si="0"/>
        <v>33</v>
      </c>
      <c r="B47" s="106"/>
      <c r="C47" s="1" t="s">
        <v>292</v>
      </c>
      <c r="D47" s="50">
        <f>SUM(D29:D46)</f>
        <v>5769729.1417080006</v>
      </c>
      <c r="E47" s="50">
        <f>SUM(E29:E46)</f>
        <v>0</v>
      </c>
      <c r="F47" s="50">
        <f>SUM(F29:F46)</f>
        <v>5769729.1417080006</v>
      </c>
      <c r="G47" s="56"/>
      <c r="H47" s="56"/>
      <c r="I47" s="50">
        <f>SUM(I29:I46)</f>
        <v>5769729.1417080006</v>
      </c>
      <c r="K47" s="50">
        <f>SUM(K29:K46)</f>
        <v>5634932.6327675376</v>
      </c>
      <c r="N47" s="50">
        <f>SUM(N29:N46)</f>
        <v>5634932.6327675376</v>
      </c>
    </row>
    <row r="48" spans="1:14">
      <c r="A48" s="12">
        <f t="shared" si="0"/>
        <v>34</v>
      </c>
      <c r="B48" s="106"/>
      <c r="C48" s="1"/>
      <c r="D48" s="47"/>
      <c r="E48" s="47"/>
      <c r="F48" s="47"/>
      <c r="G48" s="56"/>
      <c r="H48" s="56"/>
      <c r="I48" s="47"/>
      <c r="K48" s="47"/>
      <c r="N48" s="47"/>
    </row>
    <row r="49" spans="1:14">
      <c r="A49" s="12">
        <f t="shared" si="0"/>
        <v>35</v>
      </c>
      <c r="B49" s="106"/>
      <c r="C49" s="52" t="s">
        <v>182</v>
      </c>
      <c r="D49" s="47"/>
      <c r="E49" s="47"/>
      <c r="F49" s="47"/>
      <c r="G49" s="56"/>
      <c r="H49" s="56"/>
      <c r="I49" s="47"/>
      <c r="K49" s="47"/>
      <c r="N49" s="47"/>
    </row>
    <row r="50" spans="1:14">
      <c r="A50" s="12">
        <f t="shared" si="0"/>
        <v>36</v>
      </c>
      <c r="B50" s="106">
        <v>36510</v>
      </c>
      <c r="C50" s="1" t="s">
        <v>104</v>
      </c>
      <c r="D50" s="50">
        <v>0</v>
      </c>
      <c r="E50" s="50">
        <v>0</v>
      </c>
      <c r="F50" s="50">
        <f t="shared" ref="F50:F58" si="8">D50-E50</f>
        <v>0</v>
      </c>
      <c r="G50" s="56">
        <f t="shared" ref="G50:H58" si="9">$G$16</f>
        <v>1</v>
      </c>
      <c r="H50" s="56">
        <f t="shared" si="9"/>
        <v>1</v>
      </c>
      <c r="I50" s="50">
        <f t="shared" ref="I50:I58" si="10">F50*G50*H50</f>
        <v>0</v>
      </c>
      <c r="K50" s="50">
        <v>0</v>
      </c>
      <c r="L50" s="56">
        <f t="shared" ref="L50:M58" si="11">$G$16</f>
        <v>1</v>
      </c>
      <c r="M50" s="56">
        <f t="shared" si="11"/>
        <v>1</v>
      </c>
      <c r="N50" s="50">
        <f t="shared" ref="N50:N58" si="12">K50*L50*M50</f>
        <v>0</v>
      </c>
    </row>
    <row r="51" spans="1:14">
      <c r="A51" s="12">
        <f t="shared" si="0"/>
        <v>37</v>
      </c>
      <c r="B51" s="106">
        <v>36520</v>
      </c>
      <c r="C51" s="1" t="s">
        <v>181</v>
      </c>
      <c r="D51" s="47">
        <v>582868.26640000008</v>
      </c>
      <c r="E51" s="47">
        <v>0</v>
      </c>
      <c r="F51" s="47">
        <f t="shared" si="8"/>
        <v>582868.26640000008</v>
      </c>
      <c r="G51" s="56">
        <f t="shared" si="9"/>
        <v>1</v>
      </c>
      <c r="H51" s="56">
        <f t="shared" si="9"/>
        <v>1</v>
      </c>
      <c r="I51" s="47">
        <f t="shared" si="10"/>
        <v>582868.26640000008</v>
      </c>
      <c r="K51" s="47">
        <v>579657.50364615384</v>
      </c>
      <c r="L51" s="56">
        <f t="shared" si="11"/>
        <v>1</v>
      </c>
      <c r="M51" s="56">
        <f t="shared" si="11"/>
        <v>1</v>
      </c>
      <c r="N51" s="47">
        <f t="shared" si="12"/>
        <v>579657.50364615384</v>
      </c>
    </row>
    <row r="52" spans="1:14">
      <c r="A52" s="12">
        <f t="shared" si="0"/>
        <v>38</v>
      </c>
      <c r="B52" s="106">
        <v>36602</v>
      </c>
      <c r="C52" s="1" t="s">
        <v>102</v>
      </c>
      <c r="D52" s="47">
        <v>23498.226106000016</v>
      </c>
      <c r="E52" s="47">
        <v>0</v>
      </c>
      <c r="F52" s="47">
        <f t="shared" si="8"/>
        <v>23498.226106000016</v>
      </c>
      <c r="G52" s="56">
        <f t="shared" si="9"/>
        <v>1</v>
      </c>
      <c r="H52" s="56">
        <f t="shared" si="9"/>
        <v>1</v>
      </c>
      <c r="I52" s="47">
        <f t="shared" si="10"/>
        <v>23498.226106000016</v>
      </c>
      <c r="K52" s="47">
        <v>23324.274336230781</v>
      </c>
      <c r="L52" s="56">
        <f t="shared" si="11"/>
        <v>1</v>
      </c>
      <c r="M52" s="56">
        <f t="shared" si="11"/>
        <v>1</v>
      </c>
      <c r="N52" s="47">
        <f t="shared" si="12"/>
        <v>23324.274336230781</v>
      </c>
    </row>
    <row r="53" spans="1:14">
      <c r="A53" s="12">
        <f t="shared" si="0"/>
        <v>39</v>
      </c>
      <c r="B53" s="106">
        <v>36603</v>
      </c>
      <c r="C53" s="1" t="s">
        <v>180</v>
      </c>
      <c r="D53" s="47">
        <v>65485.02</v>
      </c>
      <c r="E53" s="47">
        <v>0</v>
      </c>
      <c r="F53" s="47">
        <f t="shared" si="8"/>
        <v>65485.02</v>
      </c>
      <c r="G53" s="56">
        <f t="shared" si="9"/>
        <v>1</v>
      </c>
      <c r="H53" s="56">
        <f t="shared" si="9"/>
        <v>1</v>
      </c>
      <c r="I53" s="47">
        <f t="shared" si="10"/>
        <v>65485.02</v>
      </c>
      <c r="K53" s="47">
        <v>65485.020000000011</v>
      </c>
      <c r="L53" s="56">
        <f t="shared" si="11"/>
        <v>1</v>
      </c>
      <c r="M53" s="56">
        <f t="shared" si="11"/>
        <v>1</v>
      </c>
      <c r="N53" s="47">
        <f t="shared" si="12"/>
        <v>65485.020000000011</v>
      </c>
    </row>
    <row r="54" spans="1:14">
      <c r="A54" s="12">
        <f t="shared" si="0"/>
        <v>40</v>
      </c>
      <c r="B54" s="106">
        <v>36700</v>
      </c>
      <c r="C54" s="1" t="s">
        <v>154</v>
      </c>
      <c r="D54" s="47">
        <v>24787.080051999983</v>
      </c>
      <c r="E54" s="47">
        <v>0</v>
      </c>
      <c r="F54" s="47">
        <f t="shared" si="8"/>
        <v>24787.080051999983</v>
      </c>
      <c r="G54" s="56">
        <f t="shared" si="9"/>
        <v>1</v>
      </c>
      <c r="H54" s="56">
        <f t="shared" si="9"/>
        <v>1</v>
      </c>
      <c r="I54" s="47">
        <f t="shared" si="10"/>
        <v>24787.080051999983</v>
      </c>
      <c r="K54" s="47">
        <v>24012.465398615379</v>
      </c>
      <c r="L54" s="56">
        <f t="shared" si="11"/>
        <v>1</v>
      </c>
      <c r="M54" s="56">
        <f t="shared" si="11"/>
        <v>1</v>
      </c>
      <c r="N54" s="47">
        <f t="shared" si="12"/>
        <v>24012.465398615379</v>
      </c>
    </row>
    <row r="55" spans="1:14">
      <c r="A55" s="12">
        <f t="shared" si="0"/>
        <v>41</v>
      </c>
      <c r="B55" s="106">
        <v>36701</v>
      </c>
      <c r="C55" s="1" t="s">
        <v>153</v>
      </c>
      <c r="D55" s="47">
        <v>16468839.993046004</v>
      </c>
      <c r="E55" s="47">
        <v>0</v>
      </c>
      <c r="F55" s="47">
        <f t="shared" si="8"/>
        <v>16468839.993046004</v>
      </c>
      <c r="G55" s="56">
        <f t="shared" si="9"/>
        <v>1</v>
      </c>
      <c r="H55" s="56">
        <f t="shared" si="9"/>
        <v>1</v>
      </c>
      <c r="I55" s="47">
        <f t="shared" si="10"/>
        <v>16468839.993046004</v>
      </c>
      <c r="K55" s="47">
        <v>16307435.49812777</v>
      </c>
      <c r="L55" s="56">
        <f t="shared" si="11"/>
        <v>1</v>
      </c>
      <c r="M55" s="56">
        <f t="shared" si="11"/>
        <v>1</v>
      </c>
      <c r="N55" s="47">
        <f t="shared" si="12"/>
        <v>16307435.49812777</v>
      </c>
    </row>
    <row r="56" spans="1:14">
      <c r="A56" s="12">
        <f t="shared" si="0"/>
        <v>42</v>
      </c>
      <c r="B56" s="66">
        <v>36703</v>
      </c>
      <c r="C56" s="1" t="s">
        <v>177</v>
      </c>
      <c r="D56" s="47">
        <v>47284.985499999981</v>
      </c>
      <c r="E56" s="43">
        <v>0</v>
      </c>
      <c r="F56" s="47">
        <f t="shared" si="8"/>
        <v>47284.985499999981</v>
      </c>
      <c r="G56" s="56">
        <f t="shared" si="9"/>
        <v>1</v>
      </c>
      <c r="H56" s="56">
        <f t="shared" si="9"/>
        <v>1</v>
      </c>
      <c r="I56" s="47">
        <f t="shared" si="10"/>
        <v>47284.985499999981</v>
      </c>
      <c r="K56" s="47">
        <v>46005.548788461521</v>
      </c>
      <c r="L56" s="56">
        <f t="shared" si="11"/>
        <v>1</v>
      </c>
      <c r="M56" s="56">
        <f t="shared" si="11"/>
        <v>1</v>
      </c>
      <c r="N56" s="47">
        <f t="shared" si="12"/>
        <v>46005.548788461521</v>
      </c>
    </row>
    <row r="57" spans="1:14">
      <c r="A57" s="12">
        <f t="shared" si="0"/>
        <v>43</v>
      </c>
      <c r="B57" s="106">
        <v>36900</v>
      </c>
      <c r="C57" s="1" t="s">
        <v>179</v>
      </c>
      <c r="D57" s="47">
        <v>421555.98118749994</v>
      </c>
      <c r="E57" s="47">
        <v>0</v>
      </c>
      <c r="F57" s="47">
        <f t="shared" si="8"/>
        <v>421555.98118749994</v>
      </c>
      <c r="G57" s="56">
        <f t="shared" si="9"/>
        <v>1</v>
      </c>
      <c r="H57" s="56">
        <f t="shared" si="9"/>
        <v>1</v>
      </c>
      <c r="I57" s="47">
        <f t="shared" si="10"/>
        <v>421555.98118749994</v>
      </c>
      <c r="K57" s="47">
        <v>409058.54955048062</v>
      </c>
      <c r="L57" s="56">
        <f t="shared" si="11"/>
        <v>1</v>
      </c>
      <c r="M57" s="56">
        <f t="shared" si="11"/>
        <v>1</v>
      </c>
      <c r="N57" s="47">
        <f t="shared" si="12"/>
        <v>409058.54955048062</v>
      </c>
    </row>
    <row r="58" spans="1:14">
      <c r="A58" s="12">
        <f t="shared" si="0"/>
        <v>44</v>
      </c>
      <c r="B58" s="106">
        <v>36901</v>
      </c>
      <c r="C58" s="1" t="s">
        <v>179</v>
      </c>
      <c r="D58" s="47">
        <v>1988493.0305625007</v>
      </c>
      <c r="E58" s="58">
        <v>0</v>
      </c>
      <c r="F58" s="58">
        <f t="shared" si="8"/>
        <v>1988493.0305625007</v>
      </c>
      <c r="G58" s="56">
        <f t="shared" si="9"/>
        <v>1</v>
      </c>
      <c r="H58" s="56">
        <f t="shared" si="9"/>
        <v>1</v>
      </c>
      <c r="I58" s="58">
        <f t="shared" si="10"/>
        <v>1988493.0305625007</v>
      </c>
      <c r="K58" s="47">
        <v>1974308.6628437503</v>
      </c>
      <c r="L58" s="56">
        <f t="shared" si="11"/>
        <v>1</v>
      </c>
      <c r="M58" s="56">
        <f t="shared" si="11"/>
        <v>1</v>
      </c>
      <c r="N58" s="58">
        <f t="shared" si="12"/>
        <v>1974308.6628437503</v>
      </c>
    </row>
    <row r="59" spans="1:14">
      <c r="A59" s="12">
        <f t="shared" si="0"/>
        <v>45</v>
      </c>
      <c r="B59" s="106"/>
      <c r="C59" s="1"/>
      <c r="D59" s="104"/>
      <c r="E59" s="47"/>
      <c r="F59" s="47"/>
      <c r="G59" s="56"/>
      <c r="H59" s="56"/>
      <c r="I59" s="47"/>
      <c r="K59" s="104"/>
      <c r="N59" s="47"/>
    </row>
    <row r="60" spans="1:14">
      <c r="A60" s="12">
        <f t="shared" si="0"/>
        <v>46</v>
      </c>
      <c r="B60" s="105"/>
      <c r="C60" s="1" t="s">
        <v>291</v>
      </c>
      <c r="D60" s="50">
        <f>SUM(D50:D59)</f>
        <v>19622812.582854006</v>
      </c>
      <c r="E60" s="50">
        <f>SUM(E50:E59)</f>
        <v>0</v>
      </c>
      <c r="F60" s="50">
        <f>SUM(F50:F59)</f>
        <v>19622812.582854006</v>
      </c>
      <c r="G60" s="56"/>
      <c r="H60" s="56"/>
      <c r="I60" s="50">
        <f>SUM(I50:I59)</f>
        <v>19622812.582854006</v>
      </c>
      <c r="K60" s="50">
        <f>SUM(K50:K59)</f>
        <v>19429287.522691462</v>
      </c>
      <c r="N60" s="50">
        <f>SUM(N50:N59)</f>
        <v>19429287.522691462</v>
      </c>
    </row>
    <row r="61" spans="1:14">
      <c r="A61" s="12">
        <f t="shared" si="0"/>
        <v>47</v>
      </c>
      <c r="B61" s="105"/>
      <c r="C61" s="4"/>
      <c r="D61" s="47"/>
      <c r="E61" s="47"/>
      <c r="F61" s="47"/>
      <c r="G61" s="56"/>
      <c r="H61" s="56"/>
      <c r="I61" s="47"/>
      <c r="K61" s="47"/>
      <c r="N61" s="47"/>
    </row>
    <row r="62" spans="1:14">
      <c r="A62" s="12">
        <f t="shared" si="0"/>
        <v>48</v>
      </c>
      <c r="B62" s="105"/>
      <c r="C62" s="52" t="s">
        <v>160</v>
      </c>
      <c r="D62" s="47"/>
      <c r="E62" s="47"/>
      <c r="F62" s="47"/>
      <c r="G62" s="56"/>
      <c r="H62" s="56"/>
      <c r="I62" s="47"/>
      <c r="K62" s="47"/>
      <c r="N62" s="47"/>
    </row>
    <row r="63" spans="1:14">
      <c r="A63" s="12">
        <f t="shared" si="0"/>
        <v>49</v>
      </c>
      <c r="B63" s="106">
        <v>37400</v>
      </c>
      <c r="C63" s="1" t="s">
        <v>159</v>
      </c>
      <c r="D63" s="50">
        <v>0</v>
      </c>
      <c r="E63" s="50">
        <v>0</v>
      </c>
      <c r="F63" s="50">
        <f t="shared" ref="F63:F84" si="13">D63-E63</f>
        <v>0</v>
      </c>
      <c r="G63" s="56">
        <f t="shared" ref="G63:H84" si="14">$G$16</f>
        <v>1</v>
      </c>
      <c r="H63" s="56">
        <f t="shared" si="14"/>
        <v>1</v>
      </c>
      <c r="I63" s="50">
        <f t="shared" ref="I63:I84" si="15">F63*G63*H63</f>
        <v>0</v>
      </c>
      <c r="K63" s="50">
        <v>0</v>
      </c>
      <c r="L63" s="56">
        <f t="shared" ref="L63:M84" si="16">$G$16</f>
        <v>1</v>
      </c>
      <c r="M63" s="56">
        <f t="shared" si="16"/>
        <v>1</v>
      </c>
      <c r="N63" s="50">
        <f t="shared" ref="N63:N84" si="17">K63*L63*M63</f>
        <v>0</v>
      </c>
    </row>
    <row r="64" spans="1:14">
      <c r="A64" s="12">
        <f t="shared" si="0"/>
        <v>50</v>
      </c>
      <c r="B64" s="106">
        <v>37401</v>
      </c>
      <c r="C64" s="1" t="s">
        <v>104</v>
      </c>
      <c r="D64" s="47">
        <v>0</v>
      </c>
      <c r="E64" s="47">
        <v>0</v>
      </c>
      <c r="F64" s="47">
        <f t="shared" si="13"/>
        <v>0</v>
      </c>
      <c r="G64" s="56">
        <f t="shared" si="14"/>
        <v>1</v>
      </c>
      <c r="H64" s="56">
        <f t="shared" si="14"/>
        <v>1</v>
      </c>
      <c r="I64" s="47">
        <f t="shared" si="15"/>
        <v>0</v>
      </c>
      <c r="K64" s="47">
        <v>0</v>
      </c>
      <c r="L64" s="56">
        <f t="shared" si="16"/>
        <v>1</v>
      </c>
      <c r="M64" s="56">
        <f t="shared" si="16"/>
        <v>1</v>
      </c>
      <c r="N64" s="47">
        <f t="shared" si="17"/>
        <v>0</v>
      </c>
    </row>
    <row r="65" spans="1:14">
      <c r="A65" s="12">
        <f t="shared" si="0"/>
        <v>51</v>
      </c>
      <c r="B65" s="106">
        <v>37402</v>
      </c>
      <c r="C65" s="1" t="s">
        <v>157</v>
      </c>
      <c r="D65" s="47">
        <v>432486.96482850017</v>
      </c>
      <c r="E65" s="47">
        <v>0</v>
      </c>
      <c r="F65" s="47">
        <f t="shared" si="13"/>
        <v>432486.96482850017</v>
      </c>
      <c r="G65" s="56">
        <f t="shared" si="14"/>
        <v>1</v>
      </c>
      <c r="H65" s="56">
        <f t="shared" si="14"/>
        <v>1</v>
      </c>
      <c r="I65" s="47">
        <f t="shared" si="15"/>
        <v>432486.96482850017</v>
      </c>
      <c r="K65" s="47">
        <v>409512.54129998095</v>
      </c>
      <c r="L65" s="56">
        <f t="shared" si="16"/>
        <v>1</v>
      </c>
      <c r="M65" s="56">
        <f t="shared" si="16"/>
        <v>1</v>
      </c>
      <c r="N65" s="47">
        <f t="shared" si="17"/>
        <v>409512.54129998095</v>
      </c>
    </row>
    <row r="66" spans="1:14">
      <c r="A66" s="12">
        <f t="shared" si="0"/>
        <v>52</v>
      </c>
      <c r="B66" s="106">
        <v>37403</v>
      </c>
      <c r="C66" s="1" t="s">
        <v>158</v>
      </c>
      <c r="D66" s="47">
        <v>0</v>
      </c>
      <c r="E66" s="47">
        <v>0</v>
      </c>
      <c r="F66" s="47">
        <f t="shared" si="13"/>
        <v>0</v>
      </c>
      <c r="G66" s="56">
        <f t="shared" si="14"/>
        <v>1</v>
      </c>
      <c r="H66" s="56">
        <f t="shared" si="14"/>
        <v>1</v>
      </c>
      <c r="I66" s="47">
        <f t="shared" si="15"/>
        <v>0</v>
      </c>
      <c r="K66" s="47">
        <v>0</v>
      </c>
      <c r="L66" s="56">
        <f t="shared" si="16"/>
        <v>1</v>
      </c>
      <c r="M66" s="56">
        <f t="shared" si="16"/>
        <v>1</v>
      </c>
      <c r="N66" s="47">
        <f t="shared" si="17"/>
        <v>0</v>
      </c>
    </row>
    <row r="67" spans="1:14">
      <c r="A67" s="12">
        <f t="shared" si="0"/>
        <v>53</v>
      </c>
      <c r="B67" s="106">
        <v>37500</v>
      </c>
      <c r="C67" s="1" t="s">
        <v>102</v>
      </c>
      <c r="D67" s="47">
        <v>136729.10712500007</v>
      </c>
      <c r="E67" s="47">
        <v>0</v>
      </c>
      <c r="F67" s="47">
        <f t="shared" si="13"/>
        <v>136729.10712500007</v>
      </c>
      <c r="G67" s="56">
        <f t="shared" si="14"/>
        <v>1</v>
      </c>
      <c r="H67" s="56">
        <f t="shared" si="14"/>
        <v>1</v>
      </c>
      <c r="I67" s="47">
        <f t="shared" si="15"/>
        <v>136729.10712500007</v>
      </c>
      <c r="K67" s="47">
        <v>134628.06730288468</v>
      </c>
      <c r="L67" s="56">
        <f t="shared" si="16"/>
        <v>1</v>
      </c>
      <c r="M67" s="56">
        <f t="shared" si="16"/>
        <v>1</v>
      </c>
      <c r="N67" s="47">
        <f t="shared" si="17"/>
        <v>134628.06730288468</v>
      </c>
    </row>
    <row r="68" spans="1:14">
      <c r="A68" s="12">
        <f t="shared" si="0"/>
        <v>54</v>
      </c>
      <c r="B68" s="106">
        <v>37501</v>
      </c>
      <c r="C68" s="1" t="s">
        <v>156</v>
      </c>
      <c r="D68" s="47">
        <v>90527.423312500003</v>
      </c>
      <c r="E68" s="47">
        <v>0</v>
      </c>
      <c r="F68" s="47">
        <f t="shared" si="13"/>
        <v>90527.423312500003</v>
      </c>
      <c r="G68" s="56">
        <f t="shared" si="14"/>
        <v>1</v>
      </c>
      <c r="H68" s="56">
        <f t="shared" si="14"/>
        <v>1</v>
      </c>
      <c r="I68" s="47">
        <f t="shared" si="15"/>
        <v>90527.423312500003</v>
      </c>
      <c r="K68" s="47">
        <v>89903.555507211509</v>
      </c>
      <c r="L68" s="56">
        <f t="shared" si="16"/>
        <v>1</v>
      </c>
      <c r="M68" s="56">
        <f t="shared" si="16"/>
        <v>1</v>
      </c>
      <c r="N68" s="47">
        <f t="shared" si="17"/>
        <v>89903.555507211509</v>
      </c>
    </row>
    <row r="69" spans="1:14">
      <c r="A69" s="12">
        <f t="shared" si="0"/>
        <v>55</v>
      </c>
      <c r="B69" s="106">
        <v>37502</v>
      </c>
      <c r="C69" s="1" t="s">
        <v>157</v>
      </c>
      <c r="D69" s="47">
        <v>45583.651187500029</v>
      </c>
      <c r="E69" s="47">
        <v>0</v>
      </c>
      <c r="F69" s="47">
        <f t="shared" si="13"/>
        <v>45583.651187500029</v>
      </c>
      <c r="G69" s="56">
        <f t="shared" si="14"/>
        <v>1</v>
      </c>
      <c r="H69" s="56">
        <f t="shared" si="14"/>
        <v>1</v>
      </c>
      <c r="I69" s="47">
        <f t="shared" si="15"/>
        <v>45583.651187500029</v>
      </c>
      <c r="K69" s="47">
        <v>45294.503012019246</v>
      </c>
      <c r="L69" s="56">
        <f t="shared" si="16"/>
        <v>1</v>
      </c>
      <c r="M69" s="56">
        <f t="shared" si="16"/>
        <v>1</v>
      </c>
      <c r="N69" s="47">
        <f t="shared" si="17"/>
        <v>45294.503012019246</v>
      </c>
    </row>
    <row r="70" spans="1:14">
      <c r="A70" s="12">
        <f t="shared" si="0"/>
        <v>56</v>
      </c>
      <c r="B70" s="106">
        <v>37503</v>
      </c>
      <c r="C70" s="1" t="s">
        <v>155</v>
      </c>
      <c r="D70" s="47">
        <v>3387.0417500000003</v>
      </c>
      <c r="E70" s="47">
        <v>0</v>
      </c>
      <c r="F70" s="47">
        <f t="shared" si="13"/>
        <v>3387.0417500000003</v>
      </c>
      <c r="G70" s="56">
        <f t="shared" si="14"/>
        <v>1</v>
      </c>
      <c r="H70" s="56">
        <f t="shared" si="14"/>
        <v>1</v>
      </c>
      <c r="I70" s="47">
        <f t="shared" si="15"/>
        <v>3387.0417500000003</v>
      </c>
      <c r="K70" s="47">
        <v>3362.0131634615382</v>
      </c>
      <c r="L70" s="56">
        <f t="shared" si="16"/>
        <v>1</v>
      </c>
      <c r="M70" s="56">
        <f t="shared" si="16"/>
        <v>1</v>
      </c>
      <c r="N70" s="47">
        <f t="shared" si="17"/>
        <v>3362.0131634615382</v>
      </c>
    </row>
    <row r="71" spans="1:14">
      <c r="A71" s="12">
        <f t="shared" si="0"/>
        <v>57</v>
      </c>
      <c r="B71" s="106">
        <v>37600</v>
      </c>
      <c r="C71" s="1" t="s">
        <v>154</v>
      </c>
      <c r="D71" s="47">
        <v>1123391.8590872192</v>
      </c>
      <c r="E71" s="47">
        <v>0</v>
      </c>
      <c r="F71" s="47">
        <f t="shared" si="13"/>
        <v>1123391.8590872192</v>
      </c>
      <c r="G71" s="56">
        <f t="shared" si="14"/>
        <v>1</v>
      </c>
      <c r="H71" s="56">
        <f t="shared" si="14"/>
        <v>1</v>
      </c>
      <c r="I71" s="47">
        <f t="shared" si="15"/>
        <v>1123391.8590872192</v>
      </c>
      <c r="K71" s="47">
        <v>1070547.6442800839</v>
      </c>
      <c r="L71" s="56">
        <f t="shared" si="16"/>
        <v>1</v>
      </c>
      <c r="M71" s="56">
        <f t="shared" si="16"/>
        <v>1</v>
      </c>
      <c r="N71" s="47">
        <f t="shared" si="17"/>
        <v>1070547.6442800839</v>
      </c>
    </row>
    <row r="72" spans="1:14">
      <c r="A72" s="12">
        <f t="shared" si="0"/>
        <v>58</v>
      </c>
      <c r="B72" s="106">
        <v>37601</v>
      </c>
      <c r="C72" s="1" t="s">
        <v>153</v>
      </c>
      <c r="D72" s="47">
        <v>24762236.08994627</v>
      </c>
      <c r="E72" s="47">
        <v>0</v>
      </c>
      <c r="F72" s="47">
        <f t="shared" si="13"/>
        <v>24762236.08994627</v>
      </c>
      <c r="G72" s="56">
        <f t="shared" si="14"/>
        <v>1</v>
      </c>
      <c r="H72" s="56">
        <f t="shared" si="14"/>
        <v>1</v>
      </c>
      <c r="I72" s="47">
        <f t="shared" si="15"/>
        <v>24762236.08994627</v>
      </c>
      <c r="K72" s="47">
        <v>24680053.654809061</v>
      </c>
      <c r="L72" s="56">
        <f t="shared" si="16"/>
        <v>1</v>
      </c>
      <c r="M72" s="56">
        <f t="shared" si="16"/>
        <v>1</v>
      </c>
      <c r="N72" s="47">
        <f t="shared" si="17"/>
        <v>24680053.654809061</v>
      </c>
    </row>
    <row r="73" spans="1:14">
      <c r="A73" s="12">
        <f t="shared" si="0"/>
        <v>59</v>
      </c>
      <c r="B73" s="106">
        <v>37602</v>
      </c>
      <c r="C73" s="1" t="s">
        <v>152</v>
      </c>
      <c r="D73" s="47">
        <v>18189112.632607847</v>
      </c>
      <c r="E73" s="47">
        <v>0</v>
      </c>
      <c r="F73" s="47">
        <f t="shared" si="13"/>
        <v>18189112.632607847</v>
      </c>
      <c r="G73" s="56">
        <f t="shared" si="14"/>
        <v>1</v>
      </c>
      <c r="H73" s="56">
        <f t="shared" si="14"/>
        <v>1</v>
      </c>
      <c r="I73" s="47">
        <f t="shared" si="15"/>
        <v>18189112.632607847</v>
      </c>
      <c r="K73" s="47">
        <v>16994937.629065141</v>
      </c>
      <c r="L73" s="56">
        <f t="shared" si="16"/>
        <v>1</v>
      </c>
      <c r="M73" s="56">
        <f t="shared" si="16"/>
        <v>1</v>
      </c>
      <c r="N73" s="47">
        <f t="shared" si="17"/>
        <v>16994937.629065141</v>
      </c>
    </row>
    <row r="74" spans="1:14">
      <c r="A74" s="12">
        <f t="shared" si="0"/>
        <v>60</v>
      </c>
      <c r="B74" s="108">
        <v>37603</v>
      </c>
      <c r="C74" s="1" t="s">
        <v>177</v>
      </c>
      <c r="D74" s="47">
        <v>2536610.346808407</v>
      </c>
      <c r="E74" s="43">
        <v>0</v>
      </c>
      <c r="F74" s="47">
        <f t="shared" si="13"/>
        <v>2536610.346808407</v>
      </c>
      <c r="G74" s="56">
        <f t="shared" si="14"/>
        <v>1</v>
      </c>
      <c r="H74" s="56">
        <f t="shared" si="14"/>
        <v>1</v>
      </c>
      <c r="I74" s="47">
        <f t="shared" si="15"/>
        <v>2536610.346808407</v>
      </c>
      <c r="K74" s="47">
        <v>2528269.840574807</v>
      </c>
      <c r="L74" s="56">
        <f t="shared" si="16"/>
        <v>1</v>
      </c>
      <c r="M74" s="56">
        <f t="shared" si="16"/>
        <v>1</v>
      </c>
      <c r="N74" s="47">
        <f t="shared" si="17"/>
        <v>2528269.840574807</v>
      </c>
    </row>
    <row r="75" spans="1:14">
      <c r="A75" s="12">
        <f t="shared" si="0"/>
        <v>61</v>
      </c>
      <c r="B75" s="108">
        <v>37604</v>
      </c>
      <c r="C75" s="1" t="s">
        <v>176</v>
      </c>
      <c r="D75" s="47">
        <v>7971956.046000001</v>
      </c>
      <c r="E75" s="43">
        <v>0</v>
      </c>
      <c r="F75" s="47">
        <f t="shared" si="13"/>
        <v>7971956.046000001</v>
      </c>
      <c r="G75" s="56">
        <f t="shared" si="14"/>
        <v>1</v>
      </c>
      <c r="H75" s="56">
        <f t="shared" si="14"/>
        <v>1</v>
      </c>
      <c r="I75" s="47">
        <f t="shared" si="15"/>
        <v>7971956.046000001</v>
      </c>
      <c r="K75" s="47">
        <v>7839709.3112307703</v>
      </c>
      <c r="L75" s="56">
        <f t="shared" si="16"/>
        <v>1</v>
      </c>
      <c r="M75" s="56">
        <f t="shared" si="16"/>
        <v>1</v>
      </c>
      <c r="N75" s="47">
        <f t="shared" si="17"/>
        <v>7839709.3112307703</v>
      </c>
    </row>
    <row r="76" spans="1:14">
      <c r="A76" s="12">
        <f t="shared" si="0"/>
        <v>62</v>
      </c>
      <c r="B76" s="106">
        <v>37800</v>
      </c>
      <c r="C76" s="1" t="s">
        <v>151</v>
      </c>
      <c r="D76" s="47">
        <v>3098732.4919190938</v>
      </c>
      <c r="E76" s="47">
        <v>0</v>
      </c>
      <c r="F76" s="47">
        <f t="shared" si="13"/>
        <v>3098732.4919190938</v>
      </c>
      <c r="G76" s="56">
        <f t="shared" si="14"/>
        <v>1</v>
      </c>
      <c r="H76" s="56">
        <f t="shared" si="14"/>
        <v>1</v>
      </c>
      <c r="I76" s="47">
        <f t="shared" si="15"/>
        <v>3098732.4919190938</v>
      </c>
      <c r="K76" s="47">
        <v>2860167.1210372527</v>
      </c>
      <c r="L76" s="56">
        <f t="shared" si="16"/>
        <v>1</v>
      </c>
      <c r="M76" s="56">
        <f t="shared" si="16"/>
        <v>1</v>
      </c>
      <c r="N76" s="47">
        <f t="shared" si="17"/>
        <v>2860167.1210372527</v>
      </c>
    </row>
    <row r="77" spans="1:14">
      <c r="A77" s="12">
        <f t="shared" si="0"/>
        <v>63</v>
      </c>
      <c r="B77" s="106">
        <v>37900</v>
      </c>
      <c r="C77" s="1" t="s">
        <v>150</v>
      </c>
      <c r="D77" s="47">
        <v>884898.52007793693</v>
      </c>
      <c r="E77" s="47">
        <v>0</v>
      </c>
      <c r="F77" s="47">
        <f t="shared" si="13"/>
        <v>884898.52007793693</v>
      </c>
      <c r="G77" s="56">
        <f t="shared" si="14"/>
        <v>1</v>
      </c>
      <c r="H77" s="56">
        <f t="shared" si="14"/>
        <v>1</v>
      </c>
      <c r="I77" s="47">
        <f t="shared" si="15"/>
        <v>884898.52007793693</v>
      </c>
      <c r="K77" s="47">
        <v>1007387.8395029625</v>
      </c>
      <c r="L77" s="56">
        <f t="shared" si="16"/>
        <v>1</v>
      </c>
      <c r="M77" s="56">
        <f t="shared" si="16"/>
        <v>1</v>
      </c>
      <c r="N77" s="47">
        <f t="shared" si="17"/>
        <v>1007387.8395029625</v>
      </c>
    </row>
    <row r="78" spans="1:14">
      <c r="A78" s="12">
        <f t="shared" si="0"/>
        <v>64</v>
      </c>
      <c r="B78" s="106">
        <v>37905</v>
      </c>
      <c r="C78" s="1" t="s">
        <v>149</v>
      </c>
      <c r="D78" s="47">
        <v>1081197.5641259302</v>
      </c>
      <c r="E78" s="47">
        <v>0</v>
      </c>
      <c r="F78" s="47">
        <f t="shared" si="13"/>
        <v>1081197.5641259302</v>
      </c>
      <c r="G78" s="56">
        <f t="shared" si="14"/>
        <v>1</v>
      </c>
      <c r="H78" s="56">
        <f t="shared" si="14"/>
        <v>1</v>
      </c>
      <c r="I78" s="47">
        <f t="shared" si="15"/>
        <v>1081197.5641259302</v>
      </c>
      <c r="K78" s="47">
        <v>1068825.9558724554</v>
      </c>
      <c r="L78" s="56">
        <f t="shared" si="16"/>
        <v>1</v>
      </c>
      <c r="M78" s="56">
        <f t="shared" si="16"/>
        <v>1</v>
      </c>
      <c r="N78" s="47">
        <f t="shared" si="17"/>
        <v>1068825.9558724554</v>
      </c>
    </row>
    <row r="79" spans="1:14">
      <c r="A79" s="12">
        <f t="shared" si="0"/>
        <v>65</v>
      </c>
      <c r="B79" s="106">
        <v>38000</v>
      </c>
      <c r="C79" s="1" t="s">
        <v>148</v>
      </c>
      <c r="D79" s="47">
        <v>41982227.062868841</v>
      </c>
      <c r="E79" s="47">
        <v>0</v>
      </c>
      <c r="F79" s="47">
        <f t="shared" si="13"/>
        <v>41982227.062868841</v>
      </c>
      <c r="G79" s="56">
        <f t="shared" si="14"/>
        <v>1</v>
      </c>
      <c r="H79" s="56">
        <f t="shared" si="14"/>
        <v>1</v>
      </c>
      <c r="I79" s="47">
        <f t="shared" si="15"/>
        <v>41982227.062868841</v>
      </c>
      <c r="K79" s="47">
        <v>43704429.221960142</v>
      </c>
      <c r="L79" s="56">
        <f t="shared" si="16"/>
        <v>1</v>
      </c>
      <c r="M79" s="56">
        <f t="shared" si="16"/>
        <v>1</v>
      </c>
      <c r="N79" s="47">
        <f t="shared" si="17"/>
        <v>43704429.221960142</v>
      </c>
    </row>
    <row r="80" spans="1:14">
      <c r="A80" s="12">
        <f t="shared" ref="A80:A143" si="18">A79+1</f>
        <v>66</v>
      </c>
      <c r="B80" s="106">
        <v>38100</v>
      </c>
      <c r="C80" s="1" t="s">
        <v>147</v>
      </c>
      <c r="D80" s="47">
        <v>18498575.153043564</v>
      </c>
      <c r="E80" s="47">
        <v>0</v>
      </c>
      <c r="F80" s="47">
        <f t="shared" si="13"/>
        <v>18498575.153043564</v>
      </c>
      <c r="G80" s="56">
        <f t="shared" si="14"/>
        <v>1</v>
      </c>
      <c r="H80" s="56">
        <f t="shared" si="14"/>
        <v>1</v>
      </c>
      <c r="I80" s="47">
        <f t="shared" si="15"/>
        <v>18498575.153043564</v>
      </c>
      <c r="K80" s="47">
        <v>17665566.008327179</v>
      </c>
      <c r="L80" s="56">
        <f t="shared" si="16"/>
        <v>1</v>
      </c>
      <c r="M80" s="56">
        <f t="shared" si="16"/>
        <v>1</v>
      </c>
      <c r="N80" s="47">
        <f t="shared" si="17"/>
        <v>17665566.008327179</v>
      </c>
    </row>
    <row r="81" spans="1:14">
      <c r="A81" s="12">
        <f t="shared" si="18"/>
        <v>67</v>
      </c>
      <c r="B81" s="106">
        <v>38200</v>
      </c>
      <c r="C81" s="1" t="s">
        <v>146</v>
      </c>
      <c r="D81" s="47">
        <v>26810398.382154733</v>
      </c>
      <c r="E81" s="47">
        <v>0</v>
      </c>
      <c r="F81" s="47">
        <f t="shared" si="13"/>
        <v>26810398.382154733</v>
      </c>
      <c r="G81" s="56">
        <f t="shared" si="14"/>
        <v>1</v>
      </c>
      <c r="H81" s="56">
        <f t="shared" si="14"/>
        <v>1</v>
      </c>
      <c r="I81" s="47">
        <f t="shared" si="15"/>
        <v>26810398.382154733</v>
      </c>
      <c r="K81" s="47">
        <v>26266344.091657463</v>
      </c>
      <c r="L81" s="56">
        <f t="shared" si="16"/>
        <v>1</v>
      </c>
      <c r="M81" s="56">
        <f t="shared" si="16"/>
        <v>1</v>
      </c>
      <c r="N81" s="47">
        <f t="shared" si="17"/>
        <v>26266344.091657463</v>
      </c>
    </row>
    <row r="82" spans="1:14">
      <c r="A82" s="12">
        <f t="shared" si="18"/>
        <v>68</v>
      </c>
      <c r="B82" s="106">
        <v>38300</v>
      </c>
      <c r="C82" s="1" t="s">
        <v>145</v>
      </c>
      <c r="D82" s="47">
        <v>-8522211.8342981897</v>
      </c>
      <c r="E82" s="47">
        <v>0</v>
      </c>
      <c r="F82" s="47">
        <f t="shared" si="13"/>
        <v>-8522211.8342981897</v>
      </c>
      <c r="G82" s="56">
        <f t="shared" si="14"/>
        <v>1</v>
      </c>
      <c r="H82" s="56">
        <f t="shared" si="14"/>
        <v>1</v>
      </c>
      <c r="I82" s="47">
        <f t="shared" si="15"/>
        <v>-8522211.8342981897</v>
      </c>
      <c r="K82" s="47">
        <v>-7457932.0859522736</v>
      </c>
      <c r="L82" s="56">
        <f t="shared" si="16"/>
        <v>1</v>
      </c>
      <c r="M82" s="56">
        <f t="shared" si="16"/>
        <v>1</v>
      </c>
      <c r="N82" s="47">
        <f t="shared" si="17"/>
        <v>-7457932.0859522736</v>
      </c>
    </row>
    <row r="83" spans="1:14">
      <c r="A83" s="12">
        <f t="shared" si="18"/>
        <v>69</v>
      </c>
      <c r="B83" s="106">
        <v>38400</v>
      </c>
      <c r="C83" s="1" t="s">
        <v>144</v>
      </c>
      <c r="D83" s="47">
        <v>136648.74515675433</v>
      </c>
      <c r="E83" s="47">
        <v>0</v>
      </c>
      <c r="F83" s="47">
        <f t="shared" si="13"/>
        <v>136648.74515675433</v>
      </c>
      <c r="G83" s="56">
        <f t="shared" si="14"/>
        <v>1</v>
      </c>
      <c r="H83" s="56">
        <f t="shared" si="14"/>
        <v>1</v>
      </c>
      <c r="I83" s="47">
        <f t="shared" si="15"/>
        <v>136648.74515675433</v>
      </c>
      <c r="K83" s="47">
        <v>133185.60311840798</v>
      </c>
      <c r="L83" s="56">
        <f t="shared" si="16"/>
        <v>1</v>
      </c>
      <c r="M83" s="56">
        <f t="shared" si="16"/>
        <v>1</v>
      </c>
      <c r="N83" s="47">
        <f t="shared" si="17"/>
        <v>133185.60311840798</v>
      </c>
    </row>
    <row r="84" spans="1:14">
      <c r="A84" s="12">
        <f t="shared" si="18"/>
        <v>70</v>
      </c>
      <c r="B84" s="106">
        <v>38500</v>
      </c>
      <c r="C84" s="1" t="s">
        <v>143</v>
      </c>
      <c r="D84" s="47">
        <v>3411257.4631019752</v>
      </c>
      <c r="E84" s="47">
        <v>0</v>
      </c>
      <c r="F84" s="47">
        <f t="shared" si="13"/>
        <v>3411257.4631019752</v>
      </c>
      <c r="G84" s="56">
        <f t="shared" si="14"/>
        <v>1</v>
      </c>
      <c r="H84" s="56">
        <f t="shared" si="14"/>
        <v>1</v>
      </c>
      <c r="I84" s="47">
        <f t="shared" si="15"/>
        <v>3411257.4631019752</v>
      </c>
      <c r="K84" s="47">
        <v>3374688.3745123702</v>
      </c>
      <c r="L84" s="56">
        <f t="shared" si="16"/>
        <v>1</v>
      </c>
      <c r="M84" s="56">
        <f t="shared" si="16"/>
        <v>1</v>
      </c>
      <c r="N84" s="47">
        <f t="shared" si="17"/>
        <v>3374688.3745123702</v>
      </c>
    </row>
    <row r="85" spans="1:14">
      <c r="A85" s="12">
        <f t="shared" si="18"/>
        <v>71</v>
      </c>
      <c r="B85" s="106"/>
      <c r="C85" s="1"/>
      <c r="D85" s="104"/>
      <c r="E85" s="104"/>
      <c r="F85" s="104"/>
      <c r="G85" s="56"/>
      <c r="H85" s="56"/>
      <c r="I85" s="104"/>
      <c r="K85" s="104"/>
      <c r="N85" s="104"/>
    </row>
    <row r="86" spans="1:14">
      <c r="A86" s="12">
        <f t="shared" si="18"/>
        <v>72</v>
      </c>
      <c r="B86" s="106"/>
      <c r="C86" s="1" t="s">
        <v>290</v>
      </c>
      <c r="D86" s="50">
        <f>SUM(D63:D85)</f>
        <v>142673744.7108039</v>
      </c>
      <c r="E86" s="50">
        <f>SUM(E63:E85)</f>
        <v>0</v>
      </c>
      <c r="F86" s="50">
        <f>SUM(F63:F85)</f>
        <v>142673744.7108039</v>
      </c>
      <c r="G86" s="56"/>
      <c r="H86" s="56"/>
      <c r="I86" s="50">
        <f>SUM(I63:I85)</f>
        <v>142673744.7108039</v>
      </c>
      <c r="K86" s="50">
        <f>SUM(K63:K85)</f>
        <v>142418880.89028138</v>
      </c>
      <c r="N86" s="50">
        <f>SUM(N63:N85)</f>
        <v>142418880.89028138</v>
      </c>
    </row>
    <row r="87" spans="1:14">
      <c r="A87" s="12">
        <f t="shared" si="18"/>
        <v>73</v>
      </c>
      <c r="B87" s="106"/>
      <c r="C87" s="1"/>
      <c r="D87" s="47"/>
      <c r="E87" s="47"/>
      <c r="F87" s="47"/>
      <c r="G87" s="56"/>
      <c r="H87" s="56"/>
      <c r="I87" s="47"/>
      <c r="K87" s="47"/>
      <c r="N87" s="47"/>
    </row>
    <row r="88" spans="1:14">
      <c r="A88" s="12">
        <f t="shared" si="18"/>
        <v>74</v>
      </c>
      <c r="B88" s="105"/>
      <c r="C88" s="52" t="s">
        <v>105</v>
      </c>
      <c r="D88" s="47"/>
      <c r="E88" s="47"/>
      <c r="F88" s="47"/>
      <c r="G88" s="56"/>
      <c r="H88" s="56"/>
      <c r="I88" s="47"/>
      <c r="K88" s="47"/>
      <c r="N88" s="47"/>
    </row>
    <row r="89" spans="1:14">
      <c r="A89" s="12">
        <f t="shared" si="18"/>
        <v>75</v>
      </c>
      <c r="B89" s="106">
        <v>38900</v>
      </c>
      <c r="C89" s="112" t="s">
        <v>289</v>
      </c>
      <c r="D89" s="50">
        <v>0</v>
      </c>
      <c r="E89" s="50">
        <v>0</v>
      </c>
      <c r="F89" s="50">
        <f t="shared" ref="F89:F116" si="19">D89-E89</f>
        <v>0</v>
      </c>
      <c r="G89" s="56">
        <f t="shared" ref="G89:H116" si="20">$G$16</f>
        <v>1</v>
      </c>
      <c r="H89" s="56">
        <f t="shared" si="20"/>
        <v>1</v>
      </c>
      <c r="I89" s="50">
        <f t="shared" ref="I89:I116" si="21">F89*G89*H89</f>
        <v>0</v>
      </c>
      <c r="K89" s="50">
        <v>0</v>
      </c>
      <c r="L89" s="56">
        <f t="shared" ref="L89:M116" si="22">$G$16</f>
        <v>1</v>
      </c>
      <c r="M89" s="56">
        <f t="shared" si="22"/>
        <v>1</v>
      </c>
      <c r="N89" s="50">
        <f t="shared" ref="N89:N116" si="23">K89*L89*M89</f>
        <v>0</v>
      </c>
    </row>
    <row r="90" spans="1:14">
      <c r="A90" s="12">
        <f t="shared" si="18"/>
        <v>76</v>
      </c>
      <c r="B90" s="106">
        <v>39000</v>
      </c>
      <c r="C90" s="112" t="s">
        <v>257</v>
      </c>
      <c r="D90" s="47">
        <v>1578713.4416857632</v>
      </c>
      <c r="E90" s="47">
        <v>0</v>
      </c>
      <c r="F90" s="47">
        <f t="shared" si="19"/>
        <v>1578713.4416857632</v>
      </c>
      <c r="G90" s="56">
        <f t="shared" si="20"/>
        <v>1</v>
      </c>
      <c r="H90" s="56">
        <f t="shared" si="20"/>
        <v>1</v>
      </c>
      <c r="I90" s="47">
        <f t="shared" si="21"/>
        <v>1578713.4416857632</v>
      </c>
      <c r="K90" s="47">
        <v>1470664.65924679</v>
      </c>
      <c r="L90" s="56">
        <f t="shared" si="22"/>
        <v>1</v>
      </c>
      <c r="M90" s="56">
        <f t="shared" si="22"/>
        <v>1</v>
      </c>
      <c r="N90" s="47">
        <f t="shared" si="23"/>
        <v>1470664.65924679</v>
      </c>
    </row>
    <row r="91" spans="1:14">
      <c r="A91" s="12">
        <f t="shared" si="18"/>
        <v>77</v>
      </c>
      <c r="B91" s="106">
        <v>39002</v>
      </c>
      <c r="C91" s="112" t="s">
        <v>288</v>
      </c>
      <c r="D91" s="47">
        <v>149541.98988249997</v>
      </c>
      <c r="E91" s="47">
        <v>0</v>
      </c>
      <c r="F91" s="47">
        <f t="shared" si="19"/>
        <v>149541.98988249997</v>
      </c>
      <c r="G91" s="56">
        <f t="shared" si="20"/>
        <v>1</v>
      </c>
      <c r="H91" s="56">
        <f t="shared" si="20"/>
        <v>1</v>
      </c>
      <c r="I91" s="47">
        <f t="shared" si="21"/>
        <v>149541.98988249997</v>
      </c>
      <c r="K91" s="47">
        <v>147386.6991991346</v>
      </c>
      <c r="L91" s="56">
        <f t="shared" si="22"/>
        <v>1</v>
      </c>
      <c r="M91" s="56">
        <f t="shared" si="22"/>
        <v>1</v>
      </c>
      <c r="N91" s="47">
        <f t="shared" si="23"/>
        <v>147386.6991991346</v>
      </c>
    </row>
    <row r="92" spans="1:14">
      <c r="A92" s="12">
        <f t="shared" si="18"/>
        <v>78</v>
      </c>
      <c r="B92" s="106">
        <v>39003</v>
      </c>
      <c r="C92" s="112" t="s">
        <v>287</v>
      </c>
      <c r="D92" s="47">
        <v>370087.95979100012</v>
      </c>
      <c r="E92" s="47">
        <v>0</v>
      </c>
      <c r="F92" s="47">
        <f t="shared" si="19"/>
        <v>370087.95979100012</v>
      </c>
      <c r="G92" s="56">
        <f t="shared" si="20"/>
        <v>1</v>
      </c>
      <c r="H92" s="56">
        <f t="shared" si="20"/>
        <v>1</v>
      </c>
      <c r="I92" s="47">
        <f t="shared" si="21"/>
        <v>370087.95979100012</v>
      </c>
      <c r="K92" s="47">
        <v>361258.4272514233</v>
      </c>
      <c r="L92" s="56">
        <f t="shared" si="22"/>
        <v>1</v>
      </c>
      <c r="M92" s="56">
        <f t="shared" si="22"/>
        <v>1</v>
      </c>
      <c r="N92" s="47">
        <f t="shared" si="23"/>
        <v>361258.4272514233</v>
      </c>
    </row>
    <row r="93" spans="1:14">
      <c r="A93" s="12">
        <f t="shared" si="18"/>
        <v>79</v>
      </c>
      <c r="B93" s="106">
        <v>39004</v>
      </c>
      <c r="C93" s="112" t="s">
        <v>276</v>
      </c>
      <c r="D93" s="47">
        <v>10365.236237000001</v>
      </c>
      <c r="E93" s="47">
        <v>0</v>
      </c>
      <c r="F93" s="47">
        <f t="shared" si="19"/>
        <v>10365.236237000001</v>
      </c>
      <c r="G93" s="56">
        <f t="shared" si="20"/>
        <v>1</v>
      </c>
      <c r="H93" s="56">
        <f t="shared" si="20"/>
        <v>1</v>
      </c>
      <c r="I93" s="47">
        <f t="shared" si="21"/>
        <v>10365.236237000001</v>
      </c>
      <c r="K93" s="47">
        <v>10040.713602269232</v>
      </c>
      <c r="L93" s="56">
        <f t="shared" si="22"/>
        <v>1</v>
      </c>
      <c r="M93" s="56">
        <f t="shared" si="22"/>
        <v>1</v>
      </c>
      <c r="N93" s="47">
        <f t="shared" si="23"/>
        <v>10040.713602269232</v>
      </c>
    </row>
    <row r="94" spans="1:14">
      <c r="A94" s="12">
        <f t="shared" si="18"/>
        <v>80</v>
      </c>
      <c r="B94" s="106">
        <v>39009</v>
      </c>
      <c r="C94" s="112" t="s">
        <v>256</v>
      </c>
      <c r="D94" s="47">
        <v>1246194.18</v>
      </c>
      <c r="E94" s="47">
        <v>0</v>
      </c>
      <c r="F94" s="47">
        <f t="shared" si="19"/>
        <v>1246194.18</v>
      </c>
      <c r="G94" s="56">
        <f t="shared" si="20"/>
        <v>1</v>
      </c>
      <c r="H94" s="56">
        <f t="shared" si="20"/>
        <v>1</v>
      </c>
      <c r="I94" s="47">
        <f t="shared" si="21"/>
        <v>1246194.18</v>
      </c>
      <c r="K94" s="47">
        <v>1246194.18</v>
      </c>
      <c r="L94" s="56">
        <f t="shared" si="22"/>
        <v>1</v>
      </c>
      <c r="M94" s="56">
        <f t="shared" si="22"/>
        <v>1</v>
      </c>
      <c r="N94" s="47">
        <f t="shared" si="23"/>
        <v>1246194.18</v>
      </c>
    </row>
    <row r="95" spans="1:14">
      <c r="A95" s="12">
        <f t="shared" si="18"/>
        <v>81</v>
      </c>
      <c r="B95" s="106">
        <v>39100</v>
      </c>
      <c r="C95" s="112" t="s">
        <v>254</v>
      </c>
      <c r="D95" s="47">
        <v>1122254.4382499994</v>
      </c>
      <c r="E95" s="47">
        <v>0</v>
      </c>
      <c r="F95" s="47">
        <f t="shared" si="19"/>
        <v>1122254.4382499994</v>
      </c>
      <c r="G95" s="56">
        <f t="shared" si="20"/>
        <v>1</v>
      </c>
      <c r="H95" s="56">
        <f t="shared" si="20"/>
        <v>1</v>
      </c>
      <c r="I95" s="47">
        <f t="shared" si="21"/>
        <v>1122254.4382499994</v>
      </c>
      <c r="K95" s="47">
        <v>1078420.1195288459</v>
      </c>
      <c r="L95" s="56">
        <f t="shared" si="22"/>
        <v>1</v>
      </c>
      <c r="M95" s="56">
        <f t="shared" si="22"/>
        <v>1</v>
      </c>
      <c r="N95" s="47">
        <f t="shared" si="23"/>
        <v>1078420.1195288459</v>
      </c>
    </row>
    <row r="96" spans="1:14">
      <c r="A96" s="12">
        <f t="shared" si="18"/>
        <v>82</v>
      </c>
      <c r="B96" s="106">
        <v>39103</v>
      </c>
      <c r="C96" s="112" t="s">
        <v>129</v>
      </c>
      <c r="D96" s="47">
        <v>0</v>
      </c>
      <c r="E96" s="47">
        <v>0</v>
      </c>
      <c r="F96" s="47">
        <f t="shared" si="19"/>
        <v>0</v>
      </c>
      <c r="G96" s="56">
        <f t="shared" si="20"/>
        <v>1</v>
      </c>
      <c r="H96" s="56">
        <f t="shared" si="20"/>
        <v>1</v>
      </c>
      <c r="I96" s="47">
        <f t="shared" si="21"/>
        <v>0</v>
      </c>
      <c r="K96" s="47">
        <v>0</v>
      </c>
      <c r="L96" s="56">
        <f t="shared" si="22"/>
        <v>1</v>
      </c>
      <c r="M96" s="56">
        <f t="shared" si="22"/>
        <v>1</v>
      </c>
      <c r="N96" s="47">
        <f t="shared" si="23"/>
        <v>0</v>
      </c>
    </row>
    <row r="97" spans="1:14">
      <c r="A97" s="12">
        <f t="shared" si="18"/>
        <v>83</v>
      </c>
      <c r="B97" s="106">
        <v>39200</v>
      </c>
      <c r="C97" s="112" t="s">
        <v>269</v>
      </c>
      <c r="D97" s="47">
        <v>95649.012335000036</v>
      </c>
      <c r="E97" s="47">
        <v>0</v>
      </c>
      <c r="F97" s="47">
        <f t="shared" si="19"/>
        <v>95649.012335000036</v>
      </c>
      <c r="G97" s="56">
        <f t="shared" si="20"/>
        <v>1</v>
      </c>
      <c r="H97" s="56">
        <f t="shared" si="20"/>
        <v>1</v>
      </c>
      <c r="I97" s="47">
        <f t="shared" si="21"/>
        <v>95649.012335000036</v>
      </c>
      <c r="K97" s="47">
        <v>91137.745244038495</v>
      </c>
      <c r="L97" s="56">
        <f t="shared" si="22"/>
        <v>1</v>
      </c>
      <c r="M97" s="56">
        <f t="shared" si="22"/>
        <v>1</v>
      </c>
      <c r="N97" s="47">
        <f t="shared" si="23"/>
        <v>91137.745244038495</v>
      </c>
    </row>
    <row r="98" spans="1:14">
      <c r="A98" s="12">
        <f t="shared" si="18"/>
        <v>84</v>
      </c>
      <c r="B98" s="106">
        <v>39202</v>
      </c>
      <c r="C98" s="112" t="s">
        <v>286</v>
      </c>
      <c r="D98" s="47">
        <v>3306.663059999998</v>
      </c>
      <c r="E98" s="47">
        <v>0</v>
      </c>
      <c r="F98" s="47">
        <f t="shared" si="19"/>
        <v>3306.663059999998</v>
      </c>
      <c r="G98" s="56">
        <f t="shared" si="20"/>
        <v>1</v>
      </c>
      <c r="H98" s="56">
        <f t="shared" si="20"/>
        <v>1</v>
      </c>
      <c r="I98" s="47">
        <f t="shared" si="21"/>
        <v>3306.663059999998</v>
      </c>
      <c r="K98" s="47">
        <v>3267.4623623076914</v>
      </c>
      <c r="L98" s="56">
        <f t="shared" si="22"/>
        <v>1</v>
      </c>
      <c r="M98" s="56">
        <f t="shared" si="22"/>
        <v>1</v>
      </c>
      <c r="N98" s="47">
        <f t="shared" si="23"/>
        <v>3267.4623623076914</v>
      </c>
    </row>
    <row r="99" spans="1:14">
      <c r="A99" s="12">
        <f t="shared" si="18"/>
        <v>85</v>
      </c>
      <c r="B99" s="105">
        <v>39400</v>
      </c>
      <c r="C99" s="112" t="s">
        <v>267</v>
      </c>
      <c r="D99" s="47">
        <v>1846773.5096131465</v>
      </c>
      <c r="E99" s="47">
        <v>0</v>
      </c>
      <c r="F99" s="47">
        <f t="shared" si="19"/>
        <v>1846773.5096131465</v>
      </c>
      <c r="G99" s="56">
        <f t="shared" si="20"/>
        <v>1</v>
      </c>
      <c r="H99" s="56">
        <f t="shared" si="20"/>
        <v>1</v>
      </c>
      <c r="I99" s="47">
        <f t="shared" si="21"/>
        <v>1846773.5096131465</v>
      </c>
      <c r="K99" s="47">
        <v>1678849.3218359051</v>
      </c>
      <c r="L99" s="56">
        <f t="shared" si="22"/>
        <v>1</v>
      </c>
      <c r="M99" s="56">
        <f t="shared" si="22"/>
        <v>1</v>
      </c>
      <c r="N99" s="47">
        <f t="shared" si="23"/>
        <v>1678849.3218359051</v>
      </c>
    </row>
    <row r="100" spans="1:14">
      <c r="A100" s="12">
        <f t="shared" si="18"/>
        <v>86</v>
      </c>
      <c r="B100" s="105">
        <v>39603</v>
      </c>
      <c r="C100" s="107" t="s">
        <v>285</v>
      </c>
      <c r="D100" s="47">
        <v>-6489.75</v>
      </c>
      <c r="E100" s="47">
        <v>0</v>
      </c>
      <c r="F100" s="47">
        <f t="shared" si="19"/>
        <v>-6489.75</v>
      </c>
      <c r="G100" s="56">
        <f t="shared" si="20"/>
        <v>1</v>
      </c>
      <c r="H100" s="56">
        <f t="shared" si="20"/>
        <v>1</v>
      </c>
      <c r="I100" s="47">
        <f t="shared" si="21"/>
        <v>-6489.75</v>
      </c>
      <c r="K100" s="47">
        <v>-6489.75</v>
      </c>
      <c r="L100" s="56">
        <f t="shared" si="22"/>
        <v>1</v>
      </c>
      <c r="M100" s="56">
        <f t="shared" si="22"/>
        <v>1</v>
      </c>
      <c r="N100" s="47">
        <f t="shared" si="23"/>
        <v>-6489.75</v>
      </c>
    </row>
    <row r="101" spans="1:14">
      <c r="A101" s="12">
        <f t="shared" si="18"/>
        <v>87</v>
      </c>
      <c r="B101" s="105">
        <v>39604</v>
      </c>
      <c r="C101" s="112" t="s">
        <v>284</v>
      </c>
      <c r="D101" s="47">
        <v>3201.29</v>
      </c>
      <c r="E101" s="47">
        <v>0</v>
      </c>
      <c r="F101" s="47">
        <f t="shared" si="19"/>
        <v>3201.29</v>
      </c>
      <c r="G101" s="56">
        <f t="shared" si="20"/>
        <v>1</v>
      </c>
      <c r="H101" s="56">
        <f t="shared" si="20"/>
        <v>1</v>
      </c>
      <c r="I101" s="47">
        <f t="shared" si="21"/>
        <v>3201.29</v>
      </c>
      <c r="K101" s="47">
        <v>3201.2900000000004</v>
      </c>
      <c r="L101" s="56">
        <f t="shared" si="22"/>
        <v>1</v>
      </c>
      <c r="M101" s="56">
        <f t="shared" si="22"/>
        <v>1</v>
      </c>
      <c r="N101" s="47">
        <f t="shared" si="23"/>
        <v>3201.2900000000004</v>
      </c>
    </row>
    <row r="102" spans="1:14">
      <c r="A102" s="12">
        <f t="shared" si="18"/>
        <v>88</v>
      </c>
      <c r="B102" s="105">
        <v>39605</v>
      </c>
      <c r="C102" s="112" t="s">
        <v>283</v>
      </c>
      <c r="D102" s="47">
        <v>0</v>
      </c>
      <c r="E102" s="47">
        <v>0</v>
      </c>
      <c r="F102" s="47">
        <f t="shared" si="19"/>
        <v>0</v>
      </c>
      <c r="G102" s="56">
        <f t="shared" si="20"/>
        <v>1</v>
      </c>
      <c r="H102" s="56">
        <f t="shared" si="20"/>
        <v>1</v>
      </c>
      <c r="I102" s="47">
        <f t="shared" si="21"/>
        <v>0</v>
      </c>
      <c r="K102" s="47">
        <v>1568.3384615384616</v>
      </c>
      <c r="L102" s="56">
        <f t="shared" si="22"/>
        <v>1</v>
      </c>
      <c r="M102" s="56">
        <f t="shared" si="22"/>
        <v>1</v>
      </c>
      <c r="N102" s="47">
        <f t="shared" si="23"/>
        <v>1568.3384615384616</v>
      </c>
    </row>
    <row r="103" spans="1:14">
      <c r="A103" s="12">
        <f t="shared" si="18"/>
        <v>89</v>
      </c>
      <c r="B103" s="105">
        <v>39700</v>
      </c>
      <c r="C103" s="112" t="s">
        <v>253</v>
      </c>
      <c r="D103" s="47">
        <v>254244.82443949996</v>
      </c>
      <c r="E103" s="47">
        <v>0</v>
      </c>
      <c r="F103" s="47">
        <f t="shared" si="19"/>
        <v>254244.82443949996</v>
      </c>
      <c r="G103" s="56">
        <f t="shared" si="20"/>
        <v>1</v>
      </c>
      <c r="H103" s="56">
        <f t="shared" si="20"/>
        <v>1</v>
      </c>
      <c r="I103" s="47">
        <f t="shared" si="21"/>
        <v>254244.82443949996</v>
      </c>
      <c r="K103" s="47">
        <v>240060.18311832688</v>
      </c>
      <c r="L103" s="56">
        <f t="shared" si="22"/>
        <v>1</v>
      </c>
      <c r="M103" s="56">
        <f t="shared" si="22"/>
        <v>1</v>
      </c>
      <c r="N103" s="47">
        <f t="shared" si="23"/>
        <v>240060.18311832688</v>
      </c>
    </row>
    <row r="104" spans="1:14">
      <c r="A104" s="12">
        <f t="shared" si="18"/>
        <v>90</v>
      </c>
      <c r="B104" s="105">
        <v>39701</v>
      </c>
      <c r="C104" s="112" t="s">
        <v>137</v>
      </c>
      <c r="D104" s="47">
        <v>0</v>
      </c>
      <c r="E104" s="47">
        <v>0</v>
      </c>
      <c r="F104" s="47">
        <f t="shared" si="19"/>
        <v>0</v>
      </c>
      <c r="G104" s="56">
        <f t="shared" si="20"/>
        <v>1</v>
      </c>
      <c r="H104" s="56">
        <f t="shared" si="20"/>
        <v>1</v>
      </c>
      <c r="I104" s="47">
        <f t="shared" si="21"/>
        <v>0</v>
      </c>
      <c r="K104" s="47">
        <v>0</v>
      </c>
      <c r="L104" s="56">
        <f t="shared" si="22"/>
        <v>1</v>
      </c>
      <c r="M104" s="56">
        <f t="shared" si="22"/>
        <v>1</v>
      </c>
      <c r="N104" s="47">
        <f t="shared" si="23"/>
        <v>0</v>
      </c>
    </row>
    <row r="105" spans="1:14">
      <c r="A105" s="12">
        <f t="shared" si="18"/>
        <v>91</v>
      </c>
      <c r="B105" s="105">
        <v>39702</v>
      </c>
      <c r="C105" s="112" t="s">
        <v>137</v>
      </c>
      <c r="D105" s="47">
        <v>0</v>
      </c>
      <c r="E105" s="47">
        <v>0</v>
      </c>
      <c r="F105" s="47">
        <f t="shared" si="19"/>
        <v>0</v>
      </c>
      <c r="G105" s="56">
        <f t="shared" si="20"/>
        <v>1</v>
      </c>
      <c r="H105" s="56">
        <f t="shared" si="20"/>
        <v>1</v>
      </c>
      <c r="I105" s="47">
        <f t="shared" si="21"/>
        <v>0</v>
      </c>
      <c r="K105" s="47">
        <v>0</v>
      </c>
      <c r="L105" s="56">
        <f t="shared" si="22"/>
        <v>1</v>
      </c>
      <c r="M105" s="56">
        <f t="shared" si="22"/>
        <v>1</v>
      </c>
      <c r="N105" s="47">
        <f t="shared" si="23"/>
        <v>0</v>
      </c>
    </row>
    <row r="106" spans="1:14">
      <c r="A106" s="12">
        <f t="shared" si="18"/>
        <v>92</v>
      </c>
      <c r="B106" s="105">
        <v>39705</v>
      </c>
      <c r="C106" s="112" t="s">
        <v>282</v>
      </c>
      <c r="D106" s="47">
        <v>0</v>
      </c>
      <c r="E106" s="47">
        <v>0</v>
      </c>
      <c r="F106" s="47">
        <f t="shared" si="19"/>
        <v>0</v>
      </c>
      <c r="G106" s="56">
        <f t="shared" si="20"/>
        <v>1</v>
      </c>
      <c r="H106" s="56">
        <f t="shared" si="20"/>
        <v>1</v>
      </c>
      <c r="I106" s="47">
        <f t="shared" si="21"/>
        <v>0</v>
      </c>
      <c r="K106" s="47">
        <v>0</v>
      </c>
      <c r="L106" s="56">
        <f t="shared" si="22"/>
        <v>1</v>
      </c>
      <c r="M106" s="56">
        <f t="shared" si="22"/>
        <v>1</v>
      </c>
      <c r="N106" s="47">
        <f t="shared" si="23"/>
        <v>0</v>
      </c>
    </row>
    <row r="107" spans="1:14">
      <c r="A107" s="12">
        <f t="shared" si="18"/>
        <v>93</v>
      </c>
      <c r="B107" s="105">
        <v>39800</v>
      </c>
      <c r="C107" s="112" t="s">
        <v>251</v>
      </c>
      <c r="D107" s="47">
        <v>2719603.5255000014</v>
      </c>
      <c r="E107" s="47">
        <v>0</v>
      </c>
      <c r="F107" s="47">
        <f t="shared" si="19"/>
        <v>2719603.5255000014</v>
      </c>
      <c r="G107" s="56">
        <f t="shared" si="20"/>
        <v>1</v>
      </c>
      <c r="H107" s="56">
        <f t="shared" si="20"/>
        <v>1</v>
      </c>
      <c r="I107" s="47">
        <f t="shared" si="21"/>
        <v>2719603.5255000014</v>
      </c>
      <c r="K107" s="47">
        <v>2622375.4487884631</v>
      </c>
      <c r="L107" s="56">
        <f t="shared" si="22"/>
        <v>1</v>
      </c>
      <c r="M107" s="56">
        <f t="shared" si="22"/>
        <v>1</v>
      </c>
      <c r="N107" s="47">
        <f t="shared" si="23"/>
        <v>2622375.4487884631</v>
      </c>
    </row>
    <row r="108" spans="1:14">
      <c r="A108" s="12">
        <f t="shared" si="18"/>
        <v>94</v>
      </c>
      <c r="B108" s="105">
        <v>39901</v>
      </c>
      <c r="C108" s="112" t="s">
        <v>168</v>
      </c>
      <c r="D108" s="47">
        <v>21874.181035500009</v>
      </c>
      <c r="E108" s="47">
        <v>0</v>
      </c>
      <c r="F108" s="47">
        <f t="shared" si="19"/>
        <v>21874.181035500009</v>
      </c>
      <c r="G108" s="56">
        <f t="shared" si="20"/>
        <v>1</v>
      </c>
      <c r="H108" s="56">
        <f t="shared" si="20"/>
        <v>1</v>
      </c>
      <c r="I108" s="47">
        <f t="shared" si="21"/>
        <v>21874.181035500009</v>
      </c>
      <c r="K108" s="47">
        <v>19315.194894173084</v>
      </c>
      <c r="L108" s="56">
        <f t="shared" si="22"/>
        <v>1</v>
      </c>
      <c r="M108" s="56">
        <f t="shared" si="22"/>
        <v>1</v>
      </c>
      <c r="N108" s="47">
        <f t="shared" si="23"/>
        <v>19315.194894173084</v>
      </c>
    </row>
    <row r="109" spans="1:14">
      <c r="A109" s="12">
        <f t="shared" si="18"/>
        <v>95</v>
      </c>
      <c r="B109" s="105">
        <v>39902</v>
      </c>
      <c r="C109" s="112" t="s">
        <v>167</v>
      </c>
      <c r="D109" s="47">
        <v>0</v>
      </c>
      <c r="E109" s="47">
        <v>0</v>
      </c>
      <c r="F109" s="47">
        <f t="shared" si="19"/>
        <v>0</v>
      </c>
      <c r="G109" s="56">
        <f t="shared" si="20"/>
        <v>1</v>
      </c>
      <c r="H109" s="56">
        <f t="shared" si="20"/>
        <v>1</v>
      </c>
      <c r="I109" s="47">
        <f t="shared" si="21"/>
        <v>0</v>
      </c>
      <c r="K109" s="47">
        <v>0</v>
      </c>
      <c r="L109" s="56">
        <f t="shared" si="22"/>
        <v>1</v>
      </c>
      <c r="M109" s="56">
        <f t="shared" si="22"/>
        <v>1</v>
      </c>
      <c r="N109" s="47">
        <f t="shared" si="23"/>
        <v>0</v>
      </c>
    </row>
    <row r="110" spans="1:14">
      <c r="A110" s="12">
        <f t="shared" si="18"/>
        <v>96</v>
      </c>
      <c r="B110" s="105">
        <v>39903</v>
      </c>
      <c r="C110" s="112" t="s">
        <v>247</v>
      </c>
      <c r="D110" s="47">
        <v>98563.233000000051</v>
      </c>
      <c r="E110" s="47">
        <v>0</v>
      </c>
      <c r="F110" s="47">
        <f t="shared" si="19"/>
        <v>98563.233000000051</v>
      </c>
      <c r="G110" s="56">
        <f t="shared" si="20"/>
        <v>1</v>
      </c>
      <c r="H110" s="56">
        <f t="shared" si="20"/>
        <v>1</v>
      </c>
      <c r="I110" s="47">
        <f t="shared" si="21"/>
        <v>98563.233000000051</v>
      </c>
      <c r="K110" s="47">
        <v>91833.285423076944</v>
      </c>
      <c r="L110" s="56">
        <f t="shared" si="22"/>
        <v>1</v>
      </c>
      <c r="M110" s="56">
        <f t="shared" si="22"/>
        <v>1</v>
      </c>
      <c r="N110" s="47">
        <f t="shared" si="23"/>
        <v>91833.285423076944</v>
      </c>
    </row>
    <row r="111" spans="1:14">
      <c r="A111" s="12">
        <f t="shared" si="18"/>
        <v>97</v>
      </c>
      <c r="B111" s="105">
        <v>39906</v>
      </c>
      <c r="C111" s="112" t="s">
        <v>246</v>
      </c>
      <c r="D111" s="47">
        <v>2201.9152540493815</v>
      </c>
      <c r="E111" s="47">
        <v>0</v>
      </c>
      <c r="F111" s="47">
        <f t="shared" si="19"/>
        <v>2201.9152540493815</v>
      </c>
      <c r="G111" s="56">
        <f t="shared" si="20"/>
        <v>1</v>
      </c>
      <c r="H111" s="56">
        <f t="shared" si="20"/>
        <v>1</v>
      </c>
      <c r="I111" s="47">
        <f t="shared" si="21"/>
        <v>2201.9152540493815</v>
      </c>
      <c r="K111" s="47">
        <v>359770.66779831913</v>
      </c>
      <c r="L111" s="56">
        <f t="shared" si="22"/>
        <v>1</v>
      </c>
      <c r="M111" s="56">
        <f t="shared" si="22"/>
        <v>1</v>
      </c>
      <c r="N111" s="47">
        <f t="shared" si="23"/>
        <v>359770.66779831913</v>
      </c>
    </row>
    <row r="112" spans="1:14">
      <c r="A112" s="12">
        <f t="shared" si="18"/>
        <v>98</v>
      </c>
      <c r="B112" s="105">
        <v>39907</v>
      </c>
      <c r="C112" s="112" t="s">
        <v>245</v>
      </c>
      <c r="D112" s="47">
        <v>0</v>
      </c>
      <c r="E112" s="47">
        <v>0</v>
      </c>
      <c r="F112" s="47">
        <f t="shared" si="19"/>
        <v>0</v>
      </c>
      <c r="G112" s="56">
        <f t="shared" si="20"/>
        <v>1</v>
      </c>
      <c r="H112" s="56">
        <f t="shared" si="20"/>
        <v>1</v>
      </c>
      <c r="I112" s="47">
        <f t="shared" si="21"/>
        <v>0</v>
      </c>
      <c r="K112" s="47">
        <v>0</v>
      </c>
      <c r="L112" s="56">
        <f t="shared" si="22"/>
        <v>1</v>
      </c>
      <c r="M112" s="56">
        <f t="shared" si="22"/>
        <v>1</v>
      </c>
      <c r="N112" s="47">
        <f t="shared" si="23"/>
        <v>0</v>
      </c>
    </row>
    <row r="113" spans="1:19">
      <c r="A113" s="12">
        <f t="shared" si="18"/>
        <v>99</v>
      </c>
      <c r="B113" s="105">
        <v>39908</v>
      </c>
      <c r="C113" s="112" t="s">
        <v>244</v>
      </c>
      <c r="D113" s="47">
        <v>59275.741570000013</v>
      </c>
      <c r="E113" s="47">
        <v>0</v>
      </c>
      <c r="F113" s="47">
        <f t="shared" si="19"/>
        <v>59275.741570000013</v>
      </c>
      <c r="G113" s="56">
        <f t="shared" si="20"/>
        <v>1</v>
      </c>
      <c r="H113" s="56">
        <f t="shared" si="20"/>
        <v>1</v>
      </c>
      <c r="I113" s="47">
        <f t="shared" si="21"/>
        <v>59275.741570000013</v>
      </c>
      <c r="K113" s="47">
        <v>56543.265807307704</v>
      </c>
      <c r="L113" s="56">
        <f t="shared" si="22"/>
        <v>1</v>
      </c>
      <c r="M113" s="56">
        <f t="shared" si="22"/>
        <v>1</v>
      </c>
      <c r="N113" s="47">
        <f t="shared" si="23"/>
        <v>56543.265807307704</v>
      </c>
    </row>
    <row r="114" spans="1:19">
      <c r="A114" s="12">
        <f t="shared" si="18"/>
        <v>100</v>
      </c>
      <c r="B114" s="105"/>
      <c r="C114" s="1" t="s">
        <v>261</v>
      </c>
      <c r="D114" s="47">
        <v>-2179656.359999998</v>
      </c>
      <c r="E114" s="47">
        <v>0</v>
      </c>
      <c r="F114" s="47">
        <f t="shared" si="19"/>
        <v>-2179656.359999998</v>
      </c>
      <c r="G114" s="56">
        <f t="shared" si="20"/>
        <v>1</v>
      </c>
      <c r="H114" s="56">
        <f t="shared" si="20"/>
        <v>1</v>
      </c>
      <c r="I114" s="47">
        <f t="shared" si="21"/>
        <v>-2179656.359999998</v>
      </c>
      <c r="K114" s="47">
        <v>-2144750.4346153834</v>
      </c>
      <c r="L114" s="56">
        <f t="shared" si="22"/>
        <v>1</v>
      </c>
      <c r="M114" s="56">
        <f t="shared" si="22"/>
        <v>1</v>
      </c>
      <c r="N114" s="47">
        <f t="shared" si="23"/>
        <v>-2144750.4346153834</v>
      </c>
    </row>
    <row r="115" spans="1:19">
      <c r="A115" s="12">
        <f t="shared" si="18"/>
        <v>101</v>
      </c>
      <c r="B115" s="105"/>
      <c r="C115" s="1" t="s">
        <v>281</v>
      </c>
      <c r="D115" s="47">
        <v>0</v>
      </c>
      <c r="E115" s="47">
        <v>0</v>
      </c>
      <c r="F115" s="47">
        <f t="shared" si="19"/>
        <v>0</v>
      </c>
      <c r="G115" s="56">
        <f t="shared" si="20"/>
        <v>1</v>
      </c>
      <c r="H115" s="56">
        <f t="shared" si="20"/>
        <v>1</v>
      </c>
      <c r="I115" s="47">
        <f t="shared" si="21"/>
        <v>0</v>
      </c>
      <c r="K115" s="47">
        <v>0</v>
      </c>
      <c r="L115" s="56">
        <f t="shared" si="22"/>
        <v>1</v>
      </c>
      <c r="M115" s="56">
        <f t="shared" si="22"/>
        <v>1</v>
      </c>
      <c r="N115" s="47">
        <f t="shared" si="23"/>
        <v>0</v>
      </c>
    </row>
    <row r="116" spans="1:19">
      <c r="A116" s="12">
        <f t="shared" si="18"/>
        <v>102</v>
      </c>
      <c r="B116" s="105"/>
      <c r="C116" s="1" t="s">
        <v>280</v>
      </c>
      <c r="D116" s="47">
        <v>0</v>
      </c>
      <c r="E116" s="47">
        <v>0</v>
      </c>
      <c r="F116" s="47">
        <f t="shared" si="19"/>
        <v>0</v>
      </c>
      <c r="G116" s="56">
        <f t="shared" si="20"/>
        <v>1</v>
      </c>
      <c r="H116" s="56">
        <f t="shared" si="20"/>
        <v>1</v>
      </c>
      <c r="I116" s="47">
        <f t="shared" si="21"/>
        <v>0</v>
      </c>
      <c r="K116" s="47">
        <v>0</v>
      </c>
      <c r="L116" s="56">
        <f t="shared" si="22"/>
        <v>1</v>
      </c>
      <c r="M116" s="56">
        <f t="shared" si="22"/>
        <v>1</v>
      </c>
      <c r="N116" s="47">
        <f t="shared" si="23"/>
        <v>0</v>
      </c>
      <c r="P116" s="111"/>
    </row>
    <row r="117" spans="1:19">
      <c r="A117" s="12">
        <f t="shared" si="18"/>
        <v>103</v>
      </c>
      <c r="B117" s="105"/>
      <c r="C117" s="1"/>
      <c r="D117" s="104"/>
      <c r="E117" s="47"/>
      <c r="F117" s="104"/>
      <c r="G117" s="56"/>
      <c r="H117" s="56"/>
      <c r="I117" s="104"/>
      <c r="K117" s="104"/>
      <c r="L117" s="56"/>
      <c r="M117" s="56"/>
      <c r="N117" s="104"/>
    </row>
    <row r="118" spans="1:19">
      <c r="A118" s="12">
        <f t="shared" si="18"/>
        <v>104</v>
      </c>
      <c r="B118" s="107"/>
      <c r="C118" s="1" t="s">
        <v>279</v>
      </c>
      <c r="D118" s="50">
        <f>SUM(D89:D117)</f>
        <v>7395705.0316534638</v>
      </c>
      <c r="E118" s="50">
        <f>SUM(E89:E117)</f>
        <v>0</v>
      </c>
      <c r="F118" s="50">
        <f>SUM(F89:F117)</f>
        <v>7395705.0316534638</v>
      </c>
      <c r="I118" s="50">
        <f>SUM(I89:I117)</f>
        <v>7395705.0316534638</v>
      </c>
      <c r="K118" s="50">
        <f>SUM(K89:K117)</f>
        <v>7330646.8179465383</v>
      </c>
      <c r="N118" s="50">
        <f>SUM(N89:N117)</f>
        <v>7330646.8179465383</v>
      </c>
    </row>
    <row r="119" spans="1:19">
      <c r="A119" s="12">
        <f t="shared" si="18"/>
        <v>105</v>
      </c>
      <c r="B119" s="107"/>
      <c r="C119" s="1"/>
      <c r="D119" s="47"/>
      <c r="E119" s="47"/>
      <c r="F119" s="47"/>
      <c r="I119" s="47"/>
      <c r="K119" s="47"/>
      <c r="N119" s="47"/>
    </row>
    <row r="120" spans="1:19">
      <c r="A120" s="12">
        <f t="shared" si="18"/>
        <v>106</v>
      </c>
      <c r="B120" s="107"/>
      <c r="C120" s="1" t="s">
        <v>278</v>
      </c>
      <c r="D120" s="50">
        <f>D118+D86+D60+D47+D26+D19</f>
        <v>175590173.87701935</v>
      </c>
      <c r="E120" s="50">
        <f>E118+E86+E60+E47+E26+E19</f>
        <v>0</v>
      </c>
      <c r="F120" s="50">
        <f>F118+F86+F60+F47+F26+F19</f>
        <v>175590173.87701935</v>
      </c>
      <c r="I120" s="50">
        <f>I118+I86+I60+I47+I26+I19</f>
        <v>175590173.87701935</v>
      </c>
      <c r="K120" s="50">
        <f>K118+K86+K60+K47+K26+K19</f>
        <v>174941930.27368692</v>
      </c>
      <c r="N120" s="50">
        <f>N118+N86+N60+N47+N26+N19</f>
        <v>174941930.27368692</v>
      </c>
      <c r="S120" s="111"/>
    </row>
    <row r="121" spans="1:19">
      <c r="A121" s="12">
        <f t="shared" si="18"/>
        <v>107</v>
      </c>
      <c r="B121" s="108"/>
      <c r="D121" s="47"/>
    </row>
    <row r="122" spans="1:19" ht="15.75">
      <c r="A122" s="12">
        <f t="shared" si="18"/>
        <v>108</v>
      </c>
      <c r="B122" s="54" t="s">
        <v>165</v>
      </c>
      <c r="D122" s="47"/>
    </row>
    <row r="123" spans="1:19">
      <c r="A123" s="12">
        <f t="shared" si="18"/>
        <v>109</v>
      </c>
      <c r="B123" s="108"/>
      <c r="D123" s="47"/>
    </row>
    <row r="124" spans="1:19">
      <c r="A124" s="12">
        <f t="shared" si="18"/>
        <v>110</v>
      </c>
      <c r="B124" s="107"/>
      <c r="C124" s="52" t="s">
        <v>164</v>
      </c>
      <c r="D124" s="47"/>
    </row>
    <row r="125" spans="1:19">
      <c r="A125" s="12">
        <f t="shared" si="18"/>
        <v>111</v>
      </c>
      <c r="B125" s="106">
        <v>30100</v>
      </c>
      <c r="C125" s="1" t="s">
        <v>163</v>
      </c>
      <c r="D125" s="50">
        <v>0</v>
      </c>
      <c r="E125" s="50">
        <v>0</v>
      </c>
      <c r="F125" s="50">
        <f>D125+E125</f>
        <v>0</v>
      </c>
      <c r="G125" s="56">
        <f>$G$16</f>
        <v>1</v>
      </c>
      <c r="H125" s="41">
        <v>0.50419999999999998</v>
      </c>
      <c r="I125" s="50">
        <f>F125*G125*H125</f>
        <v>0</v>
      </c>
      <c r="K125" s="50">
        <v>0</v>
      </c>
      <c r="L125" s="56">
        <f>G125</f>
        <v>1</v>
      </c>
      <c r="M125" s="41">
        <f>H125</f>
        <v>0.50419999999999998</v>
      </c>
      <c r="N125" s="50">
        <f>K125*L125*M125</f>
        <v>0</v>
      </c>
    </row>
    <row r="126" spans="1:19">
      <c r="A126" s="12">
        <f t="shared" si="18"/>
        <v>112</v>
      </c>
      <c r="B126" s="106">
        <v>30300</v>
      </c>
      <c r="C126" s="1" t="s">
        <v>162</v>
      </c>
      <c r="D126" s="47">
        <v>0</v>
      </c>
      <c r="E126" s="63">
        <v>0</v>
      </c>
      <c r="F126" s="63">
        <f>D126+E126</f>
        <v>0</v>
      </c>
      <c r="G126" s="56">
        <f>$G$16</f>
        <v>1</v>
      </c>
      <c r="H126" s="41">
        <f>$H$125</f>
        <v>0.50419999999999998</v>
      </c>
      <c r="I126" s="58">
        <f>F126*G126*H126</f>
        <v>0</v>
      </c>
      <c r="K126" s="47">
        <v>0</v>
      </c>
      <c r="L126" s="56">
        <f>G126</f>
        <v>1</v>
      </c>
      <c r="M126" s="41">
        <f>H126</f>
        <v>0.50419999999999998</v>
      </c>
      <c r="N126" s="58">
        <f>K126*L126*M126</f>
        <v>0</v>
      </c>
    </row>
    <row r="127" spans="1:19">
      <c r="A127" s="12">
        <f t="shared" si="18"/>
        <v>113</v>
      </c>
      <c r="B127" s="106"/>
      <c r="C127" s="1"/>
      <c r="D127" s="44"/>
      <c r="E127" s="44"/>
      <c r="F127" s="44"/>
      <c r="K127" s="104"/>
    </row>
    <row r="128" spans="1:19">
      <c r="A128" s="12">
        <f t="shared" si="18"/>
        <v>114</v>
      </c>
      <c r="B128" s="105"/>
      <c r="C128" s="1" t="s">
        <v>161</v>
      </c>
      <c r="D128" s="50">
        <f>SUM(D125:D127)</f>
        <v>0</v>
      </c>
      <c r="E128" s="50">
        <f>SUM(E125:E127)</f>
        <v>0</v>
      </c>
      <c r="F128" s="50">
        <f>SUM(F125:F127)</f>
        <v>0</v>
      </c>
      <c r="G128" s="56"/>
      <c r="H128" s="56"/>
      <c r="I128" s="50">
        <f>SUM(I125:I127)</f>
        <v>0</v>
      </c>
      <c r="K128" s="50">
        <f>SUM(K125:K127)</f>
        <v>0</v>
      </c>
      <c r="N128" s="50">
        <f>SUM(N125:N127)</f>
        <v>0</v>
      </c>
    </row>
    <row r="129" spans="1:14">
      <c r="A129" s="12">
        <f t="shared" si="18"/>
        <v>115</v>
      </c>
      <c r="B129" s="66"/>
    </row>
    <row r="130" spans="1:14">
      <c r="A130" s="12">
        <f t="shared" si="18"/>
        <v>116</v>
      </c>
      <c r="B130" s="105"/>
      <c r="C130" s="52" t="s">
        <v>160</v>
      </c>
    </row>
    <row r="131" spans="1:14">
      <c r="A131" s="12">
        <f t="shared" si="18"/>
        <v>117</v>
      </c>
      <c r="B131" s="106">
        <v>37400</v>
      </c>
      <c r="C131" s="1" t="s">
        <v>159</v>
      </c>
      <c r="D131" s="50">
        <v>0</v>
      </c>
      <c r="E131" s="50">
        <v>0</v>
      </c>
      <c r="F131" s="50">
        <f t="shared" ref="F131:F151" si="24">D131+E131</f>
        <v>0</v>
      </c>
      <c r="G131" s="56">
        <f t="shared" ref="G131:G151" si="25">$G$16</f>
        <v>1</v>
      </c>
      <c r="H131" s="41">
        <f t="shared" ref="H131:H151" si="26">$H$125</f>
        <v>0.50419999999999998</v>
      </c>
      <c r="I131" s="50">
        <f t="shared" ref="I131:I151" si="27">F131*G131*H131</f>
        <v>0</v>
      </c>
      <c r="K131" s="50">
        <v>0</v>
      </c>
      <c r="L131" s="56">
        <f t="shared" ref="L131:L151" si="28">G131</f>
        <v>1</v>
      </c>
      <c r="M131" s="41">
        <f t="shared" ref="M131:M151" si="29">H131</f>
        <v>0.50419999999999998</v>
      </c>
      <c r="N131" s="50">
        <f t="shared" ref="N131:N151" si="30">K131*L131*M131</f>
        <v>0</v>
      </c>
    </row>
    <row r="132" spans="1:14">
      <c r="A132" s="12">
        <f t="shared" si="18"/>
        <v>118</v>
      </c>
      <c r="B132" s="106">
        <v>35010</v>
      </c>
      <c r="C132" s="1" t="s">
        <v>104</v>
      </c>
      <c r="D132" s="47">
        <v>0</v>
      </c>
      <c r="E132" s="47">
        <v>0</v>
      </c>
      <c r="F132" s="47">
        <f t="shared" si="24"/>
        <v>0</v>
      </c>
      <c r="G132" s="56">
        <f t="shared" si="25"/>
        <v>1</v>
      </c>
      <c r="H132" s="41">
        <f t="shared" si="26"/>
        <v>0.50419999999999998</v>
      </c>
      <c r="I132" s="47">
        <f t="shared" si="27"/>
        <v>0</v>
      </c>
      <c r="K132" s="47">
        <v>0</v>
      </c>
      <c r="L132" s="56">
        <f t="shared" si="28"/>
        <v>1</v>
      </c>
      <c r="M132" s="41">
        <f t="shared" si="29"/>
        <v>0.50419999999999998</v>
      </c>
      <c r="N132" s="47">
        <f t="shared" si="30"/>
        <v>0</v>
      </c>
    </row>
    <row r="133" spans="1:14">
      <c r="A133" s="12">
        <f t="shared" si="18"/>
        <v>119</v>
      </c>
      <c r="B133" s="106">
        <v>37402</v>
      </c>
      <c r="C133" s="1" t="s">
        <v>157</v>
      </c>
      <c r="D133" s="47">
        <v>0</v>
      </c>
      <c r="E133" s="47">
        <v>0</v>
      </c>
      <c r="F133" s="47">
        <f t="shared" si="24"/>
        <v>0</v>
      </c>
      <c r="G133" s="56">
        <f t="shared" si="25"/>
        <v>1</v>
      </c>
      <c r="H133" s="41">
        <f t="shared" si="26"/>
        <v>0.50419999999999998</v>
      </c>
      <c r="I133" s="47">
        <f t="shared" si="27"/>
        <v>0</v>
      </c>
      <c r="K133" s="47">
        <v>0</v>
      </c>
      <c r="L133" s="56">
        <f t="shared" si="28"/>
        <v>1</v>
      </c>
      <c r="M133" s="41">
        <f t="shared" si="29"/>
        <v>0.50419999999999998</v>
      </c>
      <c r="N133" s="47">
        <f t="shared" si="30"/>
        <v>0</v>
      </c>
    </row>
    <row r="134" spans="1:14">
      <c r="A134" s="12">
        <f t="shared" si="18"/>
        <v>120</v>
      </c>
      <c r="B134" s="106">
        <v>37403</v>
      </c>
      <c r="C134" s="1" t="s">
        <v>158</v>
      </c>
      <c r="D134" s="47">
        <v>0</v>
      </c>
      <c r="E134" s="47">
        <v>0</v>
      </c>
      <c r="F134" s="47">
        <f t="shared" si="24"/>
        <v>0</v>
      </c>
      <c r="G134" s="56">
        <f t="shared" si="25"/>
        <v>1</v>
      </c>
      <c r="H134" s="41">
        <f t="shared" si="26"/>
        <v>0.50419999999999998</v>
      </c>
      <c r="I134" s="47">
        <f t="shared" si="27"/>
        <v>0</v>
      </c>
      <c r="K134" s="47">
        <v>0</v>
      </c>
      <c r="L134" s="56">
        <f t="shared" si="28"/>
        <v>1</v>
      </c>
      <c r="M134" s="41">
        <f t="shared" si="29"/>
        <v>0.50419999999999998</v>
      </c>
      <c r="N134" s="47">
        <f t="shared" si="30"/>
        <v>0</v>
      </c>
    </row>
    <row r="135" spans="1:14">
      <c r="A135" s="12">
        <f t="shared" si="18"/>
        <v>121</v>
      </c>
      <c r="B135" s="106">
        <v>36602</v>
      </c>
      <c r="C135" s="1" t="s">
        <v>102</v>
      </c>
      <c r="D135" s="47">
        <v>0</v>
      </c>
      <c r="E135" s="47">
        <v>0</v>
      </c>
      <c r="F135" s="47">
        <f t="shared" si="24"/>
        <v>0</v>
      </c>
      <c r="G135" s="56">
        <f t="shared" si="25"/>
        <v>1</v>
      </c>
      <c r="H135" s="41">
        <f t="shared" si="26"/>
        <v>0.50419999999999998</v>
      </c>
      <c r="I135" s="47">
        <f t="shared" si="27"/>
        <v>0</v>
      </c>
      <c r="K135" s="47">
        <v>0</v>
      </c>
      <c r="L135" s="56">
        <f t="shared" si="28"/>
        <v>1</v>
      </c>
      <c r="M135" s="41">
        <f t="shared" si="29"/>
        <v>0.50419999999999998</v>
      </c>
      <c r="N135" s="47">
        <f t="shared" si="30"/>
        <v>0</v>
      </c>
    </row>
    <row r="136" spans="1:14">
      <c r="A136" s="12">
        <f t="shared" si="18"/>
        <v>122</v>
      </c>
      <c r="B136" s="106">
        <v>37501</v>
      </c>
      <c r="C136" s="1" t="s">
        <v>156</v>
      </c>
      <c r="D136" s="47">
        <v>0</v>
      </c>
      <c r="E136" s="47">
        <v>0</v>
      </c>
      <c r="F136" s="47">
        <f t="shared" si="24"/>
        <v>0</v>
      </c>
      <c r="G136" s="56">
        <f t="shared" si="25"/>
        <v>1</v>
      </c>
      <c r="H136" s="41">
        <f t="shared" si="26"/>
        <v>0.50419999999999998</v>
      </c>
      <c r="I136" s="47">
        <f t="shared" si="27"/>
        <v>0</v>
      </c>
      <c r="K136" s="47">
        <v>0</v>
      </c>
      <c r="L136" s="56">
        <f t="shared" si="28"/>
        <v>1</v>
      </c>
      <c r="M136" s="41">
        <f t="shared" si="29"/>
        <v>0.50419999999999998</v>
      </c>
      <c r="N136" s="47">
        <f t="shared" si="30"/>
        <v>0</v>
      </c>
    </row>
    <row r="137" spans="1:14">
      <c r="A137" s="12">
        <f t="shared" si="18"/>
        <v>123</v>
      </c>
      <c r="B137" s="106">
        <v>37402</v>
      </c>
      <c r="C137" s="1" t="s">
        <v>157</v>
      </c>
      <c r="D137" s="47">
        <v>0</v>
      </c>
      <c r="E137" s="47">
        <v>0</v>
      </c>
      <c r="F137" s="47">
        <f t="shared" si="24"/>
        <v>0</v>
      </c>
      <c r="G137" s="56">
        <f t="shared" si="25"/>
        <v>1</v>
      </c>
      <c r="H137" s="41">
        <f t="shared" si="26"/>
        <v>0.50419999999999998</v>
      </c>
      <c r="I137" s="47">
        <f t="shared" si="27"/>
        <v>0</v>
      </c>
      <c r="K137" s="47">
        <v>0</v>
      </c>
      <c r="L137" s="56">
        <f t="shared" si="28"/>
        <v>1</v>
      </c>
      <c r="M137" s="41">
        <f t="shared" si="29"/>
        <v>0.50419999999999998</v>
      </c>
      <c r="N137" s="47">
        <f t="shared" si="30"/>
        <v>0</v>
      </c>
    </row>
    <row r="138" spans="1:14">
      <c r="A138" s="12">
        <f t="shared" si="18"/>
        <v>124</v>
      </c>
      <c r="B138" s="106">
        <v>37503</v>
      </c>
      <c r="C138" s="1" t="s">
        <v>155</v>
      </c>
      <c r="D138" s="47">
        <v>0</v>
      </c>
      <c r="E138" s="47">
        <v>0</v>
      </c>
      <c r="F138" s="47">
        <f t="shared" si="24"/>
        <v>0</v>
      </c>
      <c r="G138" s="56">
        <f t="shared" si="25"/>
        <v>1</v>
      </c>
      <c r="H138" s="41">
        <f t="shared" si="26"/>
        <v>0.50419999999999998</v>
      </c>
      <c r="I138" s="47">
        <f t="shared" si="27"/>
        <v>0</v>
      </c>
      <c r="K138" s="47">
        <v>0</v>
      </c>
      <c r="L138" s="56">
        <f t="shared" si="28"/>
        <v>1</v>
      </c>
      <c r="M138" s="41">
        <f t="shared" si="29"/>
        <v>0.50419999999999998</v>
      </c>
      <c r="N138" s="47">
        <f t="shared" si="30"/>
        <v>0</v>
      </c>
    </row>
    <row r="139" spans="1:14">
      <c r="A139" s="12">
        <f t="shared" si="18"/>
        <v>125</v>
      </c>
      <c r="B139" s="106">
        <v>36700</v>
      </c>
      <c r="C139" s="1" t="s">
        <v>154</v>
      </c>
      <c r="D139" s="47">
        <v>0</v>
      </c>
      <c r="E139" s="47">
        <v>0</v>
      </c>
      <c r="F139" s="47">
        <f t="shared" si="24"/>
        <v>0</v>
      </c>
      <c r="G139" s="56">
        <f t="shared" si="25"/>
        <v>1</v>
      </c>
      <c r="H139" s="41">
        <f t="shared" si="26"/>
        <v>0.50419999999999998</v>
      </c>
      <c r="I139" s="47">
        <f t="shared" si="27"/>
        <v>0</v>
      </c>
      <c r="K139" s="47">
        <v>0</v>
      </c>
      <c r="L139" s="56">
        <f t="shared" si="28"/>
        <v>1</v>
      </c>
      <c r="M139" s="41">
        <f t="shared" si="29"/>
        <v>0.50419999999999998</v>
      </c>
      <c r="N139" s="47">
        <f t="shared" si="30"/>
        <v>0</v>
      </c>
    </row>
    <row r="140" spans="1:14">
      <c r="A140" s="12">
        <f t="shared" si="18"/>
        <v>126</v>
      </c>
      <c r="B140" s="106">
        <v>36701</v>
      </c>
      <c r="C140" s="1" t="s">
        <v>153</v>
      </c>
      <c r="D140" s="47">
        <v>0</v>
      </c>
      <c r="E140" s="47">
        <v>0</v>
      </c>
      <c r="F140" s="47">
        <f t="shared" si="24"/>
        <v>0</v>
      </c>
      <c r="G140" s="56">
        <f t="shared" si="25"/>
        <v>1</v>
      </c>
      <c r="H140" s="41">
        <f t="shared" si="26"/>
        <v>0.50419999999999998</v>
      </c>
      <c r="I140" s="47">
        <f t="shared" si="27"/>
        <v>0</v>
      </c>
      <c r="K140" s="47">
        <v>0</v>
      </c>
      <c r="L140" s="56">
        <f t="shared" si="28"/>
        <v>1</v>
      </c>
      <c r="M140" s="41">
        <f t="shared" si="29"/>
        <v>0.50419999999999998</v>
      </c>
      <c r="N140" s="47">
        <f t="shared" si="30"/>
        <v>0</v>
      </c>
    </row>
    <row r="141" spans="1:14">
      <c r="A141" s="12">
        <f t="shared" si="18"/>
        <v>127</v>
      </c>
      <c r="B141" s="106">
        <v>37602</v>
      </c>
      <c r="C141" s="1" t="s">
        <v>152</v>
      </c>
      <c r="D141" s="47">
        <v>0</v>
      </c>
      <c r="E141" s="47">
        <v>0</v>
      </c>
      <c r="F141" s="47">
        <f t="shared" si="24"/>
        <v>0</v>
      </c>
      <c r="G141" s="56">
        <f t="shared" si="25"/>
        <v>1</v>
      </c>
      <c r="H141" s="41">
        <f t="shared" si="26"/>
        <v>0.50419999999999998</v>
      </c>
      <c r="I141" s="47">
        <f t="shared" si="27"/>
        <v>0</v>
      </c>
      <c r="K141" s="47">
        <v>0</v>
      </c>
      <c r="L141" s="56">
        <f t="shared" si="28"/>
        <v>1</v>
      </c>
      <c r="M141" s="41">
        <f t="shared" si="29"/>
        <v>0.50419999999999998</v>
      </c>
      <c r="N141" s="47">
        <f t="shared" si="30"/>
        <v>0</v>
      </c>
    </row>
    <row r="142" spans="1:14">
      <c r="A142" s="12">
        <f t="shared" si="18"/>
        <v>128</v>
      </c>
      <c r="B142" s="106">
        <v>37800</v>
      </c>
      <c r="C142" s="1" t="s">
        <v>151</v>
      </c>
      <c r="D142" s="47">
        <v>0</v>
      </c>
      <c r="E142" s="47">
        <v>0</v>
      </c>
      <c r="F142" s="47">
        <f t="shared" si="24"/>
        <v>0</v>
      </c>
      <c r="G142" s="56">
        <f t="shared" si="25"/>
        <v>1</v>
      </c>
      <c r="H142" s="41">
        <f t="shared" si="26"/>
        <v>0.50419999999999998</v>
      </c>
      <c r="I142" s="47">
        <f t="shared" si="27"/>
        <v>0</v>
      </c>
      <c r="K142" s="47">
        <v>0</v>
      </c>
      <c r="L142" s="56">
        <f t="shared" si="28"/>
        <v>1</v>
      </c>
      <c r="M142" s="41">
        <f t="shared" si="29"/>
        <v>0.50419999999999998</v>
      </c>
      <c r="N142" s="47">
        <f t="shared" si="30"/>
        <v>0</v>
      </c>
    </row>
    <row r="143" spans="1:14">
      <c r="A143" s="12">
        <f t="shared" si="18"/>
        <v>129</v>
      </c>
      <c r="B143" s="106">
        <v>37900</v>
      </c>
      <c r="C143" s="1" t="s">
        <v>150</v>
      </c>
      <c r="D143" s="47">
        <v>0</v>
      </c>
      <c r="E143" s="47">
        <v>0</v>
      </c>
      <c r="F143" s="47">
        <f t="shared" si="24"/>
        <v>0</v>
      </c>
      <c r="G143" s="56">
        <f t="shared" si="25"/>
        <v>1</v>
      </c>
      <c r="H143" s="41">
        <f t="shared" si="26"/>
        <v>0.50419999999999998</v>
      </c>
      <c r="I143" s="47">
        <f t="shared" si="27"/>
        <v>0</v>
      </c>
      <c r="K143" s="47">
        <v>0</v>
      </c>
      <c r="L143" s="56">
        <f t="shared" si="28"/>
        <v>1</v>
      </c>
      <c r="M143" s="41">
        <f t="shared" si="29"/>
        <v>0.50419999999999998</v>
      </c>
      <c r="N143" s="47">
        <f t="shared" si="30"/>
        <v>0</v>
      </c>
    </row>
    <row r="144" spans="1:14">
      <c r="A144" s="12">
        <f t="shared" ref="A144:A207" si="31">A143+1</f>
        <v>130</v>
      </c>
      <c r="B144" s="106">
        <v>37905</v>
      </c>
      <c r="C144" s="1" t="s">
        <v>149</v>
      </c>
      <c r="D144" s="47">
        <v>0</v>
      </c>
      <c r="E144" s="47">
        <v>0</v>
      </c>
      <c r="F144" s="47">
        <f t="shared" si="24"/>
        <v>0</v>
      </c>
      <c r="G144" s="56">
        <f t="shared" si="25"/>
        <v>1</v>
      </c>
      <c r="H144" s="41">
        <f t="shared" si="26"/>
        <v>0.50419999999999998</v>
      </c>
      <c r="I144" s="47">
        <f t="shared" si="27"/>
        <v>0</v>
      </c>
      <c r="K144" s="47">
        <v>0</v>
      </c>
      <c r="L144" s="56">
        <f t="shared" si="28"/>
        <v>1</v>
      </c>
      <c r="M144" s="41">
        <f t="shared" si="29"/>
        <v>0.50419999999999998</v>
      </c>
      <c r="N144" s="47">
        <f t="shared" si="30"/>
        <v>0</v>
      </c>
    </row>
    <row r="145" spans="1:19">
      <c r="A145" s="12">
        <f t="shared" si="31"/>
        <v>131</v>
      </c>
      <c r="B145" s="106">
        <v>38000</v>
      </c>
      <c r="C145" s="1" t="s">
        <v>148</v>
      </c>
      <c r="D145" s="47">
        <v>0</v>
      </c>
      <c r="E145" s="47">
        <v>0</v>
      </c>
      <c r="F145" s="47">
        <f t="shared" si="24"/>
        <v>0</v>
      </c>
      <c r="G145" s="56">
        <f t="shared" si="25"/>
        <v>1</v>
      </c>
      <c r="H145" s="41">
        <f t="shared" si="26"/>
        <v>0.50419999999999998</v>
      </c>
      <c r="I145" s="47">
        <f t="shared" si="27"/>
        <v>0</v>
      </c>
      <c r="K145" s="47">
        <v>0</v>
      </c>
      <c r="L145" s="56">
        <f t="shared" si="28"/>
        <v>1</v>
      </c>
      <c r="M145" s="41">
        <f t="shared" si="29"/>
        <v>0.50419999999999998</v>
      </c>
      <c r="N145" s="47">
        <f t="shared" si="30"/>
        <v>0</v>
      </c>
    </row>
    <row r="146" spans="1:19">
      <c r="A146" s="12">
        <f t="shared" si="31"/>
        <v>132</v>
      </c>
      <c r="B146" s="106">
        <v>38100</v>
      </c>
      <c r="C146" s="1" t="s">
        <v>147</v>
      </c>
      <c r="D146" s="47">
        <v>0</v>
      </c>
      <c r="E146" s="47">
        <v>0</v>
      </c>
      <c r="F146" s="47">
        <f t="shared" si="24"/>
        <v>0</v>
      </c>
      <c r="G146" s="56">
        <f t="shared" si="25"/>
        <v>1</v>
      </c>
      <c r="H146" s="41">
        <f t="shared" si="26"/>
        <v>0.50419999999999998</v>
      </c>
      <c r="I146" s="47">
        <f t="shared" si="27"/>
        <v>0</v>
      </c>
      <c r="K146" s="47">
        <v>0</v>
      </c>
      <c r="L146" s="56">
        <f t="shared" si="28"/>
        <v>1</v>
      </c>
      <c r="M146" s="41">
        <f t="shared" si="29"/>
        <v>0.50419999999999998</v>
      </c>
      <c r="N146" s="47">
        <f t="shared" si="30"/>
        <v>0</v>
      </c>
    </row>
    <row r="147" spans="1:19">
      <c r="A147" s="12">
        <f t="shared" si="31"/>
        <v>133</v>
      </c>
      <c r="B147" s="106">
        <v>38200</v>
      </c>
      <c r="C147" s="1" t="s">
        <v>146</v>
      </c>
      <c r="D147" s="47">
        <v>0</v>
      </c>
      <c r="E147" s="47">
        <v>0</v>
      </c>
      <c r="F147" s="47">
        <f t="shared" si="24"/>
        <v>0</v>
      </c>
      <c r="G147" s="56">
        <f t="shared" si="25"/>
        <v>1</v>
      </c>
      <c r="H147" s="41">
        <f t="shared" si="26"/>
        <v>0.50419999999999998</v>
      </c>
      <c r="I147" s="47">
        <f t="shared" si="27"/>
        <v>0</v>
      </c>
      <c r="K147" s="47">
        <v>0</v>
      </c>
      <c r="L147" s="56">
        <f t="shared" si="28"/>
        <v>1</v>
      </c>
      <c r="M147" s="41">
        <f t="shared" si="29"/>
        <v>0.50419999999999998</v>
      </c>
      <c r="N147" s="47">
        <f t="shared" si="30"/>
        <v>0</v>
      </c>
    </row>
    <row r="148" spans="1:19">
      <c r="A148" s="12">
        <f t="shared" si="31"/>
        <v>134</v>
      </c>
      <c r="B148" s="106">
        <v>38300</v>
      </c>
      <c r="C148" s="1" t="s">
        <v>145</v>
      </c>
      <c r="D148" s="47">
        <v>0</v>
      </c>
      <c r="E148" s="47">
        <v>0</v>
      </c>
      <c r="F148" s="47">
        <f t="shared" si="24"/>
        <v>0</v>
      </c>
      <c r="G148" s="56">
        <f t="shared" si="25"/>
        <v>1</v>
      </c>
      <c r="H148" s="41">
        <f t="shared" si="26"/>
        <v>0.50419999999999998</v>
      </c>
      <c r="I148" s="47">
        <f t="shared" si="27"/>
        <v>0</v>
      </c>
      <c r="K148" s="47">
        <v>0</v>
      </c>
      <c r="L148" s="56">
        <f t="shared" si="28"/>
        <v>1</v>
      </c>
      <c r="M148" s="41">
        <f t="shared" si="29"/>
        <v>0.50419999999999998</v>
      </c>
      <c r="N148" s="47">
        <f t="shared" si="30"/>
        <v>0</v>
      </c>
    </row>
    <row r="149" spans="1:19">
      <c r="A149" s="12">
        <f t="shared" si="31"/>
        <v>135</v>
      </c>
      <c r="B149" s="106">
        <v>38400</v>
      </c>
      <c r="C149" s="1" t="s">
        <v>144</v>
      </c>
      <c r="D149" s="47">
        <v>0</v>
      </c>
      <c r="E149" s="47">
        <v>0</v>
      </c>
      <c r="F149" s="47">
        <f t="shared" si="24"/>
        <v>0</v>
      </c>
      <c r="G149" s="56">
        <f t="shared" si="25"/>
        <v>1</v>
      </c>
      <c r="H149" s="41">
        <f t="shared" si="26"/>
        <v>0.50419999999999998</v>
      </c>
      <c r="I149" s="47">
        <f t="shared" si="27"/>
        <v>0</v>
      </c>
      <c r="K149" s="47">
        <v>0</v>
      </c>
      <c r="L149" s="56">
        <f t="shared" si="28"/>
        <v>1</v>
      </c>
      <c r="M149" s="41">
        <f t="shared" si="29"/>
        <v>0.50419999999999998</v>
      </c>
      <c r="N149" s="47">
        <f t="shared" si="30"/>
        <v>0</v>
      </c>
    </row>
    <row r="150" spans="1:19">
      <c r="A150" s="12">
        <f t="shared" si="31"/>
        <v>136</v>
      </c>
      <c r="B150" s="106">
        <v>38500</v>
      </c>
      <c r="C150" s="1" t="s">
        <v>143</v>
      </c>
      <c r="D150" s="47">
        <v>0</v>
      </c>
      <c r="E150" s="47">
        <v>0</v>
      </c>
      <c r="F150" s="47">
        <f t="shared" si="24"/>
        <v>0</v>
      </c>
      <c r="G150" s="56">
        <f t="shared" si="25"/>
        <v>1</v>
      </c>
      <c r="H150" s="41">
        <f t="shared" si="26"/>
        <v>0.50419999999999998</v>
      </c>
      <c r="I150" s="47">
        <f t="shared" si="27"/>
        <v>0</v>
      </c>
      <c r="K150" s="47">
        <v>0</v>
      </c>
      <c r="L150" s="56">
        <f t="shared" si="28"/>
        <v>1</v>
      </c>
      <c r="M150" s="41">
        <f t="shared" si="29"/>
        <v>0.50419999999999998</v>
      </c>
      <c r="N150" s="47">
        <f t="shared" si="30"/>
        <v>0</v>
      </c>
    </row>
    <row r="151" spans="1:19">
      <c r="A151" s="12">
        <f t="shared" si="31"/>
        <v>137</v>
      </c>
      <c r="B151" s="106">
        <v>38600</v>
      </c>
      <c r="C151" s="1" t="s">
        <v>142</v>
      </c>
      <c r="D151" s="58">
        <v>0</v>
      </c>
      <c r="E151" s="58">
        <v>0</v>
      </c>
      <c r="F151" s="58">
        <f t="shared" si="24"/>
        <v>0</v>
      </c>
      <c r="G151" s="56">
        <f t="shared" si="25"/>
        <v>1</v>
      </c>
      <c r="H151" s="41">
        <f t="shared" si="26"/>
        <v>0.50419999999999998</v>
      </c>
      <c r="I151" s="58">
        <f t="shared" si="27"/>
        <v>0</v>
      </c>
      <c r="K151" s="58">
        <v>0</v>
      </c>
      <c r="L151" s="56">
        <f t="shared" si="28"/>
        <v>1</v>
      </c>
      <c r="M151" s="41">
        <f t="shared" si="29"/>
        <v>0.50419999999999998</v>
      </c>
      <c r="N151" s="58">
        <f t="shared" si="30"/>
        <v>0</v>
      </c>
    </row>
    <row r="152" spans="1:19">
      <c r="A152" s="12">
        <f t="shared" si="31"/>
        <v>138</v>
      </c>
      <c r="B152" s="106"/>
      <c r="C152" s="1"/>
      <c r="K152" s="44"/>
      <c r="M152" s="41"/>
    </row>
    <row r="153" spans="1:19">
      <c r="A153" s="12">
        <f t="shared" si="31"/>
        <v>139</v>
      </c>
      <c r="B153" s="106"/>
      <c r="C153" s="1" t="s">
        <v>141</v>
      </c>
      <c r="D153" s="50">
        <f>SUM(D131:D152)</f>
        <v>0</v>
      </c>
      <c r="E153" s="50">
        <f>SUM(E131:E152)</f>
        <v>0</v>
      </c>
      <c r="F153" s="50">
        <f>SUM(F131:F152)</f>
        <v>0</v>
      </c>
      <c r="I153" s="50">
        <f>SUM(I131:I152)</f>
        <v>0</v>
      </c>
      <c r="K153" s="50">
        <f>SUM(K131:K152)</f>
        <v>0</v>
      </c>
      <c r="M153" s="41"/>
      <c r="N153" s="50">
        <f>SUM(N131:N152)</f>
        <v>0</v>
      </c>
    </row>
    <row r="154" spans="1:19">
      <c r="A154" s="12">
        <f t="shared" si="31"/>
        <v>140</v>
      </c>
      <c r="B154" s="106"/>
      <c r="C154" s="1"/>
      <c r="M154" s="41"/>
    </row>
    <row r="155" spans="1:19">
      <c r="A155" s="12">
        <f t="shared" si="31"/>
        <v>141</v>
      </c>
      <c r="B155" s="105"/>
      <c r="C155" s="52" t="s">
        <v>105</v>
      </c>
      <c r="M155" s="41"/>
    </row>
    <row r="156" spans="1:19">
      <c r="A156" s="12">
        <f t="shared" si="31"/>
        <v>142</v>
      </c>
      <c r="B156" s="106">
        <v>39001</v>
      </c>
      <c r="C156" s="1" t="s">
        <v>277</v>
      </c>
      <c r="D156" s="50">
        <v>98667.610722000041</v>
      </c>
      <c r="E156" s="98">
        <v>0</v>
      </c>
      <c r="F156" s="50">
        <f t="shared" ref="F156:F176" si="32">D156+E156</f>
        <v>98667.610722000041</v>
      </c>
      <c r="G156" s="41">
        <f t="shared" ref="G156:G177" si="33">$G$16</f>
        <v>1</v>
      </c>
      <c r="H156" s="41">
        <f t="shared" ref="H156:H177" si="34">$H$125</f>
        <v>0.50419999999999998</v>
      </c>
      <c r="I156" s="47">
        <f t="shared" ref="I156:I177" si="35">F156*G156*H156</f>
        <v>49748.209326032418</v>
      </c>
      <c r="K156" s="50">
        <v>96452.777502076933</v>
      </c>
      <c r="L156" s="41">
        <f t="shared" ref="L156:L177" si="36">G156</f>
        <v>1</v>
      </c>
      <c r="M156" s="41">
        <f t="shared" ref="M156:M177" si="37">H156</f>
        <v>0.50419999999999998</v>
      </c>
      <c r="N156" s="50">
        <f t="shared" ref="N156:N177" si="38">K156*L156*M156</f>
        <v>48631.490416547189</v>
      </c>
      <c r="P156" s="106"/>
      <c r="R156" s="45"/>
      <c r="S156" s="45"/>
    </row>
    <row r="157" spans="1:19">
      <c r="A157" s="12">
        <f t="shared" si="31"/>
        <v>143</v>
      </c>
      <c r="B157" s="106">
        <v>39004</v>
      </c>
      <c r="C157" s="1" t="s">
        <v>276</v>
      </c>
      <c r="D157" s="47">
        <v>11863.422706500005</v>
      </c>
      <c r="E157" s="47">
        <v>0</v>
      </c>
      <c r="F157" s="47">
        <f t="shared" si="32"/>
        <v>11863.422706500005</v>
      </c>
      <c r="G157" s="56">
        <f t="shared" si="33"/>
        <v>1</v>
      </c>
      <c r="H157" s="41">
        <f t="shared" si="34"/>
        <v>0.50419999999999998</v>
      </c>
      <c r="I157" s="47">
        <f t="shared" si="35"/>
        <v>5981.5377286173025</v>
      </c>
      <c r="K157" s="47">
        <v>11368.833420980771</v>
      </c>
      <c r="L157" s="56">
        <f t="shared" si="36"/>
        <v>1</v>
      </c>
      <c r="M157" s="41">
        <f t="shared" si="37"/>
        <v>0.50419999999999998</v>
      </c>
      <c r="N157" s="47">
        <f t="shared" si="38"/>
        <v>5732.1658108585043</v>
      </c>
      <c r="P157" s="106"/>
      <c r="R157" s="45"/>
      <c r="S157" s="45"/>
    </row>
    <row r="158" spans="1:19">
      <c r="A158" s="12">
        <f t="shared" si="31"/>
        <v>144</v>
      </c>
      <c r="B158" s="106">
        <v>39009</v>
      </c>
      <c r="C158" s="1" t="s">
        <v>256</v>
      </c>
      <c r="D158" s="47">
        <v>38834</v>
      </c>
      <c r="E158" s="47">
        <v>0</v>
      </c>
      <c r="F158" s="47">
        <f t="shared" si="32"/>
        <v>38834</v>
      </c>
      <c r="G158" s="56">
        <f t="shared" si="33"/>
        <v>1</v>
      </c>
      <c r="H158" s="41">
        <f t="shared" si="34"/>
        <v>0.50419999999999998</v>
      </c>
      <c r="I158" s="47">
        <f t="shared" si="35"/>
        <v>19580.102800000001</v>
      </c>
      <c r="K158" s="47">
        <v>38834</v>
      </c>
      <c r="L158" s="56">
        <f t="shared" si="36"/>
        <v>1</v>
      </c>
      <c r="M158" s="41">
        <f t="shared" si="37"/>
        <v>0.50419999999999998</v>
      </c>
      <c r="N158" s="47">
        <f t="shared" si="38"/>
        <v>19580.102800000001</v>
      </c>
      <c r="P158" s="106"/>
      <c r="R158" s="45"/>
      <c r="S158" s="45"/>
    </row>
    <row r="159" spans="1:19">
      <c r="A159" s="12">
        <f t="shared" si="31"/>
        <v>145</v>
      </c>
      <c r="B159" s="106">
        <v>39100</v>
      </c>
      <c r="C159" s="1" t="s">
        <v>254</v>
      </c>
      <c r="D159" s="47">
        <v>2716.2882500000014</v>
      </c>
      <c r="E159" s="47">
        <v>0</v>
      </c>
      <c r="F159" s="47">
        <f t="shared" si="32"/>
        <v>2716.2882500000014</v>
      </c>
      <c r="G159" s="56">
        <f t="shared" si="33"/>
        <v>1</v>
      </c>
      <c r="H159" s="41">
        <f t="shared" si="34"/>
        <v>0.50419999999999998</v>
      </c>
      <c r="I159" s="47">
        <f t="shared" si="35"/>
        <v>1369.5525356500007</v>
      </c>
      <c r="K159" s="47">
        <v>2971.0610673076926</v>
      </c>
      <c r="L159" s="56">
        <f t="shared" si="36"/>
        <v>1</v>
      </c>
      <c r="M159" s="41">
        <f t="shared" si="37"/>
        <v>0.50419999999999998</v>
      </c>
      <c r="N159" s="47">
        <f t="shared" si="38"/>
        <v>1498.0089901365386</v>
      </c>
      <c r="P159" s="106"/>
      <c r="R159" s="45"/>
      <c r="S159" s="45"/>
    </row>
    <row r="160" spans="1:19">
      <c r="A160" s="12">
        <f t="shared" si="31"/>
        <v>146</v>
      </c>
      <c r="B160" s="106">
        <v>39101</v>
      </c>
      <c r="C160" s="1" t="s">
        <v>98</v>
      </c>
      <c r="D160" s="47">
        <v>0</v>
      </c>
      <c r="E160" s="47">
        <v>0</v>
      </c>
      <c r="F160" s="47">
        <f t="shared" si="32"/>
        <v>0</v>
      </c>
      <c r="G160" s="56">
        <f t="shared" si="33"/>
        <v>1</v>
      </c>
      <c r="H160" s="41">
        <f t="shared" si="34"/>
        <v>0.50419999999999998</v>
      </c>
      <c r="I160" s="47">
        <f t="shared" si="35"/>
        <v>0</v>
      </c>
      <c r="K160" s="47">
        <v>0</v>
      </c>
      <c r="L160" s="56">
        <f t="shared" si="36"/>
        <v>1</v>
      </c>
      <c r="M160" s="41">
        <f t="shared" si="37"/>
        <v>0.50419999999999998</v>
      </c>
      <c r="N160" s="47">
        <f t="shared" si="38"/>
        <v>0</v>
      </c>
      <c r="P160" s="106"/>
      <c r="R160" s="45"/>
      <c r="S160" s="45"/>
    </row>
    <row r="161" spans="1:19">
      <c r="A161" s="12">
        <f t="shared" si="31"/>
        <v>147</v>
      </c>
      <c r="B161" s="106">
        <v>39103</v>
      </c>
      <c r="C161" s="1" t="s">
        <v>129</v>
      </c>
      <c r="D161" s="47">
        <v>0</v>
      </c>
      <c r="E161" s="47">
        <v>0</v>
      </c>
      <c r="F161" s="47">
        <f t="shared" si="32"/>
        <v>0</v>
      </c>
      <c r="G161" s="56">
        <f t="shared" si="33"/>
        <v>1</v>
      </c>
      <c r="H161" s="41">
        <f t="shared" si="34"/>
        <v>0.50419999999999998</v>
      </c>
      <c r="I161" s="47">
        <f t="shared" si="35"/>
        <v>0</v>
      </c>
      <c r="K161" s="47">
        <v>0</v>
      </c>
      <c r="L161" s="56">
        <f t="shared" si="36"/>
        <v>1</v>
      </c>
      <c r="M161" s="41">
        <f t="shared" si="37"/>
        <v>0.50419999999999998</v>
      </c>
      <c r="N161" s="47">
        <f t="shared" si="38"/>
        <v>0</v>
      </c>
      <c r="P161" s="106"/>
      <c r="R161" s="45"/>
      <c r="S161" s="45"/>
    </row>
    <row r="162" spans="1:19">
      <c r="A162" s="12">
        <f t="shared" si="31"/>
        <v>148</v>
      </c>
      <c r="B162" s="106">
        <v>39200</v>
      </c>
      <c r="C162" s="1" t="s">
        <v>275</v>
      </c>
      <c r="D162" s="47">
        <v>16796.260864500004</v>
      </c>
      <c r="E162" s="47">
        <v>0</v>
      </c>
      <c r="F162" s="47">
        <f t="shared" si="32"/>
        <v>16796.260864500004</v>
      </c>
      <c r="G162" s="56">
        <f t="shared" si="33"/>
        <v>1</v>
      </c>
      <c r="H162" s="41">
        <f t="shared" si="34"/>
        <v>0.50419999999999998</v>
      </c>
      <c r="I162" s="47">
        <f t="shared" si="35"/>
        <v>8468.6747278809016</v>
      </c>
      <c r="K162" s="47">
        <v>16058.207540442307</v>
      </c>
      <c r="L162" s="56">
        <f t="shared" si="36"/>
        <v>1</v>
      </c>
      <c r="M162" s="41">
        <f t="shared" si="37"/>
        <v>0.50419999999999998</v>
      </c>
      <c r="N162" s="47">
        <f t="shared" si="38"/>
        <v>8096.5482418910105</v>
      </c>
      <c r="P162" s="106"/>
      <c r="R162" s="45"/>
      <c r="S162" s="45"/>
    </row>
    <row r="163" spans="1:19">
      <c r="A163" s="12">
        <f t="shared" si="31"/>
        <v>149</v>
      </c>
      <c r="B163" s="106">
        <v>39300</v>
      </c>
      <c r="C163" s="1" t="s">
        <v>125</v>
      </c>
      <c r="D163" s="47">
        <v>0</v>
      </c>
      <c r="E163" s="47">
        <v>0</v>
      </c>
      <c r="F163" s="47">
        <f t="shared" si="32"/>
        <v>0</v>
      </c>
      <c r="G163" s="56">
        <f t="shared" si="33"/>
        <v>1</v>
      </c>
      <c r="H163" s="41">
        <f t="shared" si="34"/>
        <v>0.50419999999999998</v>
      </c>
      <c r="I163" s="47">
        <f t="shared" si="35"/>
        <v>0</v>
      </c>
      <c r="K163" s="47">
        <v>0</v>
      </c>
      <c r="L163" s="56">
        <f t="shared" si="36"/>
        <v>1</v>
      </c>
      <c r="M163" s="41">
        <f t="shared" si="37"/>
        <v>0.50419999999999998</v>
      </c>
      <c r="N163" s="47">
        <f t="shared" si="38"/>
        <v>0</v>
      </c>
      <c r="P163" s="106"/>
      <c r="R163" s="45"/>
      <c r="S163" s="45"/>
    </row>
    <row r="164" spans="1:19">
      <c r="A164" s="12">
        <f t="shared" si="31"/>
        <v>150</v>
      </c>
      <c r="B164" s="106">
        <v>39400</v>
      </c>
      <c r="C164" s="1" t="s">
        <v>267</v>
      </c>
      <c r="D164" s="47">
        <v>46764.43758366668</v>
      </c>
      <c r="E164" s="47">
        <v>0</v>
      </c>
      <c r="F164" s="47">
        <f t="shared" si="32"/>
        <v>46764.43758366668</v>
      </c>
      <c r="G164" s="56">
        <f t="shared" si="33"/>
        <v>1</v>
      </c>
      <c r="H164" s="41">
        <f t="shared" si="34"/>
        <v>0.50419999999999998</v>
      </c>
      <c r="I164" s="47">
        <f t="shared" si="35"/>
        <v>23578.629429684741</v>
      </c>
      <c r="K164" s="47">
        <v>43818.04552801283</v>
      </c>
      <c r="L164" s="56">
        <f t="shared" si="36"/>
        <v>1</v>
      </c>
      <c r="M164" s="41">
        <f t="shared" si="37"/>
        <v>0.50419999999999998</v>
      </c>
      <c r="N164" s="47">
        <f t="shared" si="38"/>
        <v>22093.058555224066</v>
      </c>
      <c r="P164" s="106"/>
      <c r="R164" s="45"/>
      <c r="S164" s="45"/>
    </row>
    <row r="165" spans="1:19">
      <c r="A165" s="12">
        <f t="shared" si="31"/>
        <v>151</v>
      </c>
      <c r="B165" s="106">
        <v>39600</v>
      </c>
      <c r="C165" s="1" t="s">
        <v>274</v>
      </c>
      <c r="D165" s="47">
        <v>11853.243818999994</v>
      </c>
      <c r="E165" s="47">
        <v>0</v>
      </c>
      <c r="F165" s="47">
        <f t="shared" si="32"/>
        <v>11853.243818999994</v>
      </c>
      <c r="G165" s="56">
        <f t="shared" si="33"/>
        <v>1</v>
      </c>
      <c r="H165" s="41">
        <f t="shared" si="34"/>
        <v>0.50419999999999998</v>
      </c>
      <c r="I165" s="47">
        <f t="shared" si="35"/>
        <v>5976.405533539797</v>
      </c>
      <c r="K165" s="47">
        <v>11338.306412807688</v>
      </c>
      <c r="L165" s="56">
        <f t="shared" si="36"/>
        <v>1</v>
      </c>
      <c r="M165" s="41">
        <f t="shared" si="37"/>
        <v>0.50419999999999998</v>
      </c>
      <c r="N165" s="47">
        <f t="shared" si="38"/>
        <v>5716.7740933376363</v>
      </c>
      <c r="P165" s="106"/>
      <c r="R165" s="45"/>
      <c r="S165" s="45"/>
    </row>
    <row r="166" spans="1:19">
      <c r="A166" s="12">
        <f t="shared" si="31"/>
        <v>152</v>
      </c>
      <c r="B166" s="106">
        <v>39700</v>
      </c>
      <c r="C166" s="1" t="s">
        <v>253</v>
      </c>
      <c r="D166" s="47">
        <v>-22686.89</v>
      </c>
      <c r="E166" s="47">
        <v>0</v>
      </c>
      <c r="F166" s="47">
        <f t="shared" si="32"/>
        <v>-22686.89</v>
      </c>
      <c r="G166" s="56">
        <f t="shared" si="33"/>
        <v>1</v>
      </c>
      <c r="H166" s="41">
        <f t="shared" si="34"/>
        <v>0.50419999999999998</v>
      </c>
      <c r="I166" s="47">
        <f t="shared" si="35"/>
        <v>-11438.729937999999</v>
      </c>
      <c r="K166" s="47">
        <v>-14226.329230769234</v>
      </c>
      <c r="L166" s="56">
        <f t="shared" si="36"/>
        <v>1</v>
      </c>
      <c r="M166" s="41">
        <f t="shared" si="37"/>
        <v>0.50419999999999998</v>
      </c>
      <c r="N166" s="47">
        <f t="shared" si="38"/>
        <v>-7172.9151981538471</v>
      </c>
      <c r="P166" s="106"/>
      <c r="R166" s="45"/>
      <c r="S166" s="45"/>
    </row>
    <row r="167" spans="1:19">
      <c r="A167" s="12">
        <f t="shared" si="31"/>
        <v>153</v>
      </c>
      <c r="B167" s="106">
        <v>39701</v>
      </c>
      <c r="C167" s="1" t="s">
        <v>137</v>
      </c>
      <c r="D167" s="47">
        <v>0</v>
      </c>
      <c r="E167" s="47">
        <v>0</v>
      </c>
      <c r="F167" s="47">
        <f t="shared" si="32"/>
        <v>0</v>
      </c>
      <c r="G167" s="56">
        <f t="shared" si="33"/>
        <v>1</v>
      </c>
      <c r="H167" s="41">
        <f t="shared" si="34"/>
        <v>0.50419999999999998</v>
      </c>
      <c r="I167" s="47">
        <f t="shared" si="35"/>
        <v>0</v>
      </c>
      <c r="K167" s="47">
        <v>0</v>
      </c>
      <c r="L167" s="56">
        <f t="shared" si="36"/>
        <v>1</v>
      </c>
      <c r="M167" s="41">
        <f t="shared" si="37"/>
        <v>0.50419999999999998</v>
      </c>
      <c r="N167" s="47">
        <f t="shared" si="38"/>
        <v>0</v>
      </c>
      <c r="P167" s="106"/>
      <c r="R167" s="45"/>
      <c r="S167" s="45"/>
    </row>
    <row r="168" spans="1:19">
      <c r="A168" s="12">
        <f t="shared" si="31"/>
        <v>154</v>
      </c>
      <c r="B168" s="105">
        <v>39702</v>
      </c>
      <c r="C168" s="1" t="s">
        <v>137</v>
      </c>
      <c r="D168" s="47">
        <v>0</v>
      </c>
      <c r="E168" s="47">
        <v>0</v>
      </c>
      <c r="F168" s="47">
        <f t="shared" si="32"/>
        <v>0</v>
      </c>
      <c r="G168" s="56">
        <f t="shared" si="33"/>
        <v>1</v>
      </c>
      <c r="H168" s="41">
        <f t="shared" si="34"/>
        <v>0.50419999999999998</v>
      </c>
      <c r="I168" s="47">
        <f t="shared" si="35"/>
        <v>0</v>
      </c>
      <c r="K168" s="47">
        <v>0</v>
      </c>
      <c r="L168" s="56">
        <f t="shared" si="36"/>
        <v>1</v>
      </c>
      <c r="M168" s="41">
        <f t="shared" si="37"/>
        <v>0.50419999999999998</v>
      </c>
      <c r="N168" s="47">
        <f t="shared" si="38"/>
        <v>0</v>
      </c>
      <c r="P168" s="106"/>
      <c r="R168" s="45"/>
      <c r="S168" s="45"/>
    </row>
    <row r="169" spans="1:19">
      <c r="A169" s="12">
        <f t="shared" si="31"/>
        <v>155</v>
      </c>
      <c r="B169" s="105">
        <v>39800</v>
      </c>
      <c r="C169" s="1" t="s">
        <v>251</v>
      </c>
      <c r="D169" s="47">
        <v>-127018.46999999999</v>
      </c>
      <c r="E169" s="47">
        <v>0</v>
      </c>
      <c r="F169" s="47">
        <f t="shared" si="32"/>
        <v>-127018.46999999999</v>
      </c>
      <c r="G169" s="56">
        <f t="shared" si="33"/>
        <v>1</v>
      </c>
      <c r="H169" s="41">
        <f t="shared" si="34"/>
        <v>0.50419999999999998</v>
      </c>
      <c r="I169" s="47">
        <f t="shared" si="35"/>
        <v>-64042.71257399999</v>
      </c>
      <c r="K169" s="47">
        <v>-125979.59999999999</v>
      </c>
      <c r="L169" s="56">
        <f t="shared" si="36"/>
        <v>1</v>
      </c>
      <c r="M169" s="41">
        <f t="shared" si="37"/>
        <v>0.50419999999999998</v>
      </c>
      <c r="N169" s="47">
        <f t="shared" si="38"/>
        <v>-63518.914319999996</v>
      </c>
      <c r="P169" s="106"/>
      <c r="R169" s="45"/>
      <c r="S169" s="45"/>
    </row>
    <row r="170" spans="1:19">
      <c r="A170" s="12">
        <f t="shared" si="31"/>
        <v>156</v>
      </c>
      <c r="B170" s="105">
        <v>39900</v>
      </c>
      <c r="C170" s="1" t="s">
        <v>250</v>
      </c>
      <c r="D170" s="47">
        <v>0</v>
      </c>
      <c r="E170" s="47">
        <v>0</v>
      </c>
      <c r="F170" s="47">
        <f t="shared" si="32"/>
        <v>0</v>
      </c>
      <c r="G170" s="56">
        <f t="shared" si="33"/>
        <v>1</v>
      </c>
      <c r="H170" s="41">
        <f t="shared" si="34"/>
        <v>0.50419999999999998</v>
      </c>
      <c r="I170" s="47">
        <f t="shared" si="35"/>
        <v>0</v>
      </c>
      <c r="K170" s="47">
        <v>0</v>
      </c>
      <c r="L170" s="56">
        <f t="shared" si="36"/>
        <v>1</v>
      </c>
      <c r="M170" s="41">
        <f t="shared" si="37"/>
        <v>0.50419999999999998</v>
      </c>
      <c r="N170" s="47">
        <f t="shared" si="38"/>
        <v>0</v>
      </c>
      <c r="P170" s="106"/>
      <c r="R170" s="45"/>
      <c r="S170" s="45"/>
    </row>
    <row r="171" spans="1:19">
      <c r="A171" s="12">
        <f t="shared" si="31"/>
        <v>157</v>
      </c>
      <c r="B171" s="105">
        <v>39901</v>
      </c>
      <c r="C171" s="1" t="s">
        <v>249</v>
      </c>
      <c r="D171" s="47">
        <v>0</v>
      </c>
      <c r="E171" s="47">
        <v>0</v>
      </c>
      <c r="F171" s="47">
        <f t="shared" si="32"/>
        <v>0</v>
      </c>
      <c r="G171" s="56">
        <f t="shared" si="33"/>
        <v>1</v>
      </c>
      <c r="H171" s="41">
        <f t="shared" si="34"/>
        <v>0.50419999999999998</v>
      </c>
      <c r="I171" s="47">
        <f t="shared" si="35"/>
        <v>0</v>
      </c>
      <c r="K171" s="47">
        <v>0</v>
      </c>
      <c r="L171" s="56">
        <f t="shared" si="36"/>
        <v>1</v>
      </c>
      <c r="M171" s="41">
        <f t="shared" si="37"/>
        <v>0.50419999999999998</v>
      </c>
      <c r="N171" s="47">
        <f t="shared" si="38"/>
        <v>0</v>
      </c>
      <c r="P171" s="106"/>
      <c r="R171" s="45"/>
      <c r="S171" s="45"/>
    </row>
    <row r="172" spans="1:19">
      <c r="A172" s="12">
        <f t="shared" si="31"/>
        <v>158</v>
      </c>
      <c r="B172" s="105">
        <v>39902</v>
      </c>
      <c r="C172" s="1" t="s">
        <v>248</v>
      </c>
      <c r="D172" s="47">
        <v>0</v>
      </c>
      <c r="E172" s="47">
        <v>0</v>
      </c>
      <c r="F172" s="47">
        <f t="shared" si="32"/>
        <v>0</v>
      </c>
      <c r="G172" s="56">
        <f t="shared" si="33"/>
        <v>1</v>
      </c>
      <c r="H172" s="41">
        <f t="shared" si="34"/>
        <v>0.50419999999999998</v>
      </c>
      <c r="I172" s="47">
        <f t="shared" si="35"/>
        <v>0</v>
      </c>
      <c r="K172" s="47">
        <v>0</v>
      </c>
      <c r="L172" s="56">
        <f t="shared" si="36"/>
        <v>1</v>
      </c>
      <c r="M172" s="41">
        <f t="shared" si="37"/>
        <v>0.50419999999999998</v>
      </c>
      <c r="N172" s="47">
        <f t="shared" si="38"/>
        <v>0</v>
      </c>
      <c r="P172" s="106"/>
      <c r="R172" s="45"/>
      <c r="S172" s="45"/>
    </row>
    <row r="173" spans="1:19">
      <c r="A173" s="12">
        <f t="shared" si="31"/>
        <v>159</v>
      </c>
      <c r="B173" s="105">
        <v>39903</v>
      </c>
      <c r="C173" s="1" t="s">
        <v>247</v>
      </c>
      <c r="D173" s="47">
        <v>7922.3420000000015</v>
      </c>
      <c r="E173" s="47">
        <v>0</v>
      </c>
      <c r="F173" s="47">
        <f t="shared" si="32"/>
        <v>7922.3420000000015</v>
      </c>
      <c r="G173" s="56">
        <f t="shared" si="33"/>
        <v>1</v>
      </c>
      <c r="H173" s="41">
        <f t="shared" si="34"/>
        <v>0.50419999999999998</v>
      </c>
      <c r="I173" s="47">
        <f t="shared" si="35"/>
        <v>3994.4448364000004</v>
      </c>
      <c r="K173" s="47">
        <v>6509.0259230769252</v>
      </c>
      <c r="L173" s="56">
        <f t="shared" si="36"/>
        <v>1</v>
      </c>
      <c r="M173" s="41">
        <f t="shared" si="37"/>
        <v>0.50419999999999998</v>
      </c>
      <c r="N173" s="47">
        <f t="shared" si="38"/>
        <v>3281.8508704153855</v>
      </c>
      <c r="P173" s="106"/>
      <c r="R173" s="45"/>
      <c r="S173" s="45"/>
    </row>
    <row r="174" spans="1:19">
      <c r="A174" s="12">
        <f t="shared" si="31"/>
        <v>160</v>
      </c>
      <c r="B174" s="105">
        <v>39906</v>
      </c>
      <c r="C174" s="1" t="s">
        <v>246</v>
      </c>
      <c r="D174" s="47">
        <v>1.0089706847793423E-12</v>
      </c>
      <c r="E174" s="47">
        <v>0</v>
      </c>
      <c r="F174" s="47">
        <f t="shared" si="32"/>
        <v>1.0089706847793423E-12</v>
      </c>
      <c r="G174" s="56">
        <f t="shared" si="33"/>
        <v>1</v>
      </c>
      <c r="H174" s="41">
        <f t="shared" si="34"/>
        <v>0.50419999999999998</v>
      </c>
      <c r="I174" s="47">
        <f t="shared" si="35"/>
        <v>5.0872301926574439E-13</v>
      </c>
      <c r="K174" s="47">
        <v>6425.0630769230775</v>
      </c>
      <c r="L174" s="56">
        <f t="shared" si="36"/>
        <v>1</v>
      </c>
      <c r="M174" s="41">
        <f t="shared" si="37"/>
        <v>0.50419999999999998</v>
      </c>
      <c r="N174" s="47">
        <f t="shared" si="38"/>
        <v>3239.5168033846157</v>
      </c>
      <c r="P174" s="106"/>
      <c r="R174" s="45"/>
      <c r="S174" s="45"/>
    </row>
    <row r="175" spans="1:19">
      <c r="A175" s="12">
        <f t="shared" si="31"/>
        <v>161</v>
      </c>
      <c r="B175" s="105">
        <v>39907</v>
      </c>
      <c r="C175" s="1" t="s">
        <v>245</v>
      </c>
      <c r="D175" s="47">
        <v>56992.428580000014</v>
      </c>
      <c r="E175" s="47">
        <v>0</v>
      </c>
      <c r="F175" s="47">
        <f t="shared" si="32"/>
        <v>56992.428580000014</v>
      </c>
      <c r="G175" s="56">
        <f t="shared" si="33"/>
        <v>1</v>
      </c>
      <c r="H175" s="41">
        <f t="shared" si="34"/>
        <v>0.50419999999999998</v>
      </c>
      <c r="I175" s="47">
        <f t="shared" si="35"/>
        <v>28735.582490036006</v>
      </c>
      <c r="K175" s="47">
        <v>52100.464233076935</v>
      </c>
      <c r="L175" s="56">
        <f t="shared" si="36"/>
        <v>1</v>
      </c>
      <c r="M175" s="41">
        <f t="shared" si="37"/>
        <v>0.50419999999999998</v>
      </c>
      <c r="N175" s="47">
        <f t="shared" si="38"/>
        <v>26269.054066317389</v>
      </c>
      <c r="P175" s="106"/>
      <c r="R175" s="45"/>
      <c r="S175" s="45"/>
    </row>
    <row r="176" spans="1:19">
      <c r="A176" s="12">
        <f t="shared" si="31"/>
        <v>162</v>
      </c>
      <c r="B176" s="105">
        <v>39908</v>
      </c>
      <c r="C176" s="1" t="s">
        <v>244</v>
      </c>
      <c r="D176" s="47">
        <v>237874.80999999994</v>
      </c>
      <c r="E176" s="47">
        <v>0</v>
      </c>
      <c r="F176" s="47">
        <f t="shared" si="32"/>
        <v>237874.80999999994</v>
      </c>
      <c r="G176" s="56">
        <f t="shared" si="33"/>
        <v>1</v>
      </c>
      <c r="H176" s="41">
        <f t="shared" si="34"/>
        <v>0.50419999999999998</v>
      </c>
      <c r="I176" s="47">
        <f t="shared" si="35"/>
        <v>119936.47920199996</v>
      </c>
      <c r="K176" s="47">
        <v>374175.09076923074</v>
      </c>
      <c r="L176" s="56">
        <f t="shared" si="36"/>
        <v>1</v>
      </c>
      <c r="M176" s="41">
        <f t="shared" si="37"/>
        <v>0.50419999999999998</v>
      </c>
      <c r="N176" s="47">
        <f t="shared" si="38"/>
        <v>188659.08076584613</v>
      </c>
      <c r="P176" s="106"/>
      <c r="R176" s="45"/>
      <c r="S176" s="45"/>
    </row>
    <row r="177" spans="1:19">
      <c r="A177" s="12">
        <f t="shared" si="31"/>
        <v>163</v>
      </c>
      <c r="B177" s="105"/>
      <c r="C177" s="1" t="s">
        <v>261</v>
      </c>
      <c r="D177" s="47">
        <v>52517.30000000001</v>
      </c>
      <c r="G177" s="56">
        <f t="shared" si="33"/>
        <v>1</v>
      </c>
      <c r="H177" s="41">
        <f t="shared" si="34"/>
        <v>0.50419999999999998</v>
      </c>
      <c r="I177" s="58">
        <f t="shared" si="35"/>
        <v>0</v>
      </c>
      <c r="K177" s="47">
        <v>52517.30000000001</v>
      </c>
      <c r="L177" s="56">
        <f t="shared" si="36"/>
        <v>1</v>
      </c>
      <c r="M177" s="41">
        <f t="shared" si="37"/>
        <v>0.50419999999999998</v>
      </c>
      <c r="N177" s="58">
        <f t="shared" si="38"/>
        <v>26479.222660000003</v>
      </c>
      <c r="R177" s="45"/>
      <c r="S177" s="45"/>
    </row>
    <row r="178" spans="1:19">
      <c r="A178" s="12">
        <f t="shared" si="31"/>
        <v>164</v>
      </c>
      <c r="B178" s="107"/>
      <c r="C178" s="1"/>
      <c r="D178" s="44"/>
      <c r="E178" s="44"/>
      <c r="F178" s="44"/>
      <c r="K178" s="104"/>
    </row>
    <row r="179" spans="1:19">
      <c r="A179" s="12">
        <f t="shared" si="31"/>
        <v>165</v>
      </c>
      <c r="B179" s="107"/>
      <c r="C179" s="1" t="s">
        <v>136</v>
      </c>
      <c r="D179" s="50">
        <f>SUM(D156:D177)</f>
        <v>433096.78452566674</v>
      </c>
      <c r="E179" s="50">
        <f>SUM(E156:E177)</f>
        <v>0</v>
      </c>
      <c r="F179" s="50">
        <f>SUM(F156:F177)</f>
        <v>380579.48452566675</v>
      </c>
      <c r="I179" s="50">
        <f>SUM(I156:I177)</f>
        <v>191888.17609784112</v>
      </c>
      <c r="K179" s="50">
        <f>SUM(K156:K177)</f>
        <v>572362.24624316674</v>
      </c>
      <c r="N179" s="50">
        <f>SUM(N156:N177)</f>
        <v>288585.04455580463</v>
      </c>
    </row>
    <row r="180" spans="1:19">
      <c r="A180" s="12">
        <f t="shared" si="31"/>
        <v>166</v>
      </c>
      <c r="B180" s="107"/>
      <c r="C180" s="1"/>
    </row>
    <row r="181" spans="1:19" ht="15.75" thickBot="1">
      <c r="A181" s="12">
        <f t="shared" si="31"/>
        <v>167</v>
      </c>
      <c r="B181" s="107"/>
      <c r="C181" s="1" t="s">
        <v>273</v>
      </c>
      <c r="D181" s="57">
        <f>D128+D153+D179</f>
        <v>433096.78452566674</v>
      </c>
      <c r="E181" s="57">
        <f>E128+E153+E179</f>
        <v>0</v>
      </c>
      <c r="F181" s="57">
        <f>F128+F153+F179</f>
        <v>380579.48452566675</v>
      </c>
      <c r="I181" s="57">
        <f>I128+I153+I179</f>
        <v>191888.17609784112</v>
      </c>
      <c r="K181" s="57">
        <f>K128+K153+K179</f>
        <v>572362.24624316674</v>
      </c>
      <c r="N181" s="57">
        <f>N128+N153+N179</f>
        <v>288585.04455580463</v>
      </c>
    </row>
    <row r="182" spans="1:19" ht="15.75" thickTop="1">
      <c r="A182" s="12">
        <f t="shared" si="31"/>
        <v>168</v>
      </c>
      <c r="B182" s="108"/>
      <c r="D182" s="47"/>
      <c r="E182" s="40"/>
    </row>
    <row r="183" spans="1:19" ht="15.75">
      <c r="A183" s="12">
        <f t="shared" si="31"/>
        <v>169</v>
      </c>
      <c r="B183" s="54" t="s">
        <v>134</v>
      </c>
      <c r="D183" s="47"/>
      <c r="E183" s="40"/>
    </row>
    <row r="184" spans="1:19">
      <c r="A184" s="12">
        <f t="shared" si="31"/>
        <v>170</v>
      </c>
      <c r="D184" s="47"/>
    </row>
    <row r="185" spans="1:19">
      <c r="A185" s="12">
        <f t="shared" si="31"/>
        <v>171</v>
      </c>
      <c r="B185" s="107"/>
      <c r="C185" s="52" t="s">
        <v>105</v>
      </c>
      <c r="D185" s="47"/>
    </row>
    <row r="186" spans="1:19">
      <c r="A186" s="12">
        <f t="shared" si="31"/>
        <v>172</v>
      </c>
      <c r="B186" s="106">
        <v>39000</v>
      </c>
      <c r="C186" s="1" t="s">
        <v>257</v>
      </c>
      <c r="D186" s="50">
        <v>828284.9344432418</v>
      </c>
      <c r="E186" s="98">
        <v>0</v>
      </c>
      <c r="F186" s="50">
        <f t="shared" ref="F186:F224" si="39">D186+E186</f>
        <v>828284.9344432418</v>
      </c>
      <c r="G186" s="41">
        <v>9.8599999999999993E-2</v>
      </c>
      <c r="H186" s="41">
        <v>0.50419999999999998</v>
      </c>
      <c r="I186" s="47">
        <f t="shared" ref="I186:I224" si="40">F186*G186*H186</f>
        <v>41177.456625103448</v>
      </c>
      <c r="K186" s="50">
        <v>727669.31028437673</v>
      </c>
      <c r="L186" s="41">
        <f t="shared" ref="L186:L223" si="41">G186</f>
        <v>9.8599999999999993E-2</v>
      </c>
      <c r="M186" s="41">
        <f t="shared" ref="M186:M223" si="42">H186</f>
        <v>0.50419999999999998</v>
      </c>
      <c r="N186" s="50">
        <f t="shared" ref="N186:N222" si="43">K186*L186*M186</f>
        <v>36175.439411794738</v>
      </c>
      <c r="P186" s="95"/>
      <c r="R186" s="45"/>
      <c r="S186" s="45"/>
    </row>
    <row r="187" spans="1:19">
      <c r="A187" s="12">
        <f t="shared" si="31"/>
        <v>173</v>
      </c>
      <c r="B187" s="106">
        <v>39005</v>
      </c>
      <c r="C187" s="1" t="s">
        <v>272</v>
      </c>
      <c r="D187" s="47">
        <v>4522301.5266485047</v>
      </c>
      <c r="E187" s="98">
        <v>0</v>
      </c>
      <c r="F187" s="47">
        <f t="shared" si="39"/>
        <v>4522301.5266485047</v>
      </c>
      <c r="G187" s="41">
        <v>1</v>
      </c>
      <c r="H187" s="41">
        <v>1.559576E-2</v>
      </c>
      <c r="I187" s="47">
        <f t="shared" si="40"/>
        <v>70528.729257243685</v>
      </c>
      <c r="K187" s="47">
        <v>4383353.6456361376</v>
      </c>
      <c r="L187" s="41">
        <f t="shared" si="41"/>
        <v>1</v>
      </c>
      <c r="M187" s="41">
        <f t="shared" si="42"/>
        <v>1.559576E-2</v>
      </c>
      <c r="N187" s="47">
        <f t="shared" si="43"/>
        <v>68361.731452466251</v>
      </c>
      <c r="P187" s="95"/>
      <c r="R187" s="45"/>
      <c r="S187" s="45"/>
    </row>
    <row r="188" spans="1:19">
      <c r="A188" s="12">
        <f t="shared" si="31"/>
        <v>174</v>
      </c>
      <c r="B188" s="106">
        <v>39009</v>
      </c>
      <c r="C188" s="1" t="s">
        <v>256</v>
      </c>
      <c r="D188" s="47">
        <v>9607572.2426124942</v>
      </c>
      <c r="E188" s="98">
        <v>0</v>
      </c>
      <c r="F188" s="47">
        <f t="shared" si="39"/>
        <v>9607572.2426124942</v>
      </c>
      <c r="G188" s="41">
        <v>9.8599999999999993E-2</v>
      </c>
      <c r="H188" s="41">
        <v>0.50419999999999998</v>
      </c>
      <c r="I188" s="47">
        <f t="shared" si="40"/>
        <v>477631.99937790661</v>
      </c>
      <c r="K188" s="47">
        <v>9438804.9899341334</v>
      </c>
      <c r="L188" s="41">
        <f t="shared" si="41"/>
        <v>9.8599999999999993E-2</v>
      </c>
      <c r="M188" s="41">
        <f t="shared" si="42"/>
        <v>0.50419999999999998</v>
      </c>
      <c r="N188" s="47">
        <f t="shared" si="43"/>
        <v>469241.88392618421</v>
      </c>
      <c r="P188" s="95"/>
      <c r="R188" s="45"/>
      <c r="S188" s="45"/>
    </row>
    <row r="189" spans="1:19">
      <c r="A189" s="12">
        <f t="shared" si="31"/>
        <v>175</v>
      </c>
      <c r="B189" s="106">
        <v>39020</v>
      </c>
      <c r="C189" s="1" t="s">
        <v>132</v>
      </c>
      <c r="D189" s="47">
        <v>220.89700400000009</v>
      </c>
      <c r="E189" s="98">
        <v>0</v>
      </c>
      <c r="F189" s="47">
        <f t="shared" si="39"/>
        <v>220.89700400000009</v>
      </c>
      <c r="G189" s="41">
        <v>1</v>
      </c>
      <c r="H189" s="41">
        <v>6.106367E-2</v>
      </c>
      <c r="I189" s="47">
        <f t="shared" si="40"/>
        <v>13.488781756244686</v>
      </c>
      <c r="K189" s="47">
        <v>188.44880876923077</v>
      </c>
      <c r="L189" s="41">
        <f t="shared" si="41"/>
        <v>1</v>
      </c>
      <c r="M189" s="41">
        <f t="shared" si="42"/>
        <v>6.106367E-2</v>
      </c>
      <c r="N189" s="47">
        <f t="shared" si="43"/>
        <v>11.507375870577414</v>
      </c>
      <c r="P189" s="95"/>
      <c r="R189" s="45"/>
      <c r="S189" s="45"/>
    </row>
    <row r="190" spans="1:19">
      <c r="A190" s="12">
        <f t="shared" si="31"/>
        <v>176</v>
      </c>
      <c r="B190" s="106">
        <v>39029</v>
      </c>
      <c r="C190" s="1" t="s">
        <v>131</v>
      </c>
      <c r="D190" s="47">
        <v>3007.6276374999993</v>
      </c>
      <c r="E190" s="98">
        <v>0</v>
      </c>
      <c r="F190" s="47">
        <f t="shared" si="39"/>
        <v>3007.6276374999993</v>
      </c>
      <c r="G190" s="41">
        <v>1</v>
      </c>
      <c r="H190" s="41">
        <v>6.106367E-2</v>
      </c>
      <c r="I190" s="47">
        <f t="shared" si="40"/>
        <v>183.65678153917958</v>
      </c>
      <c r="K190" s="47">
        <v>2465.3143639423074</v>
      </c>
      <c r="L190" s="41">
        <f t="shared" si="41"/>
        <v>1</v>
      </c>
      <c r="M190" s="41">
        <f t="shared" si="42"/>
        <v>6.106367E-2</v>
      </c>
      <c r="N190" s="47">
        <f t="shared" si="43"/>
        <v>150.54114276603295</v>
      </c>
      <c r="P190" s="95"/>
      <c r="R190" s="45"/>
      <c r="S190" s="45"/>
    </row>
    <row r="191" spans="1:19">
      <c r="A191" s="12">
        <f t="shared" si="31"/>
        <v>177</v>
      </c>
      <c r="B191" s="106">
        <v>39100</v>
      </c>
      <c r="C191" s="1" t="s">
        <v>254</v>
      </c>
      <c r="D191" s="47">
        <v>2597046.8455611588</v>
      </c>
      <c r="E191" s="98">
        <v>0</v>
      </c>
      <c r="F191" s="47">
        <f t="shared" si="39"/>
        <v>2597046.8455611588</v>
      </c>
      <c r="G191" s="41">
        <v>9.8599999999999993E-2</v>
      </c>
      <c r="H191" s="41">
        <v>0.50419999999999998</v>
      </c>
      <c r="I191" s="47">
        <f t="shared" si="40"/>
        <v>129109.89852584891</v>
      </c>
      <c r="K191" s="47">
        <v>2473686.069959098</v>
      </c>
      <c r="L191" s="41">
        <f t="shared" si="41"/>
        <v>9.8599999999999993E-2</v>
      </c>
      <c r="M191" s="41">
        <f t="shared" si="42"/>
        <v>0.50419999999999998</v>
      </c>
      <c r="N191" s="47">
        <f t="shared" si="43"/>
        <v>122977.12612427499</v>
      </c>
      <c r="P191" s="95"/>
      <c r="R191" s="45"/>
      <c r="S191" s="45"/>
    </row>
    <row r="192" spans="1:19">
      <c r="A192" s="12">
        <f t="shared" si="31"/>
        <v>178</v>
      </c>
      <c r="B192" s="106">
        <v>39102</v>
      </c>
      <c r="C192" s="1" t="s">
        <v>271</v>
      </c>
      <c r="D192" s="47">
        <v>1.26</v>
      </c>
      <c r="E192" s="98">
        <v>0</v>
      </c>
      <c r="F192" s="47">
        <f t="shared" si="39"/>
        <v>1.26</v>
      </c>
      <c r="G192" s="41">
        <v>9.8599999999999993E-2</v>
      </c>
      <c r="H192" s="41">
        <v>0.50419999999999998</v>
      </c>
      <c r="I192" s="47">
        <f t="shared" si="40"/>
        <v>6.2639791200000003E-2</v>
      </c>
      <c r="K192" s="47">
        <v>1.26</v>
      </c>
      <c r="L192" s="41">
        <f t="shared" si="41"/>
        <v>9.8599999999999993E-2</v>
      </c>
      <c r="M192" s="41">
        <f t="shared" si="42"/>
        <v>0.50419999999999998</v>
      </c>
      <c r="N192" s="47">
        <f t="shared" si="43"/>
        <v>6.2639791200000003E-2</v>
      </c>
      <c r="P192" s="95"/>
      <c r="R192" s="45"/>
      <c r="S192" s="45"/>
    </row>
    <row r="193" spans="1:19">
      <c r="A193" s="12">
        <f t="shared" si="31"/>
        <v>179</v>
      </c>
      <c r="B193" s="106">
        <v>39103</v>
      </c>
      <c r="C193" s="1" t="s">
        <v>96</v>
      </c>
      <c r="D193" s="47">
        <v>0.45</v>
      </c>
      <c r="E193" s="98">
        <v>0</v>
      </c>
      <c r="F193" s="47">
        <f t="shared" si="39"/>
        <v>0.45</v>
      </c>
      <c r="G193" s="41">
        <v>9.8599999999999993E-2</v>
      </c>
      <c r="H193" s="41">
        <v>0.50419999999999998</v>
      </c>
      <c r="I193" s="47">
        <f t="shared" si="40"/>
        <v>2.2371354E-2</v>
      </c>
      <c r="K193" s="47">
        <v>0.45000000000000012</v>
      </c>
      <c r="L193" s="41">
        <f t="shared" si="41"/>
        <v>9.8599999999999993E-2</v>
      </c>
      <c r="M193" s="41">
        <f t="shared" si="42"/>
        <v>0.50419999999999998</v>
      </c>
      <c r="N193" s="47">
        <f t="shared" si="43"/>
        <v>2.2371354000000003E-2</v>
      </c>
      <c r="P193" s="95"/>
      <c r="R193" s="45"/>
      <c r="S193" s="45"/>
    </row>
    <row r="194" spans="1:19">
      <c r="A194" s="12">
        <f t="shared" si="31"/>
        <v>180</v>
      </c>
      <c r="B194" s="106">
        <v>39104</v>
      </c>
      <c r="C194" s="1" t="s">
        <v>270</v>
      </c>
      <c r="D194" s="47">
        <v>40705.602105999998</v>
      </c>
      <c r="E194" s="98">
        <v>0</v>
      </c>
      <c r="F194" s="47">
        <f t="shared" si="39"/>
        <v>40705.602105999998</v>
      </c>
      <c r="G194" s="41">
        <f>G187</f>
        <v>1</v>
      </c>
      <c r="H194" s="41">
        <f>H187</f>
        <v>1.559576E-2</v>
      </c>
      <c r="I194" s="47">
        <f t="shared" si="40"/>
        <v>634.83480110067057</v>
      </c>
      <c r="K194" s="47">
        <v>39297.513643923077</v>
      </c>
      <c r="L194" s="41">
        <f t="shared" si="41"/>
        <v>1</v>
      </c>
      <c r="M194" s="41">
        <f t="shared" si="42"/>
        <v>1.559576E-2</v>
      </c>
      <c r="N194" s="47">
        <f t="shared" si="43"/>
        <v>612.87459138734982</v>
      </c>
      <c r="P194" s="95"/>
      <c r="R194" s="45"/>
      <c r="S194" s="45"/>
    </row>
    <row r="195" spans="1:19">
      <c r="A195" s="12">
        <f t="shared" si="31"/>
        <v>181</v>
      </c>
      <c r="B195" s="106">
        <v>39120</v>
      </c>
      <c r="C195" s="1" t="s">
        <v>127</v>
      </c>
      <c r="D195" s="47">
        <v>136393.58022200002</v>
      </c>
      <c r="E195" s="98">
        <v>0</v>
      </c>
      <c r="F195" s="47">
        <f t="shared" si="39"/>
        <v>136393.58022200002</v>
      </c>
      <c r="G195" s="41">
        <v>1</v>
      </c>
      <c r="H195" s="41">
        <f>H190</f>
        <v>6.106367E-2</v>
      </c>
      <c r="I195" s="47">
        <f t="shared" si="40"/>
        <v>8328.6925727947364</v>
      </c>
      <c r="K195" s="47">
        <v>131156.56736746151</v>
      </c>
      <c r="L195" s="41">
        <f t="shared" si="41"/>
        <v>1</v>
      </c>
      <c r="M195" s="41">
        <f t="shared" si="42"/>
        <v>6.106367E-2</v>
      </c>
      <c r="N195" s="47">
        <f t="shared" si="43"/>
        <v>8008.9013480594385</v>
      </c>
      <c r="P195" s="95"/>
      <c r="R195" s="45"/>
      <c r="S195" s="45"/>
    </row>
    <row r="196" spans="1:19">
      <c r="A196" s="12">
        <f t="shared" si="31"/>
        <v>182</v>
      </c>
      <c r="B196" s="106">
        <v>39200</v>
      </c>
      <c r="C196" s="1" t="s">
        <v>269</v>
      </c>
      <c r="D196" s="47">
        <v>73054.073973647042</v>
      </c>
      <c r="E196" s="98">
        <v>0</v>
      </c>
      <c r="F196" s="47">
        <f t="shared" si="39"/>
        <v>73054.073973647042</v>
      </c>
      <c r="G196" s="41">
        <v>9.8599999999999993E-2</v>
      </c>
      <c r="H196" s="41">
        <v>0.50419999999999998</v>
      </c>
      <c r="I196" s="47">
        <f t="shared" si="40"/>
        <v>3631.8190000147656</v>
      </c>
      <c r="K196" s="47">
        <v>56099.069647059907</v>
      </c>
      <c r="L196" s="41">
        <f t="shared" si="41"/>
        <v>9.8599999999999993E-2</v>
      </c>
      <c r="M196" s="41">
        <f t="shared" si="42"/>
        <v>0.50419999999999998</v>
      </c>
      <c r="N196" s="47">
        <f t="shared" si="43"/>
        <v>2788.9158803222936</v>
      </c>
      <c r="P196" s="95"/>
      <c r="R196" s="45"/>
      <c r="S196" s="45"/>
    </row>
    <row r="197" spans="1:19">
      <c r="A197" s="12">
        <f t="shared" si="31"/>
        <v>183</v>
      </c>
      <c r="B197" s="106">
        <v>39300</v>
      </c>
      <c r="C197" s="1" t="s">
        <v>268</v>
      </c>
      <c r="D197" s="47">
        <v>0</v>
      </c>
      <c r="E197" s="98">
        <v>0</v>
      </c>
      <c r="F197" s="47">
        <f t="shared" si="39"/>
        <v>0</v>
      </c>
      <c r="G197" s="41">
        <v>9.8599999999999993E-2</v>
      </c>
      <c r="H197" s="41">
        <v>0.50419999999999998</v>
      </c>
      <c r="I197" s="47">
        <f t="shared" si="40"/>
        <v>0</v>
      </c>
      <c r="K197" s="47">
        <v>0</v>
      </c>
      <c r="L197" s="41">
        <f t="shared" si="41"/>
        <v>9.8599999999999993E-2</v>
      </c>
      <c r="M197" s="41">
        <f t="shared" si="42"/>
        <v>0.50419999999999998</v>
      </c>
      <c r="N197" s="47">
        <f t="shared" si="43"/>
        <v>0</v>
      </c>
      <c r="P197" s="95"/>
      <c r="R197" s="45"/>
      <c r="S197" s="45"/>
    </row>
    <row r="198" spans="1:19">
      <c r="A198" s="12">
        <f t="shared" si="31"/>
        <v>184</v>
      </c>
      <c r="B198" s="106">
        <v>39400</v>
      </c>
      <c r="C198" s="1" t="s">
        <v>267</v>
      </c>
      <c r="D198" s="47">
        <v>51980.645579000025</v>
      </c>
      <c r="E198" s="98">
        <v>0</v>
      </c>
      <c r="F198" s="47">
        <f t="shared" si="39"/>
        <v>51980.645579000025</v>
      </c>
      <c r="G198" s="41">
        <v>9.8599999999999993E-2</v>
      </c>
      <c r="H198" s="41">
        <v>0.50419999999999998</v>
      </c>
      <c r="I198" s="47">
        <f t="shared" si="40"/>
        <v>2584.1720519918763</v>
      </c>
      <c r="K198" s="47">
        <v>48820.285348192316</v>
      </c>
      <c r="L198" s="41">
        <f t="shared" si="41"/>
        <v>9.8599999999999993E-2</v>
      </c>
      <c r="M198" s="41">
        <f t="shared" si="42"/>
        <v>0.50419999999999998</v>
      </c>
      <c r="N198" s="47">
        <f t="shared" si="43"/>
        <v>2427.0575242342743</v>
      </c>
      <c r="P198" s="95"/>
      <c r="R198" s="45"/>
      <c r="S198" s="45"/>
    </row>
    <row r="199" spans="1:19">
      <c r="A199" s="12">
        <f t="shared" si="31"/>
        <v>185</v>
      </c>
      <c r="B199" s="106">
        <v>39420</v>
      </c>
      <c r="C199" s="1" t="s">
        <v>123</v>
      </c>
      <c r="D199" s="47">
        <v>388.07</v>
      </c>
      <c r="E199" s="98">
        <v>0</v>
      </c>
      <c r="F199" s="47">
        <f t="shared" si="39"/>
        <v>388.07</v>
      </c>
      <c r="G199" s="41">
        <v>1</v>
      </c>
      <c r="H199" s="41">
        <f>H190</f>
        <v>6.106367E-2</v>
      </c>
      <c r="I199" s="47">
        <f t="shared" si="40"/>
        <v>23.696978416899999</v>
      </c>
      <c r="K199" s="47">
        <v>388.07</v>
      </c>
      <c r="L199" s="41">
        <f t="shared" si="41"/>
        <v>1</v>
      </c>
      <c r="M199" s="41">
        <f t="shared" si="42"/>
        <v>6.106367E-2</v>
      </c>
      <c r="N199" s="47">
        <f t="shared" si="43"/>
        <v>23.696978416899999</v>
      </c>
      <c r="P199" s="95"/>
      <c r="R199" s="45"/>
      <c r="S199" s="45"/>
    </row>
    <row r="200" spans="1:19">
      <c r="A200" s="12">
        <f t="shared" si="31"/>
        <v>186</v>
      </c>
      <c r="B200" s="106">
        <v>39500</v>
      </c>
      <c r="C200" s="1" t="s">
        <v>266</v>
      </c>
      <c r="D200" s="47">
        <v>0</v>
      </c>
      <c r="E200" s="98">
        <v>0</v>
      </c>
      <c r="F200" s="47">
        <f t="shared" si="39"/>
        <v>0</v>
      </c>
      <c r="G200" s="41">
        <v>9.8599999999999993E-2</v>
      </c>
      <c r="H200" s="41">
        <v>0.50419999999999998</v>
      </c>
      <c r="I200" s="47">
        <f t="shared" si="40"/>
        <v>0</v>
      </c>
      <c r="K200" s="47">
        <v>0</v>
      </c>
      <c r="L200" s="41">
        <f t="shared" si="41"/>
        <v>9.8599999999999993E-2</v>
      </c>
      <c r="M200" s="41">
        <f t="shared" si="42"/>
        <v>0.50419999999999998</v>
      </c>
      <c r="N200" s="47">
        <f t="shared" si="43"/>
        <v>0</v>
      </c>
      <c r="P200" s="95"/>
      <c r="R200" s="45"/>
      <c r="S200" s="45"/>
    </row>
    <row r="201" spans="1:19">
      <c r="A201" s="12">
        <f t="shared" si="31"/>
        <v>187</v>
      </c>
      <c r="B201" s="106">
        <v>39700</v>
      </c>
      <c r="C201" s="1" t="s">
        <v>253</v>
      </c>
      <c r="D201" s="47">
        <v>7425.6161624348788</v>
      </c>
      <c r="E201" s="98">
        <v>0</v>
      </c>
      <c r="F201" s="47">
        <f t="shared" si="39"/>
        <v>7425.6161624348788</v>
      </c>
      <c r="G201" s="41">
        <v>9.8599999999999993E-2</v>
      </c>
      <c r="H201" s="41">
        <v>0.50419999999999998</v>
      </c>
      <c r="I201" s="47">
        <f t="shared" si="40"/>
        <v>369.157972973227</v>
      </c>
      <c r="K201" s="47">
        <v>-3842.4015669200307</v>
      </c>
      <c r="L201" s="41">
        <f t="shared" si="41"/>
        <v>9.8599999999999993E-2</v>
      </c>
      <c r="M201" s="41">
        <f t="shared" si="42"/>
        <v>0.50419999999999998</v>
      </c>
      <c r="N201" s="47">
        <f t="shared" si="43"/>
        <v>-191.02161258605042</v>
      </c>
      <c r="P201" s="95"/>
      <c r="R201" s="45"/>
      <c r="S201" s="45"/>
    </row>
    <row r="202" spans="1:19">
      <c r="A202" s="12">
        <f t="shared" si="31"/>
        <v>188</v>
      </c>
      <c r="B202" s="106">
        <v>39720</v>
      </c>
      <c r="C202" s="1" t="s">
        <v>121</v>
      </c>
      <c r="D202" s="47">
        <v>5395.9019449999978</v>
      </c>
      <c r="E202" s="98">
        <v>0</v>
      </c>
      <c r="F202" s="47">
        <f t="shared" si="39"/>
        <v>5395.9019449999978</v>
      </c>
      <c r="G202" s="41">
        <v>1</v>
      </c>
      <c r="H202" s="41">
        <f>H190</f>
        <v>6.106367E-2</v>
      </c>
      <c r="I202" s="47">
        <f t="shared" si="40"/>
        <v>329.493575721838</v>
      </c>
      <c r="K202" s="47">
        <v>5140.2586005769217</v>
      </c>
      <c r="L202" s="41">
        <f t="shared" si="41"/>
        <v>1</v>
      </c>
      <c r="M202" s="41">
        <f t="shared" si="42"/>
        <v>6.106367E-2</v>
      </c>
      <c r="N202" s="47">
        <f t="shared" si="43"/>
        <v>313.88305490029097</v>
      </c>
      <c r="P202" s="95"/>
      <c r="R202" s="45"/>
      <c r="S202" s="45"/>
    </row>
    <row r="203" spans="1:19">
      <c r="A203" s="12">
        <f t="shared" si="31"/>
        <v>189</v>
      </c>
      <c r="B203" s="106">
        <v>39800</v>
      </c>
      <c r="C203" s="1" t="s">
        <v>251</v>
      </c>
      <c r="D203" s="47">
        <v>60678.096803999986</v>
      </c>
      <c r="E203" s="98">
        <v>0</v>
      </c>
      <c r="F203" s="47">
        <f t="shared" si="39"/>
        <v>60678.096803999986</v>
      </c>
      <c r="G203" s="41">
        <f>$G$186</f>
        <v>9.8599999999999993E-2</v>
      </c>
      <c r="H203" s="41">
        <f>$H$186</f>
        <v>0.50419999999999998</v>
      </c>
      <c r="I203" s="47">
        <f t="shared" si="40"/>
        <v>3016.5581858856713</v>
      </c>
      <c r="K203" s="47">
        <v>57464.058370307677</v>
      </c>
      <c r="L203" s="41">
        <f t="shared" si="41"/>
        <v>9.8599999999999993E-2</v>
      </c>
      <c r="M203" s="41">
        <f t="shared" si="42"/>
        <v>0.50419999999999998</v>
      </c>
      <c r="N203" s="47">
        <f t="shared" si="43"/>
        <v>2856.77509350848</v>
      </c>
      <c r="P203" s="95"/>
      <c r="R203" s="45"/>
      <c r="S203" s="45"/>
    </row>
    <row r="204" spans="1:19">
      <c r="A204" s="12">
        <f t="shared" si="31"/>
        <v>190</v>
      </c>
      <c r="B204" s="106">
        <v>39820</v>
      </c>
      <c r="C204" s="1" t="s">
        <v>120</v>
      </c>
      <c r="D204" s="47">
        <v>1591.1229154999999</v>
      </c>
      <c r="E204" s="98">
        <v>0</v>
      </c>
      <c r="F204" s="47">
        <f t="shared" si="39"/>
        <v>1591.1229154999999</v>
      </c>
      <c r="G204" s="41">
        <v>1</v>
      </c>
      <c r="H204" s="41">
        <f>H202</f>
        <v>6.106367E-2</v>
      </c>
      <c r="I204" s="47">
        <f t="shared" si="40"/>
        <v>97.159804641529874</v>
      </c>
      <c r="K204" s="47">
        <v>1419.915400326923</v>
      </c>
      <c r="L204" s="41">
        <f t="shared" si="41"/>
        <v>1</v>
      </c>
      <c r="M204" s="41">
        <f t="shared" si="42"/>
        <v>6.106367E-2</v>
      </c>
      <c r="N204" s="47">
        <f t="shared" si="43"/>
        <v>86.70524543348111</v>
      </c>
      <c r="P204" s="95"/>
      <c r="R204" s="45"/>
      <c r="S204" s="45"/>
    </row>
    <row r="205" spans="1:19">
      <c r="A205" s="12">
        <f t="shared" si="31"/>
        <v>191</v>
      </c>
      <c r="B205" s="106">
        <v>39900</v>
      </c>
      <c r="C205" s="1" t="s">
        <v>265</v>
      </c>
      <c r="D205" s="47">
        <v>-0.06</v>
      </c>
      <c r="E205" s="98">
        <v>0</v>
      </c>
      <c r="F205" s="47">
        <f t="shared" si="39"/>
        <v>-0.06</v>
      </c>
      <c r="G205" s="41">
        <f>$G$186</f>
        <v>9.8599999999999993E-2</v>
      </c>
      <c r="H205" s="41">
        <f>$H$186</f>
        <v>0.50419999999999998</v>
      </c>
      <c r="I205" s="47">
        <f t="shared" si="40"/>
        <v>-2.9828471999999995E-3</v>
      </c>
      <c r="K205" s="47">
        <v>-6.0000000000000019E-2</v>
      </c>
      <c r="L205" s="41">
        <f t="shared" si="41"/>
        <v>9.8599999999999993E-2</v>
      </c>
      <c r="M205" s="41">
        <f t="shared" si="42"/>
        <v>0.50419999999999998</v>
      </c>
      <c r="N205" s="47">
        <f t="shared" si="43"/>
        <v>-2.9828472000000003E-3</v>
      </c>
      <c r="P205" s="95"/>
      <c r="R205" s="45"/>
      <c r="S205" s="45"/>
    </row>
    <row r="206" spans="1:19">
      <c r="A206" s="12">
        <f t="shared" si="31"/>
        <v>192</v>
      </c>
      <c r="B206" s="106">
        <v>39901</v>
      </c>
      <c r="C206" t="s">
        <v>249</v>
      </c>
      <c r="D206" s="47">
        <v>2399975.9065431622</v>
      </c>
      <c r="E206" s="47">
        <v>0</v>
      </c>
      <c r="F206" s="47">
        <f t="shared" si="39"/>
        <v>2399975.9065431622</v>
      </c>
      <c r="G206" s="41">
        <v>1</v>
      </c>
      <c r="H206" s="41">
        <f>$H$201</f>
        <v>0.50419999999999998</v>
      </c>
      <c r="I206" s="47">
        <f t="shared" si="40"/>
        <v>1210067.8520790623</v>
      </c>
      <c r="K206" s="47">
        <v>1079759.9493909674</v>
      </c>
      <c r="L206" s="41">
        <f t="shared" si="41"/>
        <v>1</v>
      </c>
      <c r="M206" s="41">
        <f t="shared" si="42"/>
        <v>0.50419999999999998</v>
      </c>
      <c r="N206" s="47">
        <f t="shared" si="43"/>
        <v>544414.96648292569</v>
      </c>
      <c r="P206" s="95"/>
      <c r="R206" s="45"/>
      <c r="S206" s="45"/>
    </row>
    <row r="207" spans="1:19">
      <c r="A207" s="12">
        <f t="shared" si="31"/>
        <v>193</v>
      </c>
      <c r="B207" s="106">
        <v>39902</v>
      </c>
      <c r="C207" s="1" t="s">
        <v>248</v>
      </c>
      <c r="D207" s="47">
        <v>7793993.7509781569</v>
      </c>
      <c r="E207" s="98">
        <v>0</v>
      </c>
      <c r="F207" s="47">
        <f t="shared" si="39"/>
        <v>7793993.7509781569</v>
      </c>
      <c r="G207" s="41">
        <f t="shared" ref="G207:G214" si="44">$G$186</f>
        <v>9.8599999999999993E-2</v>
      </c>
      <c r="H207" s="41">
        <f t="shared" ref="H207:H214" si="45">$H$186</f>
        <v>0.50419999999999998</v>
      </c>
      <c r="I207" s="47">
        <f t="shared" si="40"/>
        <v>387471.54061537818</v>
      </c>
      <c r="K207" s="47">
        <v>7461594.8226942522</v>
      </c>
      <c r="L207" s="41">
        <f t="shared" si="41"/>
        <v>9.8599999999999993E-2</v>
      </c>
      <c r="M207" s="41">
        <f t="shared" si="42"/>
        <v>0.50419999999999998</v>
      </c>
      <c r="N207" s="47">
        <f t="shared" si="43"/>
        <v>370946.62040680076</v>
      </c>
      <c r="P207" s="95"/>
      <c r="R207" s="45"/>
      <c r="S207" s="45"/>
    </row>
    <row r="208" spans="1:19">
      <c r="A208" s="12">
        <f t="shared" ref="A208:A264" si="46">A207+1</f>
        <v>194</v>
      </c>
      <c r="B208" s="106">
        <v>39903</v>
      </c>
      <c r="C208" s="1" t="s">
        <v>247</v>
      </c>
      <c r="D208" s="47">
        <v>1038274.8845493306</v>
      </c>
      <c r="E208" s="98">
        <v>0</v>
      </c>
      <c r="F208" s="47">
        <f t="shared" si="39"/>
        <v>1038274.8845493306</v>
      </c>
      <c r="G208" s="41">
        <f t="shared" si="44"/>
        <v>9.8599999999999993E-2</v>
      </c>
      <c r="H208" s="41">
        <f t="shared" si="45"/>
        <v>0.50419999999999998</v>
      </c>
      <c r="I208" s="47">
        <f t="shared" si="40"/>
        <v>51616.922203471557</v>
      </c>
      <c r="K208" s="47">
        <v>899517.18876566074</v>
      </c>
      <c r="L208" s="41">
        <f t="shared" si="41"/>
        <v>9.8599999999999993E-2</v>
      </c>
      <c r="M208" s="41">
        <f t="shared" si="42"/>
        <v>0.50419999999999998</v>
      </c>
      <c r="N208" s="47">
        <f t="shared" si="43"/>
        <v>44718.705464358703</v>
      </c>
      <c r="P208" s="95"/>
      <c r="R208" s="45"/>
      <c r="S208" s="45"/>
    </row>
    <row r="209" spans="1:19">
      <c r="A209" s="12">
        <f t="shared" si="46"/>
        <v>195</v>
      </c>
      <c r="B209" s="106">
        <v>39904</v>
      </c>
      <c r="C209" s="1" t="s">
        <v>264</v>
      </c>
      <c r="D209" s="47">
        <v>0</v>
      </c>
      <c r="E209" s="98">
        <v>0</v>
      </c>
      <c r="F209" s="47">
        <f t="shared" si="39"/>
        <v>0</v>
      </c>
      <c r="G209" s="41">
        <f t="shared" si="44"/>
        <v>9.8599999999999993E-2</v>
      </c>
      <c r="H209" s="41">
        <f t="shared" si="45"/>
        <v>0.50419999999999998</v>
      </c>
      <c r="I209" s="47">
        <f t="shared" si="40"/>
        <v>0</v>
      </c>
      <c r="K209" s="47">
        <v>0</v>
      </c>
      <c r="L209" s="41">
        <f t="shared" si="41"/>
        <v>9.8599999999999993E-2</v>
      </c>
      <c r="M209" s="41">
        <f t="shared" si="42"/>
        <v>0.50419999999999998</v>
      </c>
      <c r="N209" s="47">
        <f t="shared" si="43"/>
        <v>0</v>
      </c>
      <c r="P209" s="95"/>
      <c r="R209" s="45"/>
      <c r="S209" s="45"/>
    </row>
    <row r="210" spans="1:19">
      <c r="A210" s="12">
        <f t="shared" si="46"/>
        <v>196</v>
      </c>
      <c r="B210" s="106">
        <v>39905</v>
      </c>
      <c r="C210" s="1" t="s">
        <v>263</v>
      </c>
      <c r="D210" s="47">
        <v>0</v>
      </c>
      <c r="E210" s="47">
        <v>0</v>
      </c>
      <c r="F210" s="47">
        <f t="shared" si="39"/>
        <v>0</v>
      </c>
      <c r="G210" s="41">
        <f t="shared" si="44"/>
        <v>9.8599999999999993E-2</v>
      </c>
      <c r="H210" s="41">
        <f t="shared" si="45"/>
        <v>0.50419999999999998</v>
      </c>
      <c r="I210" s="47">
        <f t="shared" si="40"/>
        <v>0</v>
      </c>
      <c r="K210" s="47">
        <v>0</v>
      </c>
      <c r="L210" s="41">
        <f t="shared" si="41"/>
        <v>9.8599999999999993E-2</v>
      </c>
      <c r="M210" s="41">
        <f t="shared" si="42"/>
        <v>0.50419999999999998</v>
      </c>
      <c r="N210" s="47">
        <f t="shared" si="43"/>
        <v>0</v>
      </c>
      <c r="P210" s="95"/>
      <c r="R210" s="45"/>
      <c r="S210" s="45"/>
    </row>
    <row r="211" spans="1:19">
      <c r="A211" s="12">
        <f t="shared" si="46"/>
        <v>197</v>
      </c>
      <c r="B211" s="105">
        <v>39906</v>
      </c>
      <c r="C211" s="1" t="s">
        <v>246</v>
      </c>
      <c r="D211" s="47">
        <v>9889.3494596250348</v>
      </c>
      <c r="E211" s="98">
        <v>0</v>
      </c>
      <c r="F211" s="47">
        <f t="shared" si="39"/>
        <v>9889.3494596250348</v>
      </c>
      <c r="G211" s="41">
        <f t="shared" si="44"/>
        <v>9.8599999999999993E-2</v>
      </c>
      <c r="H211" s="41">
        <f t="shared" si="45"/>
        <v>0.50419999999999998</v>
      </c>
      <c r="I211" s="47">
        <f t="shared" si="40"/>
        <v>491.6403057577341</v>
      </c>
      <c r="K211" s="47">
        <v>-156905.52469088227</v>
      </c>
      <c r="L211" s="41">
        <f t="shared" si="41"/>
        <v>9.8599999999999993E-2</v>
      </c>
      <c r="M211" s="41">
        <f t="shared" si="42"/>
        <v>0.50419999999999998</v>
      </c>
      <c r="N211" s="47">
        <f t="shared" si="43"/>
        <v>-7800.4200831454827</v>
      </c>
      <c r="P211" s="95"/>
      <c r="R211" s="45"/>
      <c r="S211" s="45"/>
    </row>
    <row r="212" spans="1:19">
      <c r="A212" s="12">
        <f t="shared" si="46"/>
        <v>198</v>
      </c>
      <c r="B212" s="105">
        <v>39907</v>
      </c>
      <c r="C212" s="1" t="s">
        <v>245</v>
      </c>
      <c r="D212" s="47">
        <v>214677.05574699998</v>
      </c>
      <c r="E212" s="98">
        <v>0</v>
      </c>
      <c r="F212" s="47">
        <f t="shared" si="39"/>
        <v>214677.05574699998</v>
      </c>
      <c r="G212" s="41">
        <f t="shared" si="44"/>
        <v>9.8599999999999993E-2</v>
      </c>
      <c r="H212" s="41">
        <f t="shared" si="45"/>
        <v>0.50419999999999998</v>
      </c>
      <c r="I212" s="47">
        <f t="shared" si="40"/>
        <v>10672.480910653047</v>
      </c>
      <c r="K212" s="47">
        <v>175384.55577803848</v>
      </c>
      <c r="L212" s="41">
        <f t="shared" si="41"/>
        <v>9.8599999999999993E-2</v>
      </c>
      <c r="M212" s="41">
        <f t="shared" si="42"/>
        <v>0.50419999999999998</v>
      </c>
      <c r="N212" s="47">
        <f t="shared" si="43"/>
        <v>8719.088852096098</v>
      </c>
      <c r="P212" s="95"/>
      <c r="R212" s="45"/>
      <c r="S212" s="45"/>
    </row>
    <row r="213" spans="1:19">
      <c r="A213" s="12">
        <f t="shared" si="46"/>
        <v>199</v>
      </c>
      <c r="B213" s="105">
        <v>39908</v>
      </c>
      <c r="C213" s="1" t="s">
        <v>244</v>
      </c>
      <c r="D213" s="47">
        <v>42967423.93887718</v>
      </c>
      <c r="E213" s="98">
        <v>0</v>
      </c>
      <c r="F213" s="47">
        <f t="shared" si="39"/>
        <v>42967423.93887718</v>
      </c>
      <c r="G213" s="41">
        <f t="shared" si="44"/>
        <v>9.8599999999999993E-2</v>
      </c>
      <c r="H213" s="41">
        <f t="shared" si="45"/>
        <v>0.50419999999999998</v>
      </c>
      <c r="I213" s="47">
        <f t="shared" si="40"/>
        <v>2136087.6697882125</v>
      </c>
      <c r="K213" s="47">
        <v>40121619.286095455</v>
      </c>
      <c r="L213" s="41">
        <f t="shared" si="41"/>
        <v>9.8599999999999993E-2</v>
      </c>
      <c r="M213" s="41">
        <f t="shared" si="42"/>
        <v>0.50419999999999998</v>
      </c>
      <c r="N213" s="47">
        <f t="shared" si="43"/>
        <v>1994610.9957832636</v>
      </c>
      <c r="P213" s="95"/>
      <c r="R213" s="45"/>
      <c r="S213" s="45"/>
    </row>
    <row r="214" spans="1:19">
      <c r="A214" s="12">
        <f t="shared" si="46"/>
        <v>200</v>
      </c>
      <c r="B214" s="105">
        <v>39909</v>
      </c>
      <c r="C214" s="1" t="s">
        <v>262</v>
      </c>
      <c r="D214" s="47">
        <v>0</v>
      </c>
      <c r="E214" s="98">
        <v>0</v>
      </c>
      <c r="F214" s="47">
        <f t="shared" si="39"/>
        <v>0</v>
      </c>
      <c r="G214" s="41">
        <f t="shared" si="44"/>
        <v>9.8599999999999993E-2</v>
      </c>
      <c r="H214" s="41">
        <f t="shared" si="45"/>
        <v>0.50419999999999998</v>
      </c>
      <c r="I214" s="47">
        <f t="shared" si="40"/>
        <v>0</v>
      </c>
      <c r="K214" s="47">
        <v>1894.0500000000002</v>
      </c>
      <c r="L214" s="41">
        <f t="shared" si="41"/>
        <v>9.8599999999999993E-2</v>
      </c>
      <c r="M214" s="41">
        <f t="shared" si="42"/>
        <v>0.50419999999999998</v>
      </c>
      <c r="N214" s="47">
        <f t="shared" si="43"/>
        <v>94.161028986000005</v>
      </c>
      <c r="P214" s="95"/>
      <c r="R214" s="45"/>
      <c r="S214" s="45"/>
    </row>
    <row r="215" spans="1:19">
      <c r="A215" s="12">
        <f t="shared" si="46"/>
        <v>201</v>
      </c>
      <c r="B215" s="105">
        <v>39921</v>
      </c>
      <c r="C215" s="1" t="s">
        <v>116</v>
      </c>
      <c r="D215" s="47">
        <v>665338.26071849314</v>
      </c>
      <c r="E215" s="98">
        <v>0</v>
      </c>
      <c r="F215" s="47">
        <f t="shared" si="39"/>
        <v>665338.26071849314</v>
      </c>
      <c r="G215" s="41">
        <v>1</v>
      </c>
      <c r="H215" s="41">
        <f>H189</f>
        <v>6.106367E-2</v>
      </c>
      <c r="I215" s="47">
        <f t="shared" si="40"/>
        <v>40627.995990888026</v>
      </c>
      <c r="K215" s="47">
        <v>598153.79884472361</v>
      </c>
      <c r="L215" s="41">
        <f t="shared" si="41"/>
        <v>1</v>
      </c>
      <c r="M215" s="41">
        <f t="shared" si="42"/>
        <v>6.106367E-2</v>
      </c>
      <c r="N215" s="47">
        <f t="shared" si="43"/>
        <v>36525.466181900585</v>
      </c>
      <c r="P215" s="95"/>
      <c r="R215" s="45"/>
      <c r="S215" s="45"/>
    </row>
    <row r="216" spans="1:19">
      <c r="A216" s="12">
        <f t="shared" si="46"/>
        <v>202</v>
      </c>
      <c r="B216" s="105">
        <v>39922</v>
      </c>
      <c r="C216" s="1" t="s">
        <v>115</v>
      </c>
      <c r="D216" s="47">
        <v>1299510.1759615168</v>
      </c>
      <c r="E216" s="98">
        <v>0</v>
      </c>
      <c r="F216" s="47">
        <f t="shared" si="39"/>
        <v>1299510.1759615168</v>
      </c>
      <c r="G216" s="41">
        <v>1</v>
      </c>
      <c r="H216" s="41">
        <f>H189</f>
        <v>6.106367E-2</v>
      </c>
      <c r="I216" s="47">
        <f t="shared" si="40"/>
        <v>79352.860546555996</v>
      </c>
      <c r="K216" s="47">
        <v>1027744.3529936088</v>
      </c>
      <c r="L216" s="41">
        <f t="shared" si="41"/>
        <v>1</v>
      </c>
      <c r="M216" s="41">
        <f t="shared" si="42"/>
        <v>6.106367E-2</v>
      </c>
      <c r="N216" s="47">
        <f t="shared" si="43"/>
        <v>62757.842015565242</v>
      </c>
      <c r="P216" s="95"/>
      <c r="R216" s="45"/>
      <c r="S216" s="45"/>
    </row>
    <row r="217" spans="1:19">
      <c r="A217" s="12">
        <f t="shared" si="46"/>
        <v>203</v>
      </c>
      <c r="B217" s="105">
        <v>39923</v>
      </c>
      <c r="C217" s="1" t="s">
        <v>114</v>
      </c>
      <c r="D217" s="47">
        <v>26302.80989134045</v>
      </c>
      <c r="E217" s="98">
        <v>0</v>
      </c>
      <c r="F217" s="47">
        <f t="shared" si="39"/>
        <v>26302.80989134045</v>
      </c>
      <c r="G217" s="41">
        <v>1</v>
      </c>
      <c r="H217" s="41">
        <f>H189</f>
        <v>6.106367E-2</v>
      </c>
      <c r="I217" s="47">
        <f t="shared" si="40"/>
        <v>1606.1461032775492</v>
      </c>
      <c r="K217" s="47">
        <v>17235.371348604127</v>
      </c>
      <c r="L217" s="41">
        <f t="shared" si="41"/>
        <v>1</v>
      </c>
      <c r="M217" s="41">
        <f t="shared" si="42"/>
        <v>6.106367E-2</v>
      </c>
      <c r="N217" s="47">
        <f t="shared" si="43"/>
        <v>1052.4550283586175</v>
      </c>
      <c r="P217" s="95"/>
      <c r="R217" s="45"/>
      <c r="S217" s="45"/>
    </row>
    <row r="218" spans="1:19">
      <c r="A218" s="12">
        <f t="shared" si="46"/>
        <v>204</v>
      </c>
      <c r="B218" s="105">
        <v>39924</v>
      </c>
      <c r="C218" s="1" t="s">
        <v>113</v>
      </c>
      <c r="D218" s="47">
        <v>0</v>
      </c>
      <c r="E218" s="98">
        <v>0</v>
      </c>
      <c r="F218" s="47">
        <f t="shared" si="39"/>
        <v>0</v>
      </c>
      <c r="G218" s="41">
        <f>$G$186</f>
        <v>9.8599999999999993E-2</v>
      </c>
      <c r="H218" s="41">
        <f>$H$186</f>
        <v>0.50419999999999998</v>
      </c>
      <c r="I218" s="47">
        <f t="shared" si="40"/>
        <v>0</v>
      </c>
      <c r="K218" s="47">
        <v>0</v>
      </c>
      <c r="L218" s="41">
        <f t="shared" si="41"/>
        <v>9.8599999999999993E-2</v>
      </c>
      <c r="M218" s="41">
        <f t="shared" si="42"/>
        <v>0.50419999999999998</v>
      </c>
      <c r="N218" s="47">
        <f t="shared" si="43"/>
        <v>0</v>
      </c>
      <c r="P218" s="95"/>
      <c r="R218" s="45"/>
      <c r="S218" s="45"/>
    </row>
    <row r="219" spans="1:19">
      <c r="A219" s="12">
        <f t="shared" si="46"/>
        <v>205</v>
      </c>
      <c r="B219" s="105">
        <v>39926</v>
      </c>
      <c r="C219" s="1" t="s">
        <v>112</v>
      </c>
      <c r="D219" s="47">
        <v>154259.34096200005</v>
      </c>
      <c r="E219" s="98">
        <v>0</v>
      </c>
      <c r="F219" s="47">
        <f t="shared" si="39"/>
        <v>154259.34096200005</v>
      </c>
      <c r="G219" s="41">
        <v>1</v>
      </c>
      <c r="H219" s="41">
        <f>H215</f>
        <v>6.106367E-2</v>
      </c>
      <c r="I219" s="47">
        <f t="shared" si="40"/>
        <v>9419.6414909210525</v>
      </c>
      <c r="K219" s="47">
        <v>137305.44448976923</v>
      </c>
      <c r="L219" s="41">
        <f t="shared" si="41"/>
        <v>1</v>
      </c>
      <c r="M219" s="41">
        <f t="shared" si="42"/>
        <v>6.106367E-2</v>
      </c>
      <c r="N219" s="47">
        <f t="shared" si="43"/>
        <v>8384.3743515265869</v>
      </c>
      <c r="P219" s="95"/>
      <c r="R219" s="45"/>
      <c r="S219" s="45"/>
    </row>
    <row r="220" spans="1:19">
      <c r="A220" s="12">
        <f t="shared" si="46"/>
        <v>206</v>
      </c>
      <c r="B220" s="105">
        <v>39928</v>
      </c>
      <c r="C220" s="1" t="s">
        <v>111</v>
      </c>
      <c r="D220" s="47">
        <v>15787887.543220043</v>
      </c>
      <c r="E220" s="98">
        <v>0</v>
      </c>
      <c r="F220" s="47">
        <f t="shared" si="39"/>
        <v>15787887.543220043</v>
      </c>
      <c r="G220" s="41">
        <v>1</v>
      </c>
      <c r="H220" s="41">
        <f>H215</f>
        <v>6.106367E-2</v>
      </c>
      <c r="I220" s="47">
        <f t="shared" si="40"/>
        <v>964066.3549362995</v>
      </c>
      <c r="K220" s="47">
        <v>14944127.711625755</v>
      </c>
      <c r="L220" s="41">
        <f t="shared" si="41"/>
        <v>1</v>
      </c>
      <c r="M220" s="41">
        <f t="shared" si="42"/>
        <v>6.106367E-2</v>
      </c>
      <c r="N220" s="47">
        <f t="shared" si="43"/>
        <v>912543.28302057029</v>
      </c>
      <c r="P220" s="95"/>
      <c r="R220" s="45"/>
      <c r="S220" s="45"/>
    </row>
    <row r="221" spans="1:19">
      <c r="A221" s="12">
        <f t="shared" si="46"/>
        <v>207</v>
      </c>
      <c r="B221" s="105">
        <v>39931</v>
      </c>
      <c r="C221" s="1" t="s">
        <v>110</v>
      </c>
      <c r="D221" s="47">
        <v>145163.21731399995</v>
      </c>
      <c r="E221" s="98">
        <v>0</v>
      </c>
      <c r="F221" s="47">
        <f t="shared" si="39"/>
        <v>145163.21731399995</v>
      </c>
      <c r="G221" s="41">
        <v>1</v>
      </c>
      <c r="H221" s="41">
        <v>4.6370689999999999E-2</v>
      </c>
      <c r="I221" s="47">
        <f t="shared" si="40"/>
        <v>6731.3185494701238</v>
      </c>
      <c r="K221" s="47">
        <v>131055.82850761538</v>
      </c>
      <c r="L221" s="41">
        <f t="shared" si="41"/>
        <v>1</v>
      </c>
      <c r="M221" s="41">
        <f t="shared" si="42"/>
        <v>4.6370689999999999E-2</v>
      </c>
      <c r="N221" s="47">
        <f t="shared" si="43"/>
        <v>6077.1491964197958</v>
      </c>
      <c r="P221" s="95"/>
      <c r="R221" s="45"/>
      <c r="S221" s="45"/>
    </row>
    <row r="222" spans="1:19">
      <c r="A222" s="12">
        <f t="shared" si="46"/>
        <v>208</v>
      </c>
      <c r="B222" s="105">
        <v>39932</v>
      </c>
      <c r="C222" s="1" t="s">
        <v>109</v>
      </c>
      <c r="D222" s="47">
        <v>207892.03663649995</v>
      </c>
      <c r="E222" s="98">
        <v>0</v>
      </c>
      <c r="F222" s="47">
        <f t="shared" si="39"/>
        <v>207892.03663649995</v>
      </c>
      <c r="G222" s="41">
        <v>1</v>
      </c>
      <c r="H222" s="41">
        <v>4.6370689999999999E-2</v>
      </c>
      <c r="I222" s="47">
        <f t="shared" si="40"/>
        <v>9640.097184339782</v>
      </c>
      <c r="K222" s="47">
        <v>172781.80986367309</v>
      </c>
      <c r="L222" s="41">
        <f t="shared" si="41"/>
        <v>1</v>
      </c>
      <c r="M222" s="41">
        <f t="shared" si="42"/>
        <v>4.6370689999999999E-2</v>
      </c>
      <c r="N222" s="47">
        <f t="shared" si="43"/>
        <v>8012.011742827327</v>
      </c>
      <c r="P222" s="95"/>
      <c r="R222" s="45"/>
      <c r="S222" s="45"/>
    </row>
    <row r="223" spans="1:19">
      <c r="A223" s="12">
        <f t="shared" si="46"/>
        <v>209</v>
      </c>
      <c r="B223" s="105">
        <v>39938</v>
      </c>
      <c r="C223" s="1" t="s">
        <v>108</v>
      </c>
      <c r="D223" s="47">
        <v>7622316.5710678454</v>
      </c>
      <c r="E223" s="98">
        <v>0</v>
      </c>
      <c r="F223" s="47">
        <f t="shared" si="39"/>
        <v>7622316.5710678454</v>
      </c>
      <c r="G223" s="41">
        <v>1</v>
      </c>
      <c r="H223" s="41">
        <v>4.6370689999999999E-2</v>
      </c>
      <c r="I223" s="47">
        <f t="shared" si="40"/>
        <v>353452.07879885001</v>
      </c>
      <c r="K223" s="47">
        <v>6956770.9266151451</v>
      </c>
      <c r="L223" s="41">
        <f t="shared" si="41"/>
        <v>1</v>
      </c>
      <c r="M223" s="41">
        <f t="shared" si="42"/>
        <v>4.6370689999999999E-2</v>
      </c>
      <c r="N223" s="47"/>
      <c r="P223" s="95"/>
      <c r="R223" s="45"/>
      <c r="S223" s="45"/>
    </row>
    <row r="224" spans="1:19">
      <c r="A224" s="12">
        <f t="shared" si="46"/>
        <v>210</v>
      </c>
      <c r="B224" s="105"/>
      <c r="C224" s="1" t="s">
        <v>261</v>
      </c>
      <c r="D224" s="47">
        <v>0</v>
      </c>
      <c r="E224" s="110">
        <v>0</v>
      </c>
      <c r="F224" s="47">
        <f t="shared" si="39"/>
        <v>0</v>
      </c>
      <c r="G224" s="41">
        <f>$G$186</f>
        <v>9.8599999999999993E-2</v>
      </c>
      <c r="H224" s="41">
        <f>$H$186</f>
        <v>0.50419999999999998</v>
      </c>
      <c r="I224" s="58">
        <f t="shared" si="40"/>
        <v>0</v>
      </c>
      <c r="K224" s="47">
        <v>0</v>
      </c>
      <c r="L224" s="41">
        <f>L222</f>
        <v>1</v>
      </c>
      <c r="M224" s="109">
        <f>H224</f>
        <v>0.50419999999999998</v>
      </c>
      <c r="N224" s="58">
        <f>K224*L224*M224</f>
        <v>0</v>
      </c>
      <c r="P224" s="95"/>
      <c r="R224" s="45"/>
      <c r="S224" s="45"/>
    </row>
    <row r="225" spans="1:19">
      <c r="A225" s="12">
        <f t="shared" si="46"/>
        <v>211</v>
      </c>
      <c r="B225" s="107"/>
      <c r="C225" s="1"/>
      <c r="D225" s="44"/>
      <c r="E225" s="44"/>
      <c r="F225" s="44"/>
      <c r="K225" s="44"/>
    </row>
    <row r="226" spans="1:19" ht="15.75" thickBot="1">
      <c r="A226" s="12">
        <f t="shared" si="46"/>
        <v>212</v>
      </c>
      <c r="B226" s="107"/>
      <c r="C226" s="1" t="s">
        <v>260</v>
      </c>
      <c r="D226" s="38">
        <f>SUM(D186:D224)</f>
        <v>98268953.27554068</v>
      </c>
      <c r="E226" s="38">
        <f>SUM(E186:E224)</f>
        <v>0</v>
      </c>
      <c r="F226" s="38">
        <f>SUM(F186:F224)</f>
        <v>98268953.27554068</v>
      </c>
      <c r="I226" s="38">
        <f>SUM(I186:I224)</f>
        <v>5998965.4958243761</v>
      </c>
      <c r="K226" s="38">
        <f>SUM(K186:K224)</f>
        <v>90930152.33811976</v>
      </c>
      <c r="N226" s="38">
        <f>SUM(N186:N224)</f>
        <v>4704902.7990377853</v>
      </c>
    </row>
    <row r="227" spans="1:19" ht="15.75" thickTop="1">
      <c r="A227" s="12">
        <f t="shared" si="46"/>
        <v>213</v>
      </c>
      <c r="B227" s="108"/>
      <c r="D227" s="47"/>
    </row>
    <row r="228" spans="1:19" ht="15.75">
      <c r="A228" s="12">
        <f t="shared" si="46"/>
        <v>214</v>
      </c>
      <c r="B228" s="54" t="s">
        <v>106</v>
      </c>
      <c r="D228" s="47"/>
    </row>
    <row r="229" spans="1:19">
      <c r="A229" s="12">
        <f t="shared" si="46"/>
        <v>215</v>
      </c>
      <c r="B229" s="108"/>
      <c r="D229" s="47"/>
    </row>
    <row r="230" spans="1:19">
      <c r="A230" s="12">
        <f t="shared" si="46"/>
        <v>216</v>
      </c>
      <c r="B230" s="107"/>
      <c r="C230" s="52" t="s">
        <v>105</v>
      </c>
      <c r="D230" s="47"/>
    </row>
    <row r="231" spans="1:19">
      <c r="A231" s="12">
        <f t="shared" si="46"/>
        <v>217</v>
      </c>
      <c r="B231" s="106">
        <v>38900</v>
      </c>
      <c r="C231" s="1" t="s">
        <v>259</v>
      </c>
      <c r="D231" s="50">
        <v>0</v>
      </c>
      <c r="E231" s="50">
        <v>0</v>
      </c>
      <c r="F231" s="50">
        <f t="shared" ref="F231:F260" si="47">D231+E231</f>
        <v>0</v>
      </c>
      <c r="G231" s="41">
        <v>0.11020000000000001</v>
      </c>
      <c r="H231" s="41">
        <v>0.50429999999999997</v>
      </c>
      <c r="I231" s="50">
        <f t="shared" ref="I231:I260" si="48">F231*G231*H231</f>
        <v>0</v>
      </c>
      <c r="K231" s="50">
        <v>0</v>
      </c>
      <c r="L231" s="41">
        <f t="shared" ref="L231:L260" si="49">G231</f>
        <v>0.11020000000000001</v>
      </c>
      <c r="M231" s="41">
        <f t="shared" ref="M231:M260" si="50">H231</f>
        <v>0.50429999999999997</v>
      </c>
      <c r="N231" s="50">
        <f t="shared" ref="N231:N260" si="51">K231*L231*M231</f>
        <v>0</v>
      </c>
      <c r="P231" s="95"/>
      <c r="R231" s="45"/>
      <c r="S231" s="45"/>
    </row>
    <row r="232" spans="1:19">
      <c r="A232" s="12">
        <f t="shared" si="46"/>
        <v>218</v>
      </c>
      <c r="B232" s="106">
        <v>38910</v>
      </c>
      <c r="C232" s="1" t="s">
        <v>258</v>
      </c>
      <c r="D232" s="47">
        <v>0</v>
      </c>
      <c r="E232" s="47">
        <v>0</v>
      </c>
      <c r="F232" s="47">
        <f t="shared" si="47"/>
        <v>0</v>
      </c>
      <c r="G232" s="41">
        <v>1</v>
      </c>
      <c r="H232" s="41">
        <v>2.4788790000000002E-2</v>
      </c>
      <c r="I232" s="47">
        <f t="shared" si="48"/>
        <v>0</v>
      </c>
      <c r="K232" s="47">
        <v>0</v>
      </c>
      <c r="L232" s="41">
        <f t="shared" si="49"/>
        <v>1</v>
      </c>
      <c r="M232" s="41">
        <f t="shared" si="50"/>
        <v>2.4788790000000002E-2</v>
      </c>
      <c r="N232" s="47">
        <f t="shared" si="51"/>
        <v>0</v>
      </c>
      <c r="P232" s="95"/>
      <c r="R232" s="45"/>
      <c r="S232" s="45"/>
    </row>
    <row r="233" spans="1:19">
      <c r="A233" s="12">
        <f t="shared" si="46"/>
        <v>219</v>
      </c>
      <c r="B233" s="106">
        <v>39000</v>
      </c>
      <c r="C233" s="1" t="s">
        <v>257</v>
      </c>
      <c r="D233" s="47">
        <v>3165475.5770774493</v>
      </c>
      <c r="E233" s="47">
        <v>0</v>
      </c>
      <c r="F233" s="47">
        <f t="shared" si="47"/>
        <v>3165475.5770774493</v>
      </c>
      <c r="G233" s="41">
        <f>$G$231</f>
        <v>0.11020000000000001</v>
      </c>
      <c r="H233" s="41">
        <f>$H$231</f>
        <v>0.50429999999999997</v>
      </c>
      <c r="I233" s="47">
        <f t="shared" si="48"/>
        <v>175917.69655392139</v>
      </c>
      <c r="K233" s="47">
        <v>2962991.0998761365</v>
      </c>
      <c r="L233" s="41">
        <f t="shared" si="49"/>
        <v>0.11020000000000001</v>
      </c>
      <c r="M233" s="41">
        <f t="shared" si="50"/>
        <v>0.50429999999999997</v>
      </c>
      <c r="N233" s="47">
        <f t="shared" si="51"/>
        <v>164664.85256576241</v>
      </c>
      <c r="P233" s="95"/>
      <c r="R233" s="45"/>
      <c r="S233" s="45"/>
    </row>
    <row r="234" spans="1:19">
      <c r="A234" s="12">
        <f t="shared" si="46"/>
        <v>220</v>
      </c>
      <c r="B234" s="106">
        <v>39009</v>
      </c>
      <c r="C234" s="1" t="s">
        <v>256</v>
      </c>
      <c r="D234" s="47">
        <v>1994629.3101874995</v>
      </c>
      <c r="E234" s="47">
        <v>0</v>
      </c>
      <c r="F234" s="47">
        <f t="shared" si="47"/>
        <v>1994629.3101874995</v>
      </c>
      <c r="G234" s="41">
        <f>$G$231</f>
        <v>0.11020000000000001</v>
      </c>
      <c r="H234" s="41">
        <f>$H$231</f>
        <v>0.50429999999999997</v>
      </c>
      <c r="I234" s="47">
        <f t="shared" si="48"/>
        <v>110849.25003625668</v>
      </c>
      <c r="K234" s="47">
        <v>1946614.3812043266</v>
      </c>
      <c r="L234" s="41">
        <f t="shared" si="49"/>
        <v>0.11020000000000001</v>
      </c>
      <c r="M234" s="41">
        <f t="shared" si="50"/>
        <v>0.50429999999999997</v>
      </c>
      <c r="N234" s="47">
        <f t="shared" si="51"/>
        <v>108180.87509503588</v>
      </c>
      <c r="P234" s="95"/>
      <c r="R234" s="45"/>
      <c r="S234" s="45"/>
    </row>
    <row r="235" spans="1:19">
      <c r="A235" s="12">
        <f t="shared" si="46"/>
        <v>221</v>
      </c>
      <c r="B235" s="106">
        <v>39010</v>
      </c>
      <c r="C235" s="1" t="s">
        <v>255</v>
      </c>
      <c r="D235" s="47">
        <v>4078545.9461004995</v>
      </c>
      <c r="E235" s="47">
        <v>0</v>
      </c>
      <c r="F235" s="47">
        <f t="shared" si="47"/>
        <v>4078545.9461004995</v>
      </c>
      <c r="G235" s="41">
        <v>1</v>
      </c>
      <c r="H235" s="41">
        <v>2.4788790000000002E-2</v>
      </c>
      <c r="I235" s="47">
        <f t="shared" si="48"/>
        <v>101102.21896323661</v>
      </c>
      <c r="K235" s="47">
        <v>3884958.9958732128</v>
      </c>
      <c r="L235" s="41">
        <f t="shared" si="49"/>
        <v>1</v>
      </c>
      <c r="M235" s="41">
        <f t="shared" si="50"/>
        <v>2.4788790000000002E-2</v>
      </c>
      <c r="N235" s="47">
        <f t="shared" si="51"/>
        <v>96303.432707311949</v>
      </c>
      <c r="P235" s="95"/>
      <c r="R235" s="45"/>
      <c r="S235" s="45"/>
    </row>
    <row r="236" spans="1:19">
      <c r="A236" s="12">
        <f t="shared" si="46"/>
        <v>222</v>
      </c>
      <c r="B236" s="106">
        <v>39100</v>
      </c>
      <c r="C236" s="1" t="s">
        <v>254</v>
      </c>
      <c r="D236" s="47">
        <v>1158556.3192079989</v>
      </c>
      <c r="E236" s="47">
        <v>0</v>
      </c>
      <c r="F236" s="47">
        <f t="shared" si="47"/>
        <v>1158556.3192079989</v>
      </c>
      <c r="G236" s="41">
        <f>$G$231</f>
        <v>0.11020000000000001</v>
      </c>
      <c r="H236" s="41">
        <f>$H$231</f>
        <v>0.50429999999999997</v>
      </c>
      <c r="I236" s="47">
        <f t="shared" si="48"/>
        <v>64385.44668578064</v>
      </c>
      <c r="K236" s="47">
        <v>1106063.1747867686</v>
      </c>
      <c r="L236" s="41">
        <f t="shared" si="49"/>
        <v>0.11020000000000001</v>
      </c>
      <c r="M236" s="41">
        <f t="shared" si="50"/>
        <v>0.50429999999999997</v>
      </c>
      <c r="N236" s="47">
        <f t="shared" si="51"/>
        <v>61468.20002675541</v>
      </c>
      <c r="P236" s="95"/>
      <c r="R236" s="45"/>
      <c r="S236" s="45"/>
    </row>
    <row r="237" spans="1:19">
      <c r="A237" s="12">
        <f t="shared" si="46"/>
        <v>223</v>
      </c>
      <c r="B237" s="106">
        <v>39101</v>
      </c>
      <c r="C237" s="1" t="s">
        <v>98</v>
      </c>
      <c r="D237" s="47">
        <v>0</v>
      </c>
      <c r="E237" s="47">
        <v>0</v>
      </c>
      <c r="F237" s="47">
        <f t="shared" si="47"/>
        <v>0</v>
      </c>
      <c r="G237" s="41">
        <f>$G$231</f>
        <v>0.11020000000000001</v>
      </c>
      <c r="H237" s="41">
        <f>$H$231</f>
        <v>0.50429999999999997</v>
      </c>
      <c r="I237" s="47">
        <f t="shared" si="48"/>
        <v>0</v>
      </c>
      <c r="K237" s="47">
        <v>0</v>
      </c>
      <c r="L237" s="41">
        <f t="shared" si="49"/>
        <v>0.11020000000000001</v>
      </c>
      <c r="M237" s="41">
        <f t="shared" si="50"/>
        <v>0.50429999999999997</v>
      </c>
      <c r="N237" s="47">
        <f t="shared" si="51"/>
        <v>0</v>
      </c>
      <c r="P237" s="95"/>
      <c r="R237" s="45"/>
      <c r="S237" s="45"/>
    </row>
    <row r="238" spans="1:19">
      <c r="A238" s="12">
        <f t="shared" si="46"/>
        <v>224</v>
      </c>
      <c r="B238" s="106">
        <v>39102</v>
      </c>
      <c r="C238" s="1" t="s">
        <v>97</v>
      </c>
      <c r="D238" s="47">
        <v>0</v>
      </c>
      <c r="E238" s="47">
        <v>0</v>
      </c>
      <c r="F238" s="47">
        <f t="shared" si="47"/>
        <v>0</v>
      </c>
      <c r="G238" s="41">
        <f>$G$231</f>
        <v>0.11020000000000001</v>
      </c>
      <c r="H238" s="41">
        <f>$H$231</f>
        <v>0.50429999999999997</v>
      </c>
      <c r="I238" s="47">
        <f t="shared" si="48"/>
        <v>0</v>
      </c>
      <c r="K238" s="47">
        <v>0</v>
      </c>
      <c r="L238" s="41">
        <f t="shared" si="49"/>
        <v>0.11020000000000001</v>
      </c>
      <c r="M238" s="41">
        <f t="shared" si="50"/>
        <v>0.50429999999999997</v>
      </c>
      <c r="N238" s="47">
        <f t="shared" si="51"/>
        <v>0</v>
      </c>
      <c r="P238" s="95"/>
      <c r="R238" s="45"/>
      <c r="S238" s="45"/>
    </row>
    <row r="239" spans="1:19">
      <c r="A239" s="12">
        <f t="shared" si="46"/>
        <v>225</v>
      </c>
      <c r="B239" s="106">
        <v>39103</v>
      </c>
      <c r="C239" s="1" t="s">
        <v>96</v>
      </c>
      <c r="D239" s="47">
        <v>0</v>
      </c>
      <c r="E239" s="47">
        <v>0</v>
      </c>
      <c r="F239" s="47">
        <f t="shared" si="47"/>
        <v>0</v>
      </c>
      <c r="G239" s="41">
        <f>$G$231</f>
        <v>0.11020000000000001</v>
      </c>
      <c r="H239" s="41">
        <f>$H$231</f>
        <v>0.50429999999999997</v>
      </c>
      <c r="I239" s="47">
        <f t="shared" si="48"/>
        <v>0</v>
      </c>
      <c r="K239" s="47">
        <v>0</v>
      </c>
      <c r="L239" s="41">
        <f t="shared" si="49"/>
        <v>0.11020000000000001</v>
      </c>
      <c r="M239" s="41">
        <f t="shared" si="50"/>
        <v>0.50429999999999997</v>
      </c>
      <c r="N239" s="47">
        <f t="shared" si="51"/>
        <v>0</v>
      </c>
      <c r="P239" s="95"/>
      <c r="R239" s="45"/>
      <c r="S239" s="45"/>
    </row>
    <row r="240" spans="1:19">
      <c r="A240" s="12">
        <f t="shared" si="46"/>
        <v>226</v>
      </c>
      <c r="B240" s="106">
        <v>39110</v>
      </c>
      <c r="C240" s="1" t="s">
        <v>95</v>
      </c>
      <c r="D240" s="47">
        <v>107023.48871400002</v>
      </c>
      <c r="E240" s="47">
        <v>0</v>
      </c>
      <c r="F240" s="47">
        <f t="shared" si="47"/>
        <v>107023.48871400002</v>
      </c>
      <c r="G240" s="41">
        <v>1</v>
      </c>
      <c r="H240" s="41">
        <v>2.4788790000000002E-2</v>
      </c>
      <c r="I240" s="47">
        <f t="shared" si="48"/>
        <v>2652.9827867987169</v>
      </c>
      <c r="K240" s="47">
        <v>96403.959653769241</v>
      </c>
      <c r="L240" s="41">
        <f t="shared" si="49"/>
        <v>1</v>
      </c>
      <c r="M240" s="41">
        <f t="shared" si="50"/>
        <v>2.4788790000000002E-2</v>
      </c>
      <c r="N240" s="47">
        <f t="shared" si="51"/>
        <v>2389.7375110257585</v>
      </c>
      <c r="P240" s="95"/>
      <c r="R240" s="45"/>
      <c r="S240" s="45"/>
    </row>
    <row r="241" spans="1:19">
      <c r="A241" s="12">
        <f t="shared" si="46"/>
        <v>227</v>
      </c>
      <c r="B241" s="106">
        <v>39210</v>
      </c>
      <c r="C241" s="1" t="s">
        <v>94</v>
      </c>
      <c r="D241" s="47">
        <v>96686.997029000035</v>
      </c>
      <c r="E241" s="47">
        <v>0</v>
      </c>
      <c r="F241" s="47">
        <f t="shared" si="47"/>
        <v>96686.997029000035</v>
      </c>
      <c r="G241" s="41">
        <v>1</v>
      </c>
      <c r="H241" s="41">
        <v>2.4788790000000002E-2</v>
      </c>
      <c r="I241" s="47">
        <f t="shared" si="48"/>
        <v>2396.7536650825059</v>
      </c>
      <c r="K241" s="47">
        <v>96243.764013384629</v>
      </c>
      <c r="L241" s="41">
        <f t="shared" si="49"/>
        <v>1</v>
      </c>
      <c r="M241" s="41">
        <f t="shared" si="50"/>
        <v>2.4788790000000002E-2</v>
      </c>
      <c r="N241" s="47">
        <f t="shared" si="51"/>
        <v>2385.766454937349</v>
      </c>
      <c r="P241" s="95"/>
      <c r="R241" s="45"/>
      <c r="S241" s="45"/>
    </row>
    <row r="242" spans="1:19">
      <c r="A242" s="12">
        <f t="shared" si="46"/>
        <v>228</v>
      </c>
      <c r="B242" s="106">
        <v>39410</v>
      </c>
      <c r="C242" s="1" t="s">
        <v>93</v>
      </c>
      <c r="D242" s="47">
        <v>241879.77648700002</v>
      </c>
      <c r="E242" s="47">
        <v>0</v>
      </c>
      <c r="F242" s="47">
        <f t="shared" si="47"/>
        <v>241879.77648700002</v>
      </c>
      <c r="G242" s="41">
        <v>1</v>
      </c>
      <c r="H242" s="41">
        <v>2.4788790000000002E-2</v>
      </c>
      <c r="I242" s="47">
        <f t="shared" si="48"/>
        <v>5995.9069845831818</v>
      </c>
      <c r="K242" s="47">
        <v>216593.89713111534</v>
      </c>
      <c r="L242" s="41">
        <f t="shared" si="49"/>
        <v>1</v>
      </c>
      <c r="M242" s="41">
        <f t="shared" si="50"/>
        <v>2.4788790000000002E-2</v>
      </c>
      <c r="N242" s="47">
        <f t="shared" si="51"/>
        <v>5369.1006312648215</v>
      </c>
      <c r="P242" s="95"/>
      <c r="R242" s="45"/>
      <c r="S242" s="45"/>
    </row>
    <row r="243" spans="1:19">
      <c r="A243" s="12">
        <f t="shared" si="46"/>
        <v>229</v>
      </c>
      <c r="B243" s="106">
        <v>39510</v>
      </c>
      <c r="C243" s="1" t="s">
        <v>92</v>
      </c>
      <c r="D243" s="47">
        <v>22977.511517500006</v>
      </c>
      <c r="E243" s="47">
        <v>0</v>
      </c>
      <c r="F243" s="47">
        <f t="shared" si="47"/>
        <v>22977.511517500006</v>
      </c>
      <c r="G243" s="41">
        <v>1</v>
      </c>
      <c r="H243" s="41">
        <v>2.4788790000000002E-2</v>
      </c>
      <c r="I243" s="47">
        <f t="shared" si="48"/>
        <v>569.58470772988903</v>
      </c>
      <c r="K243" s="47">
        <v>21819.418485480768</v>
      </c>
      <c r="L243" s="41">
        <f t="shared" si="49"/>
        <v>1</v>
      </c>
      <c r="M243" s="41">
        <f t="shared" si="50"/>
        <v>2.4788790000000002E-2</v>
      </c>
      <c r="N243" s="47">
        <f t="shared" si="51"/>
        <v>540.87698275870082</v>
      </c>
      <c r="P243" s="95"/>
      <c r="R243" s="45"/>
      <c r="S243" s="45"/>
    </row>
    <row r="244" spans="1:19">
      <c r="A244" s="12">
        <f t="shared" si="46"/>
        <v>230</v>
      </c>
      <c r="B244" s="106">
        <v>39700</v>
      </c>
      <c r="C244" s="1" t="s">
        <v>253</v>
      </c>
      <c r="D244" s="47">
        <v>1385392.4154675012</v>
      </c>
      <c r="E244" s="47">
        <v>0</v>
      </c>
      <c r="F244" s="47">
        <f t="shared" si="47"/>
        <v>1385392.4154675012</v>
      </c>
      <c r="G244" s="41">
        <f>$G$231</f>
        <v>0.11020000000000001</v>
      </c>
      <c r="H244" s="41">
        <f>$H$231</f>
        <v>0.50429999999999997</v>
      </c>
      <c r="I244" s="47">
        <f t="shared" si="48"/>
        <v>76991.604142252749</v>
      </c>
      <c r="K244" s="47">
        <v>1329992.8018566354</v>
      </c>
      <c r="L244" s="41">
        <f t="shared" si="49"/>
        <v>0.11020000000000001</v>
      </c>
      <c r="M244" s="41">
        <f t="shared" si="50"/>
        <v>0.50429999999999997</v>
      </c>
      <c r="N244" s="47">
        <f t="shared" si="51"/>
        <v>73912.833771388396</v>
      </c>
      <c r="P244" s="95"/>
      <c r="R244" s="45"/>
      <c r="S244" s="45"/>
    </row>
    <row r="245" spans="1:19">
      <c r="A245" s="12">
        <f t="shared" si="46"/>
        <v>231</v>
      </c>
      <c r="B245" s="106">
        <v>39710</v>
      </c>
      <c r="C245" s="1" t="s">
        <v>252</v>
      </c>
      <c r="D245" s="47">
        <v>208280.93529000005</v>
      </c>
      <c r="E245" s="47">
        <v>0</v>
      </c>
      <c r="F245" s="47">
        <f t="shared" si="47"/>
        <v>208280.93529000005</v>
      </c>
      <c r="G245" s="41">
        <v>1</v>
      </c>
      <c r="H245" s="41">
        <v>2.4788790000000002E-2</v>
      </c>
      <c r="I245" s="47">
        <f t="shared" si="48"/>
        <v>5163.0323659074011</v>
      </c>
      <c r="K245" s="47">
        <v>198807.50642423081</v>
      </c>
      <c r="L245" s="41">
        <f t="shared" si="49"/>
        <v>1</v>
      </c>
      <c r="M245" s="41">
        <f t="shared" si="50"/>
        <v>2.4788790000000002E-2</v>
      </c>
      <c r="N245" s="47">
        <f t="shared" si="51"/>
        <v>4928.1975271739093</v>
      </c>
      <c r="P245" s="95"/>
      <c r="R245" s="45"/>
      <c r="S245" s="45"/>
    </row>
    <row r="246" spans="1:19">
      <c r="A246" s="12">
        <f t="shared" si="46"/>
        <v>232</v>
      </c>
      <c r="B246" s="106">
        <v>39800</v>
      </c>
      <c r="C246" s="1" t="s">
        <v>251</v>
      </c>
      <c r="D246" s="47">
        <v>19248.674508499997</v>
      </c>
      <c r="E246" s="47">
        <v>0</v>
      </c>
      <c r="F246" s="47">
        <f t="shared" si="47"/>
        <v>19248.674508499997</v>
      </c>
      <c r="G246" s="41">
        <f>$G$231</f>
        <v>0.11020000000000001</v>
      </c>
      <c r="H246" s="41">
        <f>$H$231</f>
        <v>0.50429999999999997</v>
      </c>
      <c r="I246" s="47">
        <f t="shared" si="48"/>
        <v>1069.7231423209475</v>
      </c>
      <c r="K246" s="47">
        <v>17598.758521519227</v>
      </c>
      <c r="L246" s="41">
        <f t="shared" si="49"/>
        <v>0.11020000000000001</v>
      </c>
      <c r="M246" s="41">
        <f t="shared" si="50"/>
        <v>0.50429999999999997</v>
      </c>
      <c r="N246" s="47">
        <f t="shared" si="51"/>
        <v>978.03094224871654</v>
      </c>
      <c r="P246" s="95"/>
      <c r="R246" s="45"/>
      <c r="S246" s="45"/>
    </row>
    <row r="247" spans="1:19">
      <c r="A247" s="12">
        <f t="shared" si="46"/>
        <v>233</v>
      </c>
      <c r="B247" s="105">
        <v>39810</v>
      </c>
      <c r="C247" s="1" t="s">
        <v>88</v>
      </c>
      <c r="D247" s="47">
        <v>182954.12414899998</v>
      </c>
      <c r="E247" s="47">
        <v>0</v>
      </c>
      <c r="F247" s="47">
        <f t="shared" si="47"/>
        <v>182954.12414899998</v>
      </c>
      <c r="G247" s="41">
        <v>1</v>
      </c>
      <c r="H247" s="41">
        <v>2.4788790000000002E-2</v>
      </c>
      <c r="I247" s="47">
        <f t="shared" si="48"/>
        <v>4535.2113631634893</v>
      </c>
      <c r="K247" s="47">
        <v>170774.92534780764</v>
      </c>
      <c r="L247" s="41">
        <f t="shared" si="49"/>
        <v>1</v>
      </c>
      <c r="M247" s="41">
        <f t="shared" si="50"/>
        <v>2.4788790000000002E-2</v>
      </c>
      <c r="N247" s="47">
        <f t="shared" si="51"/>
        <v>4233.303761712481</v>
      </c>
      <c r="P247" s="95"/>
      <c r="R247" s="45"/>
      <c r="S247" s="45"/>
    </row>
    <row r="248" spans="1:19">
      <c r="A248" s="12">
        <f t="shared" si="46"/>
        <v>234</v>
      </c>
      <c r="B248" s="105">
        <v>39900</v>
      </c>
      <c r="C248" s="1" t="s">
        <v>250</v>
      </c>
      <c r="D248" s="47">
        <v>-154264.63</v>
      </c>
      <c r="E248" s="47">
        <v>0</v>
      </c>
      <c r="F248" s="47">
        <f t="shared" si="47"/>
        <v>-154264.63</v>
      </c>
      <c r="G248" s="41">
        <f t="shared" ref="G248:G254" si="52">$G$231</f>
        <v>0.11020000000000001</v>
      </c>
      <c r="H248" s="41">
        <f t="shared" ref="H248:H254" si="53">$H$231</f>
        <v>0.50429999999999997</v>
      </c>
      <c r="I248" s="47">
        <f t="shared" si="48"/>
        <v>-8573.0809505718007</v>
      </c>
      <c r="K248" s="47">
        <v>-154264.62999999995</v>
      </c>
      <c r="L248" s="41">
        <f t="shared" si="49"/>
        <v>0.11020000000000001</v>
      </c>
      <c r="M248" s="41">
        <f t="shared" si="50"/>
        <v>0.50429999999999997</v>
      </c>
      <c r="N248" s="47">
        <f t="shared" si="51"/>
        <v>-8573.0809505717971</v>
      </c>
      <c r="P248" s="95"/>
      <c r="R248" s="45"/>
      <c r="S248" s="45"/>
    </row>
    <row r="249" spans="1:19">
      <c r="A249" s="12">
        <f t="shared" si="46"/>
        <v>235</v>
      </c>
      <c r="B249" s="105">
        <v>39901</v>
      </c>
      <c r="C249" s="1" t="s">
        <v>249</v>
      </c>
      <c r="D249" s="47">
        <v>6627886.447047662</v>
      </c>
      <c r="E249" s="47">
        <v>0</v>
      </c>
      <c r="F249" s="47">
        <f t="shared" si="47"/>
        <v>6627886.447047662</v>
      </c>
      <c r="G249" s="41">
        <f t="shared" si="52"/>
        <v>0.11020000000000001</v>
      </c>
      <c r="H249" s="41">
        <f t="shared" si="53"/>
        <v>0.50429999999999997</v>
      </c>
      <c r="I249" s="47">
        <f t="shared" si="48"/>
        <v>368337.23350412422</v>
      </c>
      <c r="K249" s="47">
        <v>6163505.824550054</v>
      </c>
      <c r="L249" s="41">
        <f t="shared" si="49"/>
        <v>0.11020000000000001</v>
      </c>
      <c r="M249" s="41">
        <f t="shared" si="50"/>
        <v>0.50429999999999997</v>
      </c>
      <c r="N249" s="47">
        <f t="shared" si="51"/>
        <v>342529.80980272929</v>
      </c>
      <c r="P249" s="95"/>
      <c r="R249" s="45"/>
      <c r="S249" s="45"/>
    </row>
    <row r="250" spans="1:19">
      <c r="A250" s="12">
        <f t="shared" si="46"/>
        <v>236</v>
      </c>
      <c r="B250" s="105">
        <v>39902</v>
      </c>
      <c r="C250" s="1" t="s">
        <v>248</v>
      </c>
      <c r="D250" s="47">
        <v>1761228.9627960003</v>
      </c>
      <c r="E250" s="47">
        <v>0</v>
      </c>
      <c r="F250" s="47">
        <f t="shared" si="47"/>
        <v>1761228.9627960003</v>
      </c>
      <c r="G250" s="41">
        <f t="shared" si="52"/>
        <v>0.11020000000000001</v>
      </c>
      <c r="H250" s="41">
        <f t="shared" si="53"/>
        <v>0.50429999999999997</v>
      </c>
      <c r="I250" s="47">
        <f t="shared" si="48"/>
        <v>97878.291806370136</v>
      </c>
      <c r="K250" s="47">
        <v>1663107.3549835384</v>
      </c>
      <c r="L250" s="41">
        <f t="shared" si="49"/>
        <v>0.11020000000000001</v>
      </c>
      <c r="M250" s="41">
        <f t="shared" si="50"/>
        <v>0.50429999999999997</v>
      </c>
      <c r="N250" s="47">
        <f t="shared" si="51"/>
        <v>92425.295310825459</v>
      </c>
      <c r="P250" s="95"/>
      <c r="R250" s="45"/>
      <c r="S250" s="45"/>
    </row>
    <row r="251" spans="1:19">
      <c r="A251" s="12">
        <f t="shared" si="46"/>
        <v>237</v>
      </c>
      <c r="B251" s="105">
        <v>39903</v>
      </c>
      <c r="C251" s="1" t="s">
        <v>247</v>
      </c>
      <c r="D251" s="47">
        <v>190861.63826049995</v>
      </c>
      <c r="E251" s="47">
        <v>0</v>
      </c>
      <c r="F251" s="47">
        <f t="shared" si="47"/>
        <v>190861.63826049995</v>
      </c>
      <c r="G251" s="41">
        <f t="shared" si="52"/>
        <v>0.11020000000000001</v>
      </c>
      <c r="H251" s="41">
        <f t="shared" si="53"/>
        <v>0.50429999999999997</v>
      </c>
      <c r="I251" s="47">
        <f t="shared" si="48"/>
        <v>10606.917964059669</v>
      </c>
      <c r="K251" s="47">
        <v>178484.25530090384</v>
      </c>
      <c r="L251" s="41">
        <f t="shared" si="49"/>
        <v>0.11020000000000001</v>
      </c>
      <c r="M251" s="41">
        <f t="shared" si="50"/>
        <v>0.50429999999999997</v>
      </c>
      <c r="N251" s="47">
        <f t="shared" si="51"/>
        <v>9919.0590162966873</v>
      </c>
      <c r="P251" s="95"/>
      <c r="R251" s="45"/>
      <c r="S251" s="45"/>
    </row>
    <row r="252" spans="1:19">
      <c r="A252" s="12">
        <f t="shared" si="46"/>
        <v>238</v>
      </c>
      <c r="B252" s="105">
        <v>39906</v>
      </c>
      <c r="C252" s="1" t="s">
        <v>246</v>
      </c>
      <c r="D252" s="47">
        <v>-147067.25272037211</v>
      </c>
      <c r="E252" s="47">
        <v>0</v>
      </c>
      <c r="F252" s="47">
        <f t="shared" si="47"/>
        <v>-147067.25272037211</v>
      </c>
      <c r="G252" s="41">
        <f t="shared" si="52"/>
        <v>0.11020000000000001</v>
      </c>
      <c r="H252" s="41">
        <f t="shared" si="53"/>
        <v>0.50429999999999997</v>
      </c>
      <c r="I252" s="47">
        <f t="shared" si="48"/>
        <v>-8173.0949132665783</v>
      </c>
      <c r="K252" s="47">
        <v>-187460.10192934566</v>
      </c>
      <c r="L252" s="41">
        <f t="shared" si="49"/>
        <v>0.11020000000000001</v>
      </c>
      <c r="M252" s="41">
        <f t="shared" si="50"/>
        <v>0.50429999999999997</v>
      </c>
      <c r="N252" s="47">
        <f t="shared" si="51"/>
        <v>-10417.881460207185</v>
      </c>
      <c r="P252" s="95"/>
      <c r="R252" s="45"/>
      <c r="S252" s="45"/>
    </row>
    <row r="253" spans="1:19">
      <c r="A253" s="12">
        <f t="shared" si="46"/>
        <v>239</v>
      </c>
      <c r="B253" s="105">
        <v>39907</v>
      </c>
      <c r="C253" s="1" t="s">
        <v>245</v>
      </c>
      <c r="D253" s="47">
        <v>-57199.47</v>
      </c>
      <c r="E253" s="47">
        <v>0</v>
      </c>
      <c r="F253" s="47">
        <f t="shared" si="47"/>
        <v>-57199.47</v>
      </c>
      <c r="G253" s="41">
        <f t="shared" si="52"/>
        <v>0.11020000000000001</v>
      </c>
      <c r="H253" s="41">
        <f t="shared" si="53"/>
        <v>0.50429999999999997</v>
      </c>
      <c r="I253" s="47">
        <f t="shared" si="48"/>
        <v>-3178.7953378542002</v>
      </c>
      <c r="K253" s="47">
        <v>-57199.469999999979</v>
      </c>
      <c r="L253" s="41">
        <f t="shared" si="49"/>
        <v>0.11020000000000001</v>
      </c>
      <c r="M253" s="41">
        <f t="shared" si="50"/>
        <v>0.50429999999999997</v>
      </c>
      <c r="N253" s="47">
        <f t="shared" si="51"/>
        <v>-3178.7953378541988</v>
      </c>
      <c r="P253" s="95"/>
      <c r="R253" s="45"/>
      <c r="S253" s="45"/>
    </row>
    <row r="254" spans="1:19">
      <c r="A254" s="12">
        <f t="shared" si="46"/>
        <v>240</v>
      </c>
      <c r="B254" s="105">
        <v>39908</v>
      </c>
      <c r="C254" s="1" t="s">
        <v>244</v>
      </c>
      <c r="D254" s="47">
        <v>48829188.1365081</v>
      </c>
      <c r="E254" s="47">
        <v>0</v>
      </c>
      <c r="F254" s="47">
        <f t="shared" si="47"/>
        <v>48829188.1365081</v>
      </c>
      <c r="G254" s="41">
        <f t="shared" si="52"/>
        <v>0.11020000000000001</v>
      </c>
      <c r="H254" s="41">
        <f t="shared" si="53"/>
        <v>0.50429999999999997</v>
      </c>
      <c r="I254" s="47">
        <f t="shared" si="48"/>
        <v>2713626.465411962</v>
      </c>
      <c r="K254" s="47">
        <v>45635047.344762444</v>
      </c>
      <c r="L254" s="41">
        <f t="shared" si="49"/>
        <v>0.11020000000000001</v>
      </c>
      <c r="M254" s="41">
        <f t="shared" si="50"/>
        <v>0.50429999999999997</v>
      </c>
      <c r="N254" s="47">
        <f t="shared" si="51"/>
        <v>2536115.7322311997</v>
      </c>
      <c r="P254" s="95"/>
      <c r="R254" s="45"/>
      <c r="S254" s="45"/>
    </row>
    <row r="255" spans="1:19">
      <c r="A255" s="12">
        <f t="shared" si="46"/>
        <v>241</v>
      </c>
      <c r="B255" s="105">
        <v>39910</v>
      </c>
      <c r="C255" s="1" t="s">
        <v>243</v>
      </c>
      <c r="D255" s="47">
        <v>206002.76479200009</v>
      </c>
      <c r="E255" s="47">
        <v>0</v>
      </c>
      <c r="F255" s="47">
        <f t="shared" si="47"/>
        <v>206002.76479200009</v>
      </c>
      <c r="G255" s="41">
        <v>1</v>
      </c>
      <c r="H255" s="41">
        <f>$H$232</f>
        <v>2.4788790000000002E-2</v>
      </c>
      <c r="I255" s="47">
        <f t="shared" si="48"/>
        <v>5106.5592758482844</v>
      </c>
      <c r="K255" s="47">
        <v>186069.1328286154</v>
      </c>
      <c r="L255" s="41">
        <f t="shared" si="49"/>
        <v>1</v>
      </c>
      <c r="M255" s="41">
        <f t="shared" si="50"/>
        <v>2.4788790000000002E-2</v>
      </c>
      <c r="N255" s="47">
        <f t="shared" si="51"/>
        <v>4612.4286591706532</v>
      </c>
      <c r="P255" s="95"/>
      <c r="R255" s="45"/>
      <c r="S255" s="45"/>
    </row>
    <row r="256" spans="1:19">
      <c r="A256" s="12">
        <f t="shared" si="46"/>
        <v>242</v>
      </c>
      <c r="B256" s="105">
        <v>39916</v>
      </c>
      <c r="C256" s="1" t="s">
        <v>242</v>
      </c>
      <c r="D256" s="47">
        <v>52975.079963999982</v>
      </c>
      <c r="E256" s="47">
        <v>0</v>
      </c>
      <c r="F256" s="47">
        <f t="shared" si="47"/>
        <v>52975.079963999982</v>
      </c>
      <c r="G256" s="41">
        <v>1</v>
      </c>
      <c r="H256" s="41">
        <f>$H$232</f>
        <v>2.4788790000000002E-2</v>
      </c>
      <c r="I256" s="47">
        <f t="shared" si="48"/>
        <v>1313.1881324608032</v>
      </c>
      <c r="K256" s="47">
        <v>49347.898836461543</v>
      </c>
      <c r="L256" s="41">
        <f t="shared" si="49"/>
        <v>1</v>
      </c>
      <c r="M256" s="41">
        <f t="shared" si="50"/>
        <v>2.4788790000000002E-2</v>
      </c>
      <c r="N256" s="47">
        <f t="shared" si="51"/>
        <v>1223.2747011982897</v>
      </c>
      <c r="P256" s="95"/>
      <c r="R256" s="45"/>
      <c r="S256" s="45"/>
    </row>
    <row r="257" spans="1:19">
      <c r="A257" s="12">
        <f t="shared" si="46"/>
        <v>243</v>
      </c>
      <c r="B257" s="105">
        <v>39917</v>
      </c>
      <c r="C257" s="1" t="s">
        <v>241</v>
      </c>
      <c r="D257" s="47">
        <v>-27684.866823999997</v>
      </c>
      <c r="E257" s="47">
        <v>0</v>
      </c>
      <c r="F257" s="47">
        <f t="shared" si="47"/>
        <v>-27684.866823999997</v>
      </c>
      <c r="G257" s="41">
        <v>1</v>
      </c>
      <c r="H257" s="41">
        <f>$H$232</f>
        <v>2.4788790000000002E-2</v>
      </c>
      <c r="I257" s="47">
        <f t="shared" si="48"/>
        <v>-686.27434987810295</v>
      </c>
      <c r="K257" s="47">
        <v>-27794.299144923079</v>
      </c>
      <c r="L257" s="41">
        <f t="shared" si="49"/>
        <v>1</v>
      </c>
      <c r="M257" s="41">
        <f t="shared" si="50"/>
        <v>2.4788790000000002E-2</v>
      </c>
      <c r="N257" s="47">
        <f t="shared" si="51"/>
        <v>-688.98704470067787</v>
      </c>
      <c r="P257" s="95"/>
      <c r="R257" s="45"/>
      <c r="S257" s="45"/>
    </row>
    <row r="258" spans="1:19">
      <c r="A258" s="12">
        <f t="shared" si="46"/>
        <v>244</v>
      </c>
      <c r="B258" s="105">
        <v>39918</v>
      </c>
      <c r="C258" s="1" t="s">
        <v>77</v>
      </c>
      <c r="D258" s="47">
        <v>-9966.41</v>
      </c>
      <c r="E258" s="47">
        <v>0</v>
      </c>
      <c r="F258" s="47">
        <f t="shared" si="47"/>
        <v>-9966.41</v>
      </c>
      <c r="G258" s="41">
        <v>1</v>
      </c>
      <c r="H258" s="41">
        <f>$H$232</f>
        <v>2.4788790000000002E-2</v>
      </c>
      <c r="I258" s="47">
        <f t="shared" si="48"/>
        <v>-247.05524454390002</v>
      </c>
      <c r="K258" s="47">
        <v>-9966.4100000000017</v>
      </c>
      <c r="L258" s="41">
        <f t="shared" si="49"/>
        <v>1</v>
      </c>
      <c r="M258" s="41">
        <f t="shared" si="50"/>
        <v>2.4788790000000002E-2</v>
      </c>
      <c r="N258" s="47">
        <f t="shared" si="51"/>
        <v>-247.05524454390005</v>
      </c>
      <c r="P258" s="95"/>
      <c r="R258" s="45"/>
      <c r="S258" s="45"/>
    </row>
    <row r="259" spans="1:19">
      <c r="A259" s="12">
        <f t="shared" si="46"/>
        <v>245</v>
      </c>
      <c r="B259" s="105">
        <v>39924</v>
      </c>
      <c r="C259" s="1" t="s">
        <v>76</v>
      </c>
      <c r="D259" s="47">
        <v>0</v>
      </c>
      <c r="E259" s="47">
        <v>0</v>
      </c>
      <c r="F259" s="47">
        <f t="shared" si="47"/>
        <v>0</v>
      </c>
      <c r="G259" s="41">
        <f>$G$231</f>
        <v>0.11020000000000001</v>
      </c>
      <c r="H259" s="41">
        <f>$H$231</f>
        <v>0.50429999999999997</v>
      </c>
      <c r="I259" s="47">
        <f t="shared" si="48"/>
        <v>0</v>
      </c>
      <c r="K259" s="47">
        <v>0</v>
      </c>
      <c r="L259" s="41">
        <f t="shared" si="49"/>
        <v>0.11020000000000001</v>
      </c>
      <c r="M259" s="41">
        <f t="shared" si="50"/>
        <v>0.50429999999999997</v>
      </c>
      <c r="N259" s="47">
        <f t="shared" si="51"/>
        <v>0</v>
      </c>
      <c r="P259" s="95"/>
      <c r="R259" s="45"/>
      <c r="S259" s="45"/>
    </row>
    <row r="260" spans="1:19">
      <c r="A260" s="12">
        <f t="shared" si="46"/>
        <v>246</v>
      </c>
      <c r="B260" s="105"/>
      <c r="C260" s="1" t="s">
        <v>240</v>
      </c>
      <c r="D260" s="47">
        <v>0</v>
      </c>
      <c r="E260" s="63">
        <v>0</v>
      </c>
      <c r="F260" s="47">
        <f t="shared" si="47"/>
        <v>0</v>
      </c>
      <c r="G260" s="41">
        <f>$G$231</f>
        <v>0.11020000000000001</v>
      </c>
      <c r="H260" s="41">
        <f>$H$231</f>
        <v>0.50429999999999997</v>
      </c>
      <c r="I260" s="58">
        <f t="shared" si="48"/>
        <v>0</v>
      </c>
      <c r="K260" s="47">
        <v>0</v>
      </c>
      <c r="L260" s="41">
        <f t="shared" si="49"/>
        <v>0.11020000000000001</v>
      </c>
      <c r="M260" s="41">
        <f t="shared" si="50"/>
        <v>0.50429999999999997</v>
      </c>
      <c r="N260" s="58">
        <f t="shared" si="51"/>
        <v>0</v>
      </c>
      <c r="P260" s="95"/>
      <c r="R260" s="45"/>
      <c r="S260" s="45"/>
    </row>
    <row r="261" spans="1:19">
      <c r="A261" s="12">
        <f t="shared" si="46"/>
        <v>247</v>
      </c>
      <c r="B261" s="4"/>
      <c r="C261" s="1"/>
      <c r="D261" s="104"/>
      <c r="E261" s="44"/>
      <c r="F261" s="44"/>
      <c r="K261" s="44"/>
    </row>
    <row r="262" spans="1:19" ht="15.75" thickBot="1">
      <c r="A262" s="12">
        <f t="shared" si="46"/>
        <v>248</v>
      </c>
      <c r="B262" s="4"/>
      <c r="C262" s="1" t="s">
        <v>239</v>
      </c>
      <c r="D262" s="38">
        <f>SUM(D231:D261)</f>
        <v>69933611.475559831</v>
      </c>
      <c r="E262" s="38">
        <f>SUM(E231:E261)</f>
        <v>0</v>
      </c>
      <c r="F262" s="38">
        <f>SUM(F231:F261)</f>
        <v>69933611.475559831</v>
      </c>
      <c r="I262" s="38">
        <f>SUM(I231:I261)</f>
        <v>3727639.7666957444</v>
      </c>
      <c r="K262" s="38">
        <f>SUM(K231:K261)</f>
        <v>65487739.583362147</v>
      </c>
      <c r="N262" s="38">
        <f>SUM(N231:N261)</f>
        <v>3489075.0076609175</v>
      </c>
    </row>
    <row r="263" spans="1:19" ht="15.75" thickTop="1">
      <c r="A263" s="12">
        <f t="shared" si="46"/>
        <v>249</v>
      </c>
    </row>
    <row r="264" spans="1:19" ht="30.75" thickBot="1">
      <c r="A264" s="12">
        <f t="shared" si="46"/>
        <v>250</v>
      </c>
      <c r="C264" s="39" t="s">
        <v>238</v>
      </c>
      <c r="D264" s="38">
        <f>D262+D226+D181+D120</f>
        <v>344225835.41264552</v>
      </c>
      <c r="E264" s="38">
        <f>E262+E226+E181+E120</f>
        <v>0</v>
      </c>
      <c r="F264" s="38">
        <f>F262+F226+F181+F120</f>
        <v>344173318.11264551</v>
      </c>
      <c r="I264" s="38">
        <f>I262+I226+I181+I120</f>
        <v>185508667.31563732</v>
      </c>
      <c r="K264" s="38">
        <f>K262+K226+K181+K120</f>
        <v>331932184.44141197</v>
      </c>
      <c r="N264" s="38">
        <f>N262+N226+N181+N120</f>
        <v>183424493.12494141</v>
      </c>
      <c r="P264" s="17"/>
    </row>
    <row r="265" spans="1:19" ht="15.75" thickTop="1"/>
    <row r="267" spans="1:19">
      <c r="B267" t="s">
        <v>237</v>
      </c>
    </row>
    <row r="268" spans="1:19">
      <c r="B268" t="s">
        <v>236</v>
      </c>
    </row>
  </sheetData>
  <mergeCells count="4">
    <mergeCell ref="A1:N1"/>
    <mergeCell ref="A2:N2"/>
    <mergeCell ref="A3:N3"/>
    <mergeCell ref="A4:N4"/>
  </mergeCells>
  <pageMargins left="0.75" right="0.75" top="1" bottom="0.94" header="0.5" footer="0.5"/>
  <pageSetup scale="54" orientation="landscape" r:id="rId1"/>
  <headerFooter alignWithMargins="0">
    <oddHeader>&amp;RCASE NO. 2021-00214
FR_16(8)(b) 
ATTACHMENT 1</oddHeader>
    <oddFooter>&amp;RSchedule &amp;A
Page &amp;P of &amp;N</oddFooter>
  </headerFooter>
  <rowBreaks count="6" manualBreakCount="6">
    <brk id="47" max="13" man="1"/>
    <brk id="86" max="13" man="1"/>
    <brk id="120" max="13" man="1"/>
    <brk id="153" max="13" man="1"/>
    <brk id="181" max="13" man="1"/>
    <brk id="22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FEED5-7CC9-46DE-9B9B-D07B358B503D}">
  <dimension ref="A1:T270"/>
  <sheetViews>
    <sheetView view="pageBreakPreview" zoomScale="80" zoomScaleNormal="100" zoomScaleSheetLayoutView="80" workbookViewId="0">
      <selection activeCell="G30" sqref="G30"/>
    </sheetView>
  </sheetViews>
  <sheetFormatPr defaultColWidth="8.88671875" defaultRowHeight="15"/>
  <cols>
    <col min="1" max="1" width="5" customWidth="1"/>
    <col min="2" max="2" width="9.33203125" customWidth="1"/>
    <col min="3" max="3" width="33.88671875" customWidth="1"/>
    <col min="4" max="4" width="14.44140625" customWidth="1"/>
    <col min="5" max="5" width="10.33203125" customWidth="1"/>
    <col min="6" max="6" width="14.33203125" customWidth="1"/>
    <col min="7" max="7" width="12.6640625" style="36" bestFit="1" customWidth="1"/>
    <col min="8" max="8" width="13.5546875" style="36" customWidth="1"/>
    <col min="9" max="9" width="14.5546875" customWidth="1"/>
    <col min="10" max="10" width="3.21875" customWidth="1"/>
    <col min="11" max="11" width="13.88671875" customWidth="1"/>
    <col min="12" max="12" width="12.6640625" style="36" bestFit="1" customWidth="1"/>
    <col min="13" max="13" width="9.77734375" style="36" bestFit="1" customWidth="1"/>
    <col min="14" max="14" width="16" bestFit="1" customWidth="1"/>
    <col min="15" max="15" width="6.21875" customWidth="1"/>
    <col min="16" max="16" width="20.88671875" bestFit="1" customWidth="1"/>
    <col min="17" max="17" width="12" bestFit="1" customWidth="1"/>
    <col min="18" max="18" width="1.77734375" customWidth="1"/>
    <col min="19" max="19" width="7.77734375" customWidth="1"/>
    <col min="20" max="20" width="7.109375" bestFit="1" customWidth="1"/>
  </cols>
  <sheetData>
    <row r="1" spans="1:19">
      <c r="A1" s="270" t="s">
        <v>476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9">
      <c r="A2" s="270" t="s">
        <v>477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9">
      <c r="A3" s="271" t="s">
        <v>297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9" ht="15.75">
      <c r="A4" s="272" t="str">
        <f>'B.1 F '!A4</f>
        <v>Forecasted Test Period: Twelve Months Ended December 31, 2022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</row>
    <row r="5" spans="1:19" ht="15.75">
      <c r="A5" s="92"/>
      <c r="B5" s="92"/>
      <c r="C5" s="92"/>
      <c r="D5" s="93"/>
      <c r="E5" s="92"/>
      <c r="F5" s="92"/>
      <c r="G5" s="2"/>
      <c r="H5" s="2"/>
      <c r="I5" s="4"/>
      <c r="J5" s="4"/>
      <c r="K5" s="92"/>
      <c r="P5" s="91"/>
    </row>
    <row r="6" spans="1:19" ht="15.75">
      <c r="A6" s="7" t="str">
        <f>'B.1 F '!A6</f>
        <v>Data:______Base Period__X___Forecasted Period</v>
      </c>
      <c r="B6" s="4"/>
      <c r="C6" s="4"/>
      <c r="D6" s="4"/>
      <c r="E6" s="91"/>
      <c r="F6" s="4"/>
      <c r="G6" s="2"/>
      <c r="K6" s="4"/>
      <c r="N6" s="90" t="s">
        <v>296</v>
      </c>
    </row>
    <row r="7" spans="1:19">
      <c r="A7" s="7" t="str">
        <f>'B.1 F '!A7</f>
        <v>Type of Filing:___X____Original________Updated ________Revised</v>
      </c>
      <c r="B7" s="1"/>
      <c r="C7" s="4"/>
      <c r="D7" s="4"/>
      <c r="E7" s="4"/>
      <c r="F7" s="4"/>
      <c r="G7" s="2"/>
      <c r="I7" s="1"/>
      <c r="J7" s="1"/>
      <c r="K7" s="4"/>
      <c r="N7" s="27" t="s">
        <v>298</v>
      </c>
    </row>
    <row r="8" spans="1:19">
      <c r="A8" s="7" t="str">
        <f>'B.1 F '!A8</f>
        <v>Workpaper Reference No(s).</v>
      </c>
      <c r="B8" s="4"/>
      <c r="C8" s="4"/>
      <c r="D8" s="4"/>
      <c r="E8" s="4"/>
      <c r="F8" s="4"/>
      <c r="G8" s="2"/>
      <c r="I8" s="1"/>
      <c r="J8" s="1"/>
      <c r="K8" s="4"/>
      <c r="N8" s="102" t="str">
        <f>'B.2 B'!N8</f>
        <v>Witness: Christian</v>
      </c>
    </row>
    <row r="9" spans="1:19">
      <c r="A9" s="89"/>
      <c r="B9" s="87"/>
      <c r="C9" s="88"/>
      <c r="D9" s="83"/>
      <c r="E9" s="87"/>
      <c r="F9" s="87"/>
      <c r="G9" s="86"/>
      <c r="H9" s="85"/>
      <c r="I9" s="84"/>
      <c r="J9" s="1"/>
      <c r="K9" s="83"/>
      <c r="L9" s="82"/>
      <c r="M9" s="82"/>
      <c r="N9" s="81"/>
    </row>
    <row r="10" spans="1:19" ht="15.75">
      <c r="A10" s="76"/>
      <c r="B10" s="4"/>
      <c r="C10" s="80"/>
      <c r="D10" s="79">
        <v>44926</v>
      </c>
      <c r="E10" s="4"/>
      <c r="F10" s="4"/>
      <c r="G10" s="2" t="s">
        <v>231</v>
      </c>
      <c r="H10" s="8" t="s">
        <v>230</v>
      </c>
      <c r="I10" s="77"/>
      <c r="J10" s="1"/>
      <c r="K10" s="78"/>
      <c r="L10" s="2" t="s">
        <v>231</v>
      </c>
      <c r="M10" s="8" t="s">
        <v>230</v>
      </c>
      <c r="N10" s="77"/>
    </row>
    <row r="11" spans="1:19" ht="15.75">
      <c r="A11" s="76" t="s">
        <v>45</v>
      </c>
      <c r="B11" s="8" t="s">
        <v>229</v>
      </c>
      <c r="C11" s="74" t="s">
        <v>228</v>
      </c>
      <c r="D11" s="114" t="s">
        <v>227</v>
      </c>
      <c r="E11" s="8"/>
      <c r="F11" s="8" t="s">
        <v>226</v>
      </c>
      <c r="G11" s="8" t="s">
        <v>224</v>
      </c>
      <c r="H11" s="8" t="s">
        <v>223</v>
      </c>
      <c r="I11" s="74" t="s">
        <v>222</v>
      </c>
      <c r="J11" s="8"/>
      <c r="K11" s="75" t="s">
        <v>225</v>
      </c>
      <c r="L11" s="8" t="s">
        <v>224</v>
      </c>
      <c r="M11" s="8" t="s">
        <v>223</v>
      </c>
      <c r="N11" s="74" t="s">
        <v>222</v>
      </c>
    </row>
    <row r="12" spans="1:19" ht="15.75">
      <c r="A12" s="73" t="s">
        <v>43</v>
      </c>
      <c r="B12" s="72" t="s">
        <v>43</v>
      </c>
      <c r="C12" s="71" t="s">
        <v>221</v>
      </c>
      <c r="D12" s="113" t="s">
        <v>219</v>
      </c>
      <c r="E12" s="72" t="s">
        <v>220</v>
      </c>
      <c r="F12" s="72" t="s">
        <v>219</v>
      </c>
      <c r="G12" s="72" t="s">
        <v>217</v>
      </c>
      <c r="H12" s="72" t="s">
        <v>217</v>
      </c>
      <c r="I12" s="71" t="s">
        <v>216</v>
      </c>
      <c r="J12" s="8"/>
      <c r="K12" s="113" t="s">
        <v>218</v>
      </c>
      <c r="L12" s="72" t="s">
        <v>217</v>
      </c>
      <c r="M12" s="72" t="s">
        <v>217</v>
      </c>
      <c r="N12" s="71" t="s">
        <v>216</v>
      </c>
      <c r="P12" s="12"/>
      <c r="Q12" s="12"/>
    </row>
    <row r="13" spans="1:19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9" ht="15.75">
      <c r="B14" s="70" t="s">
        <v>205</v>
      </c>
    </row>
    <row r="15" spans="1:19">
      <c r="A15" s="8">
        <v>1</v>
      </c>
      <c r="B15" s="4"/>
      <c r="C15" s="52" t="s">
        <v>164</v>
      </c>
    </row>
    <row r="16" spans="1:19">
      <c r="A16" s="12">
        <f t="shared" ref="A16:A47" si="0">A15+1</f>
        <v>2</v>
      </c>
      <c r="B16" s="106">
        <v>30100</v>
      </c>
      <c r="C16" s="1" t="s">
        <v>163</v>
      </c>
      <c r="D16" s="50">
        <v>8329.7199999999993</v>
      </c>
      <c r="E16" s="51">
        <v>0</v>
      </c>
      <c r="F16" s="50">
        <f>D16-E16</f>
        <v>8329.7199999999993</v>
      </c>
      <c r="G16" s="56">
        <v>1</v>
      </c>
      <c r="H16" s="56">
        <f>$G$16</f>
        <v>1</v>
      </c>
      <c r="I16" s="50">
        <f>F16*G16*H16</f>
        <v>8329.7199999999993</v>
      </c>
      <c r="J16" s="101"/>
      <c r="K16" s="50">
        <v>8329.7199999999993</v>
      </c>
      <c r="L16" s="56">
        <f>$G$16</f>
        <v>1</v>
      </c>
      <c r="M16" s="56">
        <f>$G$16</f>
        <v>1</v>
      </c>
      <c r="N16" s="50">
        <f>K16*L16*M16</f>
        <v>8329.7199999999993</v>
      </c>
      <c r="S16" s="106"/>
    </row>
    <row r="17" spans="1:19">
      <c r="A17" s="12">
        <f t="shared" si="0"/>
        <v>3</v>
      </c>
      <c r="B17" s="106">
        <v>30200</v>
      </c>
      <c r="C17" s="1" t="s">
        <v>204</v>
      </c>
      <c r="D17" s="47">
        <v>119852.69</v>
      </c>
      <c r="E17" s="43">
        <v>0</v>
      </c>
      <c r="F17" s="47">
        <f>D17-E17</f>
        <v>119852.69</v>
      </c>
      <c r="G17" s="56">
        <f>$G$16</f>
        <v>1</v>
      </c>
      <c r="H17" s="56">
        <f>$G$16</f>
        <v>1</v>
      </c>
      <c r="I17" s="47">
        <f>F17*G17*H17</f>
        <v>119852.69</v>
      </c>
      <c r="K17" s="47">
        <v>119852.68999999996</v>
      </c>
      <c r="L17" s="56">
        <f>$G$16</f>
        <v>1</v>
      </c>
      <c r="M17" s="56">
        <f>$G$16</f>
        <v>1</v>
      </c>
      <c r="N17" s="47">
        <f>K17*L17*M17</f>
        <v>119852.68999999996</v>
      </c>
      <c r="S17" s="106"/>
    </row>
    <row r="18" spans="1:19">
      <c r="A18" s="12">
        <f t="shared" si="0"/>
        <v>4</v>
      </c>
      <c r="B18" s="106"/>
      <c r="C18" s="1"/>
      <c r="D18" s="115"/>
      <c r="E18" s="115"/>
      <c r="F18" s="115"/>
      <c r="G18" s="56"/>
      <c r="H18" s="56"/>
      <c r="I18" s="115"/>
      <c r="K18" s="115"/>
      <c r="N18" s="115"/>
    </row>
    <row r="19" spans="1:19">
      <c r="A19" s="12">
        <f t="shared" si="0"/>
        <v>5</v>
      </c>
      <c r="B19" s="105"/>
      <c r="C19" s="1" t="s">
        <v>294</v>
      </c>
      <c r="D19" s="50">
        <f>SUM(D16:D18)</f>
        <v>128182.41</v>
      </c>
      <c r="E19" s="50">
        <f>SUM(E16:E18)</f>
        <v>0</v>
      </c>
      <c r="F19" s="50">
        <f>SUM(F16:F18)</f>
        <v>128182.41</v>
      </c>
      <c r="G19" s="56"/>
      <c r="H19" s="56"/>
      <c r="I19" s="50">
        <f>SUM(I16:I18)</f>
        <v>128182.41</v>
      </c>
      <c r="K19" s="50">
        <f>SUM(K16:K18)</f>
        <v>128182.40999999996</v>
      </c>
      <c r="N19" s="50">
        <f>SUM(N16:N17)</f>
        <v>128182.40999999996</v>
      </c>
    </row>
    <row r="20" spans="1:19">
      <c r="A20" s="12">
        <f t="shared" si="0"/>
        <v>6</v>
      </c>
      <c r="B20" s="105"/>
      <c r="C20" s="4"/>
      <c r="D20" s="43"/>
      <c r="E20" s="43"/>
      <c r="F20" s="43"/>
      <c r="G20" s="56"/>
      <c r="H20" s="56"/>
      <c r="I20" s="43"/>
      <c r="K20" s="43"/>
      <c r="N20" s="43"/>
    </row>
    <row r="21" spans="1:19">
      <c r="A21" s="12">
        <f t="shared" si="0"/>
        <v>7</v>
      </c>
      <c r="B21" s="105"/>
      <c r="C21" s="52" t="s">
        <v>203</v>
      </c>
      <c r="D21" s="43"/>
      <c r="E21" s="43"/>
      <c r="F21" s="43"/>
      <c r="G21" s="56"/>
      <c r="H21" s="56"/>
      <c r="I21" s="43"/>
      <c r="K21" s="43"/>
      <c r="N21" s="43"/>
    </row>
    <row r="22" spans="1:19">
      <c r="A22" s="12">
        <f t="shared" si="0"/>
        <v>8</v>
      </c>
      <c r="B22" s="106">
        <v>32540</v>
      </c>
      <c r="C22" s="1" t="s">
        <v>202</v>
      </c>
      <c r="D22" s="50">
        <v>0</v>
      </c>
      <c r="E22" s="51">
        <v>0</v>
      </c>
      <c r="F22" s="50">
        <f>D22-E22</f>
        <v>0</v>
      </c>
      <c r="G22" s="56">
        <f t="shared" ref="G22:H24" si="1">$G$16</f>
        <v>1</v>
      </c>
      <c r="H22" s="56">
        <f t="shared" si="1"/>
        <v>1</v>
      </c>
      <c r="I22" s="50">
        <f>F22*G22*H22</f>
        <v>0</v>
      </c>
      <c r="K22" s="50">
        <v>0</v>
      </c>
      <c r="L22" s="56">
        <f t="shared" ref="L22:M24" si="2">$G$16</f>
        <v>1</v>
      </c>
      <c r="M22" s="56">
        <f t="shared" si="2"/>
        <v>1</v>
      </c>
      <c r="N22" s="50">
        <f>K22*L22*M22</f>
        <v>0</v>
      </c>
      <c r="S22" s="106"/>
    </row>
    <row r="23" spans="1:19">
      <c r="A23" s="12">
        <f t="shared" si="0"/>
        <v>9</v>
      </c>
      <c r="B23" s="106">
        <v>33202</v>
      </c>
      <c r="C23" s="1" t="s">
        <v>187</v>
      </c>
      <c r="D23" s="47">
        <v>0</v>
      </c>
      <c r="E23" s="43">
        <v>0</v>
      </c>
      <c r="F23" s="47">
        <f>D23-E23</f>
        <v>0</v>
      </c>
      <c r="G23" s="56">
        <f t="shared" si="1"/>
        <v>1</v>
      </c>
      <c r="H23" s="56">
        <f t="shared" si="1"/>
        <v>1</v>
      </c>
      <c r="I23" s="47">
        <f>F23*G23*H23</f>
        <v>0</v>
      </c>
      <c r="K23" s="47">
        <v>0</v>
      </c>
      <c r="L23" s="56">
        <f t="shared" si="2"/>
        <v>1</v>
      </c>
      <c r="M23" s="56">
        <f t="shared" si="2"/>
        <v>1</v>
      </c>
      <c r="N23" s="47">
        <f>K23*L23*M23</f>
        <v>0</v>
      </c>
      <c r="S23" s="106"/>
    </row>
    <row r="24" spans="1:19">
      <c r="A24" s="12">
        <f t="shared" si="0"/>
        <v>10</v>
      </c>
      <c r="B24" s="106">
        <v>33400</v>
      </c>
      <c r="C24" s="1" t="s">
        <v>201</v>
      </c>
      <c r="D24" s="47">
        <v>0</v>
      </c>
      <c r="E24" s="43">
        <v>0</v>
      </c>
      <c r="F24" s="47">
        <f>D24-E24</f>
        <v>0</v>
      </c>
      <c r="G24" s="56">
        <f t="shared" si="1"/>
        <v>1</v>
      </c>
      <c r="H24" s="56">
        <f t="shared" si="1"/>
        <v>1</v>
      </c>
      <c r="I24" s="47">
        <f>F24*G24*H24</f>
        <v>0</v>
      </c>
      <c r="K24" s="47">
        <v>0</v>
      </c>
      <c r="L24" s="56">
        <f t="shared" si="2"/>
        <v>1</v>
      </c>
      <c r="M24" s="56">
        <f t="shared" si="2"/>
        <v>1</v>
      </c>
      <c r="N24" s="47">
        <f>K24*L24*M24</f>
        <v>0</v>
      </c>
      <c r="S24" s="106"/>
    </row>
    <row r="25" spans="1:19">
      <c r="A25" s="12">
        <f t="shared" si="0"/>
        <v>11</v>
      </c>
      <c r="B25" s="106"/>
      <c r="C25" s="4"/>
      <c r="D25" s="115"/>
      <c r="E25" s="43"/>
      <c r="F25" s="43"/>
      <c r="G25" s="56"/>
      <c r="H25" s="56"/>
      <c r="I25" s="43"/>
      <c r="K25" s="115"/>
      <c r="N25" s="43"/>
    </row>
    <row r="26" spans="1:19">
      <c r="A26" s="12">
        <f t="shared" si="0"/>
        <v>12</v>
      </c>
      <c r="B26" s="106"/>
      <c r="C26" s="4" t="s">
        <v>293</v>
      </c>
      <c r="D26" s="50">
        <f>SUM(D22:D25)</f>
        <v>0</v>
      </c>
      <c r="E26" s="50">
        <f>SUM(E22:E25)</f>
        <v>0</v>
      </c>
      <c r="F26" s="50">
        <f>SUM(F22:F25)</f>
        <v>0</v>
      </c>
      <c r="G26" s="56"/>
      <c r="H26" s="56"/>
      <c r="I26" s="50">
        <f>SUM(I22:I25)</f>
        <v>0</v>
      </c>
      <c r="K26" s="50">
        <f>SUM(K22:K25)</f>
        <v>0</v>
      </c>
      <c r="N26" s="50">
        <f>SUM(N22:N25)</f>
        <v>0</v>
      </c>
    </row>
    <row r="27" spans="1:19">
      <c r="A27" s="12">
        <f t="shared" si="0"/>
        <v>13</v>
      </c>
      <c r="B27" s="106"/>
      <c r="C27" s="1"/>
      <c r="D27" s="43"/>
      <c r="E27" s="43"/>
      <c r="F27" s="43"/>
      <c r="G27" s="56"/>
      <c r="H27" s="56"/>
      <c r="I27" s="43"/>
      <c r="K27" s="43"/>
      <c r="N27" s="43"/>
    </row>
    <row r="28" spans="1:19">
      <c r="A28" s="12">
        <f t="shared" si="0"/>
        <v>14</v>
      </c>
      <c r="B28" s="106"/>
      <c r="C28" s="52" t="s">
        <v>199</v>
      </c>
      <c r="D28" s="43"/>
      <c r="E28" s="43"/>
      <c r="F28" s="43"/>
      <c r="G28" s="56"/>
      <c r="H28" s="56"/>
      <c r="I28" s="43"/>
      <c r="K28" s="43"/>
      <c r="N28" s="43"/>
    </row>
    <row r="29" spans="1:19">
      <c r="A29" s="12">
        <f t="shared" si="0"/>
        <v>15</v>
      </c>
      <c r="B29" s="106">
        <v>35010</v>
      </c>
      <c r="C29" s="1" t="s">
        <v>104</v>
      </c>
      <c r="D29" s="50">
        <v>0</v>
      </c>
      <c r="E29" s="51">
        <v>0</v>
      </c>
      <c r="F29" s="50">
        <f t="shared" ref="F29:F45" si="3">D29-E29</f>
        <v>0</v>
      </c>
      <c r="G29" s="56">
        <f t="shared" ref="G29:H45" si="4">$G$16</f>
        <v>1</v>
      </c>
      <c r="H29" s="56">
        <f t="shared" si="4"/>
        <v>1</v>
      </c>
      <c r="I29" s="50">
        <f t="shared" ref="I29:I45" si="5">F29*G29*H29</f>
        <v>0</v>
      </c>
      <c r="K29" s="50">
        <v>0</v>
      </c>
      <c r="L29" s="56">
        <f t="shared" ref="L29:M45" si="6">$G$16</f>
        <v>1</v>
      </c>
      <c r="M29" s="56">
        <f t="shared" si="6"/>
        <v>1</v>
      </c>
      <c r="N29" s="50">
        <f t="shared" ref="N29:N45" si="7">K29*L29*M29</f>
        <v>0</v>
      </c>
      <c r="S29" s="106"/>
    </row>
    <row r="30" spans="1:19">
      <c r="A30" s="12">
        <f t="shared" si="0"/>
        <v>16</v>
      </c>
      <c r="B30" s="106">
        <v>35020</v>
      </c>
      <c r="C30" s="1" t="s">
        <v>181</v>
      </c>
      <c r="D30" s="47">
        <v>4141.3850100000036</v>
      </c>
      <c r="E30" s="43">
        <v>0</v>
      </c>
      <c r="F30" s="47">
        <f t="shared" si="3"/>
        <v>4141.3850100000036</v>
      </c>
      <c r="G30" s="56">
        <f t="shared" si="4"/>
        <v>1</v>
      </c>
      <c r="H30" s="56">
        <f t="shared" si="4"/>
        <v>1</v>
      </c>
      <c r="I30" s="47">
        <f t="shared" si="5"/>
        <v>4141.3850100000036</v>
      </c>
      <c r="K30" s="47">
        <v>4125.4676380000019</v>
      </c>
      <c r="L30" s="56">
        <f t="shared" si="6"/>
        <v>1</v>
      </c>
      <c r="M30" s="56">
        <f t="shared" si="6"/>
        <v>1</v>
      </c>
      <c r="N30" s="47">
        <f t="shared" si="7"/>
        <v>4125.4676380000019</v>
      </c>
      <c r="S30" s="106"/>
    </row>
    <row r="31" spans="1:19">
      <c r="A31" s="12">
        <f t="shared" si="0"/>
        <v>17</v>
      </c>
      <c r="B31" s="106">
        <v>35100</v>
      </c>
      <c r="C31" s="1" t="s">
        <v>198</v>
      </c>
      <c r="D31" s="47">
        <v>7102.6697959999992</v>
      </c>
      <c r="E31" s="43">
        <v>0</v>
      </c>
      <c r="F31" s="47">
        <f t="shared" si="3"/>
        <v>7102.6697959999992</v>
      </c>
      <c r="G31" s="56">
        <f t="shared" si="4"/>
        <v>1</v>
      </c>
      <c r="H31" s="56">
        <f t="shared" si="4"/>
        <v>1</v>
      </c>
      <c r="I31" s="47">
        <f t="shared" si="5"/>
        <v>7102.6697959999992</v>
      </c>
      <c r="K31" s="47">
        <v>6955.7570380000006</v>
      </c>
      <c r="L31" s="56">
        <f t="shared" si="6"/>
        <v>1</v>
      </c>
      <c r="M31" s="56">
        <f t="shared" si="6"/>
        <v>1</v>
      </c>
      <c r="N31" s="47">
        <f t="shared" si="7"/>
        <v>6955.7570380000006</v>
      </c>
      <c r="S31" s="106"/>
    </row>
    <row r="32" spans="1:19">
      <c r="A32" s="12">
        <f t="shared" si="0"/>
        <v>18</v>
      </c>
      <c r="B32" s="106">
        <v>35102</v>
      </c>
      <c r="C32" s="1" t="s">
        <v>197</v>
      </c>
      <c r="D32" s="47">
        <v>115214.70231500002</v>
      </c>
      <c r="E32" s="43">
        <v>0</v>
      </c>
      <c r="F32" s="47">
        <f t="shared" si="3"/>
        <v>115214.70231500002</v>
      </c>
      <c r="G32" s="56">
        <f t="shared" si="4"/>
        <v>1</v>
      </c>
      <c r="H32" s="56">
        <f t="shared" si="4"/>
        <v>1</v>
      </c>
      <c r="I32" s="47">
        <f t="shared" si="5"/>
        <v>115214.70231500002</v>
      </c>
      <c r="K32" s="47">
        <v>114164.86241</v>
      </c>
      <c r="L32" s="56">
        <f t="shared" si="6"/>
        <v>1</v>
      </c>
      <c r="M32" s="56">
        <f t="shared" si="6"/>
        <v>1</v>
      </c>
      <c r="N32" s="47">
        <f t="shared" si="7"/>
        <v>114164.86241</v>
      </c>
      <c r="S32" s="106"/>
    </row>
    <row r="33" spans="1:19">
      <c r="A33" s="12">
        <f t="shared" si="0"/>
        <v>19</v>
      </c>
      <c r="B33" s="106">
        <v>35103</v>
      </c>
      <c r="C33" s="1" t="s">
        <v>196</v>
      </c>
      <c r="D33" s="47">
        <v>20366.587081499994</v>
      </c>
      <c r="E33" s="43">
        <v>0</v>
      </c>
      <c r="F33" s="47">
        <f t="shared" si="3"/>
        <v>20366.587081499994</v>
      </c>
      <c r="G33" s="56">
        <f t="shared" si="4"/>
        <v>1</v>
      </c>
      <c r="H33" s="56">
        <f t="shared" si="4"/>
        <v>1</v>
      </c>
      <c r="I33" s="47">
        <f t="shared" si="5"/>
        <v>20366.587081499994</v>
      </c>
      <c r="K33" s="47">
        <v>20239.325991500002</v>
      </c>
      <c r="L33" s="56">
        <f t="shared" si="6"/>
        <v>1</v>
      </c>
      <c r="M33" s="56">
        <f t="shared" si="6"/>
        <v>1</v>
      </c>
      <c r="N33" s="47">
        <f t="shared" si="7"/>
        <v>20239.325991500002</v>
      </c>
      <c r="S33" s="106"/>
    </row>
    <row r="34" spans="1:19">
      <c r="A34" s="12">
        <f t="shared" si="0"/>
        <v>20</v>
      </c>
      <c r="B34" s="106">
        <v>35104</v>
      </c>
      <c r="C34" s="1" t="s">
        <v>195</v>
      </c>
      <c r="D34" s="47">
        <v>101972.20968400006</v>
      </c>
      <c r="E34" s="43">
        <v>0</v>
      </c>
      <c r="F34" s="47">
        <f t="shared" si="3"/>
        <v>101972.20968400006</v>
      </c>
      <c r="G34" s="56">
        <f t="shared" si="4"/>
        <v>1</v>
      </c>
      <c r="H34" s="56">
        <f t="shared" si="4"/>
        <v>1</v>
      </c>
      <c r="I34" s="47">
        <f t="shared" si="5"/>
        <v>101972.20968400006</v>
      </c>
      <c r="K34" s="47">
        <v>101023.85622700004</v>
      </c>
      <c r="L34" s="56">
        <f t="shared" si="6"/>
        <v>1</v>
      </c>
      <c r="M34" s="56">
        <f t="shared" si="6"/>
        <v>1</v>
      </c>
      <c r="N34" s="47">
        <f t="shared" si="7"/>
        <v>101023.85622700004</v>
      </c>
      <c r="S34" s="106"/>
    </row>
    <row r="35" spans="1:19">
      <c r="A35" s="12">
        <f t="shared" si="0"/>
        <v>21</v>
      </c>
      <c r="B35" s="106">
        <v>35200</v>
      </c>
      <c r="C35" s="1" t="s">
        <v>194</v>
      </c>
      <c r="D35" s="47">
        <v>1942547.7777595005</v>
      </c>
      <c r="E35" s="43">
        <v>0</v>
      </c>
      <c r="F35" s="47">
        <f t="shared" si="3"/>
        <v>1942547.7777595005</v>
      </c>
      <c r="G35" s="56">
        <f t="shared" si="4"/>
        <v>1</v>
      </c>
      <c r="H35" s="56">
        <f t="shared" si="4"/>
        <v>1</v>
      </c>
      <c r="I35" s="47">
        <f t="shared" si="5"/>
        <v>1942547.7777595005</v>
      </c>
      <c r="K35" s="47">
        <v>1855803.928566</v>
      </c>
      <c r="L35" s="56">
        <f t="shared" si="6"/>
        <v>1</v>
      </c>
      <c r="M35" s="56">
        <f t="shared" si="6"/>
        <v>1</v>
      </c>
      <c r="N35" s="47">
        <f t="shared" si="7"/>
        <v>1855803.928566</v>
      </c>
      <c r="S35" s="106"/>
    </row>
    <row r="36" spans="1:19">
      <c r="A36" s="12">
        <f t="shared" si="0"/>
        <v>22</v>
      </c>
      <c r="B36" s="106">
        <v>35201</v>
      </c>
      <c r="C36" s="1" t="s">
        <v>193</v>
      </c>
      <c r="D36" s="47">
        <v>1450062.4410909999</v>
      </c>
      <c r="E36" s="43">
        <v>0</v>
      </c>
      <c r="F36" s="47">
        <f t="shared" si="3"/>
        <v>1450062.4410909999</v>
      </c>
      <c r="G36" s="56">
        <f t="shared" si="4"/>
        <v>1</v>
      </c>
      <c r="H36" s="56">
        <f t="shared" si="4"/>
        <v>1</v>
      </c>
      <c r="I36" s="47">
        <f t="shared" si="5"/>
        <v>1450062.4410909999</v>
      </c>
      <c r="K36" s="47">
        <v>1436462.4527709996</v>
      </c>
      <c r="L36" s="56">
        <f t="shared" si="6"/>
        <v>1</v>
      </c>
      <c r="M36" s="56">
        <f t="shared" si="6"/>
        <v>1</v>
      </c>
      <c r="N36" s="47">
        <f t="shared" si="7"/>
        <v>1436462.4527709996</v>
      </c>
      <c r="S36" s="106"/>
    </row>
    <row r="37" spans="1:19">
      <c r="A37" s="12">
        <f t="shared" si="0"/>
        <v>23</v>
      </c>
      <c r="B37" s="106">
        <v>35202</v>
      </c>
      <c r="C37" s="1" t="s">
        <v>192</v>
      </c>
      <c r="D37" s="47">
        <v>449390.83437699999</v>
      </c>
      <c r="E37" s="43">
        <v>0</v>
      </c>
      <c r="F37" s="47">
        <f t="shared" si="3"/>
        <v>449390.83437699999</v>
      </c>
      <c r="G37" s="56">
        <f t="shared" si="4"/>
        <v>1</v>
      </c>
      <c r="H37" s="56">
        <f t="shared" si="4"/>
        <v>1</v>
      </c>
      <c r="I37" s="47">
        <f t="shared" si="5"/>
        <v>449390.83437699999</v>
      </c>
      <c r="K37" s="47">
        <v>449390.83437700005</v>
      </c>
      <c r="L37" s="56">
        <f t="shared" si="6"/>
        <v>1</v>
      </c>
      <c r="M37" s="56">
        <f t="shared" si="6"/>
        <v>1</v>
      </c>
      <c r="N37" s="47">
        <f t="shared" si="7"/>
        <v>449390.83437700005</v>
      </c>
      <c r="S37" s="106"/>
    </row>
    <row r="38" spans="1:19">
      <c r="A38" s="12">
        <f t="shared" si="0"/>
        <v>24</v>
      </c>
      <c r="B38" s="106">
        <v>35203</v>
      </c>
      <c r="C38" s="1" t="s">
        <v>191</v>
      </c>
      <c r="D38" s="47">
        <v>643650.02763200121</v>
      </c>
      <c r="E38" s="43">
        <v>0</v>
      </c>
      <c r="F38" s="47">
        <f t="shared" si="3"/>
        <v>643650.02763200121</v>
      </c>
      <c r="G38" s="56">
        <f t="shared" si="4"/>
        <v>1</v>
      </c>
      <c r="H38" s="56">
        <f t="shared" si="4"/>
        <v>1</v>
      </c>
      <c r="I38" s="47">
        <f t="shared" si="5"/>
        <v>643650.02763200121</v>
      </c>
      <c r="K38" s="47">
        <v>631786.196912001</v>
      </c>
      <c r="L38" s="56">
        <f t="shared" si="6"/>
        <v>1</v>
      </c>
      <c r="M38" s="56">
        <f t="shared" si="6"/>
        <v>1</v>
      </c>
      <c r="N38" s="47">
        <f t="shared" si="7"/>
        <v>631786.196912001</v>
      </c>
      <c r="S38" s="106"/>
    </row>
    <row r="39" spans="1:19">
      <c r="A39" s="12">
        <f t="shared" si="0"/>
        <v>25</v>
      </c>
      <c r="B39" s="106">
        <v>35210</v>
      </c>
      <c r="C39" s="1" t="s">
        <v>190</v>
      </c>
      <c r="D39" s="47">
        <v>164741.0248552502</v>
      </c>
      <c r="E39" s="43">
        <v>0</v>
      </c>
      <c r="F39" s="47">
        <f t="shared" si="3"/>
        <v>164741.0248552502</v>
      </c>
      <c r="G39" s="56">
        <f t="shared" si="4"/>
        <v>1</v>
      </c>
      <c r="H39" s="56">
        <f t="shared" si="4"/>
        <v>1</v>
      </c>
      <c r="I39" s="47">
        <f t="shared" si="5"/>
        <v>164741.0248552502</v>
      </c>
      <c r="K39" s="47">
        <v>164241.1406032501</v>
      </c>
      <c r="L39" s="56">
        <f t="shared" si="6"/>
        <v>1</v>
      </c>
      <c r="M39" s="56">
        <f t="shared" si="6"/>
        <v>1</v>
      </c>
      <c r="N39" s="47">
        <f t="shared" si="7"/>
        <v>164241.1406032501</v>
      </c>
      <c r="S39" s="106"/>
    </row>
    <row r="40" spans="1:19">
      <c r="A40" s="12">
        <f t="shared" si="0"/>
        <v>26</v>
      </c>
      <c r="B40" s="106">
        <v>35211</v>
      </c>
      <c r="C40" s="1" t="s">
        <v>189</v>
      </c>
      <c r="D40" s="47">
        <v>43808.839033500015</v>
      </c>
      <c r="E40" s="43">
        <v>0</v>
      </c>
      <c r="F40" s="47">
        <f t="shared" si="3"/>
        <v>43808.839033500015</v>
      </c>
      <c r="G40" s="56">
        <f t="shared" si="4"/>
        <v>1</v>
      </c>
      <c r="H40" s="56">
        <f t="shared" si="4"/>
        <v>1</v>
      </c>
      <c r="I40" s="47">
        <f t="shared" si="5"/>
        <v>43808.839033500015</v>
      </c>
      <c r="K40" s="47">
        <v>43530.306256500007</v>
      </c>
      <c r="L40" s="56">
        <f t="shared" si="6"/>
        <v>1</v>
      </c>
      <c r="M40" s="56">
        <f t="shared" si="6"/>
        <v>1</v>
      </c>
      <c r="N40" s="47">
        <f t="shared" si="7"/>
        <v>43530.306256500007</v>
      </c>
      <c r="S40" s="106"/>
    </row>
    <row r="41" spans="1:19">
      <c r="A41" s="12">
        <f t="shared" si="0"/>
        <v>27</v>
      </c>
      <c r="B41" s="106">
        <v>35301</v>
      </c>
      <c r="C41" s="4" t="s">
        <v>188</v>
      </c>
      <c r="D41" s="47">
        <v>102777.47777000003</v>
      </c>
      <c r="E41" s="43">
        <v>0</v>
      </c>
      <c r="F41" s="47">
        <f t="shared" si="3"/>
        <v>102777.47777000003</v>
      </c>
      <c r="G41" s="56">
        <f t="shared" si="4"/>
        <v>1</v>
      </c>
      <c r="H41" s="56">
        <f t="shared" si="4"/>
        <v>1</v>
      </c>
      <c r="I41" s="47">
        <f t="shared" si="5"/>
        <v>102777.47777000003</v>
      </c>
      <c r="K41" s="47">
        <v>101672.77043900004</v>
      </c>
      <c r="L41" s="56">
        <f t="shared" si="6"/>
        <v>1</v>
      </c>
      <c r="M41" s="56">
        <f t="shared" si="6"/>
        <v>1</v>
      </c>
      <c r="N41" s="47">
        <f t="shared" si="7"/>
        <v>101672.77043900004</v>
      </c>
      <c r="S41" s="106"/>
    </row>
    <row r="42" spans="1:19">
      <c r="A42" s="12">
        <f t="shared" si="0"/>
        <v>28</v>
      </c>
      <c r="B42" s="106">
        <v>35302</v>
      </c>
      <c r="C42" s="1" t="s">
        <v>187</v>
      </c>
      <c r="D42" s="47">
        <v>152657.24689999968</v>
      </c>
      <c r="E42" s="43">
        <v>0</v>
      </c>
      <c r="F42" s="47">
        <f t="shared" si="3"/>
        <v>152657.24689999968</v>
      </c>
      <c r="G42" s="56">
        <f t="shared" si="4"/>
        <v>1</v>
      </c>
      <c r="H42" s="56">
        <f t="shared" si="4"/>
        <v>1</v>
      </c>
      <c r="I42" s="47">
        <f t="shared" si="5"/>
        <v>152657.24689999968</v>
      </c>
      <c r="K42" s="47">
        <v>151338.53782999978</v>
      </c>
      <c r="L42" s="56">
        <f t="shared" si="6"/>
        <v>1</v>
      </c>
      <c r="M42" s="56">
        <f t="shared" si="6"/>
        <v>1</v>
      </c>
      <c r="N42" s="47">
        <f t="shared" si="7"/>
        <v>151338.53782999978</v>
      </c>
      <c r="S42" s="106"/>
    </row>
    <row r="43" spans="1:19">
      <c r="A43" s="12">
        <f t="shared" si="0"/>
        <v>29</v>
      </c>
      <c r="B43" s="106">
        <v>35400</v>
      </c>
      <c r="C43" s="1" t="s">
        <v>186</v>
      </c>
      <c r="D43" s="47">
        <v>513529.36386999954</v>
      </c>
      <c r="E43" s="43">
        <v>0</v>
      </c>
      <c r="F43" s="47">
        <f t="shared" si="3"/>
        <v>513529.36386999954</v>
      </c>
      <c r="G43" s="56">
        <f t="shared" si="4"/>
        <v>1</v>
      </c>
      <c r="H43" s="56">
        <f t="shared" si="4"/>
        <v>1</v>
      </c>
      <c r="I43" s="47">
        <f t="shared" si="5"/>
        <v>513529.36386999954</v>
      </c>
      <c r="K43" s="47">
        <v>505633.90014249959</v>
      </c>
      <c r="L43" s="56">
        <f t="shared" si="6"/>
        <v>1</v>
      </c>
      <c r="M43" s="56">
        <f t="shared" si="6"/>
        <v>1</v>
      </c>
      <c r="N43" s="47">
        <f t="shared" si="7"/>
        <v>505633.90014249959</v>
      </c>
      <c r="S43" s="106"/>
    </row>
    <row r="44" spans="1:19">
      <c r="A44" s="12">
        <f t="shared" si="0"/>
        <v>30</v>
      </c>
      <c r="B44" s="106">
        <v>35500</v>
      </c>
      <c r="C44" s="1" t="s">
        <v>185</v>
      </c>
      <c r="D44" s="47">
        <v>160497.97507950009</v>
      </c>
      <c r="E44" s="43">
        <v>0</v>
      </c>
      <c r="F44" s="47">
        <f t="shared" si="3"/>
        <v>160497.97507950009</v>
      </c>
      <c r="G44" s="56">
        <f t="shared" si="4"/>
        <v>1</v>
      </c>
      <c r="H44" s="56">
        <f t="shared" si="4"/>
        <v>1</v>
      </c>
      <c r="I44" s="47">
        <f t="shared" si="5"/>
        <v>160497.97507950009</v>
      </c>
      <c r="K44" s="47">
        <v>157944.63612650003</v>
      </c>
      <c r="L44" s="56">
        <f t="shared" si="6"/>
        <v>1</v>
      </c>
      <c r="M44" s="56">
        <f t="shared" si="6"/>
        <v>1</v>
      </c>
      <c r="N44" s="47">
        <f t="shared" si="7"/>
        <v>157944.63612650003</v>
      </c>
      <c r="S44" s="106"/>
    </row>
    <row r="45" spans="1:19">
      <c r="A45" s="12">
        <f t="shared" si="0"/>
        <v>31</v>
      </c>
      <c r="B45" s="106">
        <v>35600</v>
      </c>
      <c r="C45" s="1" t="s">
        <v>184</v>
      </c>
      <c r="D45" s="47">
        <v>240461.40622125004</v>
      </c>
      <c r="E45" s="59">
        <v>0</v>
      </c>
      <c r="F45" s="58">
        <f t="shared" si="3"/>
        <v>240461.40622125004</v>
      </c>
      <c r="G45" s="56">
        <f t="shared" si="4"/>
        <v>1</v>
      </c>
      <c r="H45" s="56">
        <f t="shared" si="4"/>
        <v>1</v>
      </c>
      <c r="I45" s="58">
        <f t="shared" si="5"/>
        <v>240461.40622125004</v>
      </c>
      <c r="K45" s="47">
        <v>230098.53359625002</v>
      </c>
      <c r="L45" s="56">
        <f t="shared" si="6"/>
        <v>1</v>
      </c>
      <c r="M45" s="56">
        <f t="shared" si="6"/>
        <v>1</v>
      </c>
      <c r="N45" s="58">
        <f t="shared" si="7"/>
        <v>230098.53359625002</v>
      </c>
      <c r="S45" s="106"/>
    </row>
    <row r="46" spans="1:19">
      <c r="A46" s="12">
        <f t="shared" si="0"/>
        <v>32</v>
      </c>
      <c r="B46" s="106"/>
      <c r="C46" s="1"/>
      <c r="D46" s="115"/>
      <c r="E46" s="43"/>
      <c r="F46" s="43"/>
      <c r="G46" s="56"/>
      <c r="H46" s="56"/>
      <c r="I46" s="43"/>
      <c r="K46" s="115"/>
      <c r="N46" s="43"/>
    </row>
    <row r="47" spans="1:19">
      <c r="A47" s="12">
        <f t="shared" si="0"/>
        <v>33</v>
      </c>
      <c r="B47" s="106"/>
      <c r="C47" s="1" t="s">
        <v>292</v>
      </c>
      <c r="D47" s="50">
        <f>SUM(D29:D46)</f>
        <v>6112921.9684755011</v>
      </c>
      <c r="E47" s="50">
        <f>SUM(E29:E46)</f>
        <v>0</v>
      </c>
      <c r="F47" s="50">
        <f>SUM(F29:F46)</f>
        <v>6112921.9684755011</v>
      </c>
      <c r="G47" s="56"/>
      <c r="H47" s="56"/>
      <c r="I47" s="50">
        <f>SUM(I29:I46)</f>
        <v>6112921.9684755011</v>
      </c>
      <c r="K47" s="50">
        <f>SUM(K29:K46)</f>
        <v>5974412.5069244998</v>
      </c>
      <c r="N47" s="50">
        <f>SUM(N29:N46)</f>
        <v>5974412.5069244998</v>
      </c>
    </row>
    <row r="48" spans="1:19">
      <c r="A48" s="12">
        <f t="shared" ref="A48:A79" si="8">A47+1</f>
        <v>34</v>
      </c>
      <c r="B48" s="106"/>
      <c r="C48" s="1"/>
      <c r="D48" s="43"/>
      <c r="E48" s="43"/>
      <c r="F48" s="43"/>
      <c r="G48" s="56"/>
      <c r="H48" s="56"/>
      <c r="I48" s="43"/>
      <c r="K48" s="43"/>
      <c r="N48" s="43"/>
    </row>
    <row r="49" spans="1:19">
      <c r="A49" s="12">
        <f t="shared" si="8"/>
        <v>35</v>
      </c>
      <c r="B49" s="106"/>
      <c r="C49" s="52" t="s">
        <v>182</v>
      </c>
      <c r="D49" s="43"/>
      <c r="E49" s="43"/>
      <c r="F49" s="43"/>
      <c r="G49" s="56"/>
      <c r="H49" s="56"/>
      <c r="I49" s="43"/>
      <c r="K49" s="43"/>
      <c r="N49" s="43"/>
    </row>
    <row r="50" spans="1:19">
      <c r="A50" s="12">
        <f t="shared" si="8"/>
        <v>36</v>
      </c>
      <c r="B50" s="106">
        <v>36510</v>
      </c>
      <c r="C50" s="1" t="s">
        <v>104</v>
      </c>
      <c r="D50" s="50">
        <v>0</v>
      </c>
      <c r="E50" s="51">
        <v>0</v>
      </c>
      <c r="F50" s="50">
        <f t="shared" ref="F50:F58" si="9">D50-E50</f>
        <v>0</v>
      </c>
      <c r="G50" s="56">
        <f t="shared" ref="G50:H58" si="10">$G$16</f>
        <v>1</v>
      </c>
      <c r="H50" s="56">
        <f t="shared" si="10"/>
        <v>1</v>
      </c>
      <c r="I50" s="50">
        <f t="shared" ref="I50:I58" si="11">F50*G50*H50</f>
        <v>0</v>
      </c>
      <c r="K50" s="50">
        <v>0</v>
      </c>
      <c r="L50" s="56">
        <f t="shared" ref="L50:M58" si="12">$G$16</f>
        <v>1</v>
      </c>
      <c r="M50" s="56">
        <f t="shared" si="12"/>
        <v>1</v>
      </c>
      <c r="N50" s="50">
        <f t="shared" ref="N50:N58" si="13">K50*L50*M50</f>
        <v>0</v>
      </c>
      <c r="S50" s="106"/>
    </row>
    <row r="51" spans="1:19">
      <c r="A51" s="12">
        <f t="shared" si="8"/>
        <v>37</v>
      </c>
      <c r="B51" s="106">
        <v>36520</v>
      </c>
      <c r="C51" s="1" t="s">
        <v>181</v>
      </c>
      <c r="D51" s="47">
        <v>591849.70660000003</v>
      </c>
      <c r="E51" s="43">
        <v>0</v>
      </c>
      <c r="F51" s="47">
        <f t="shared" si="9"/>
        <v>591849.70660000003</v>
      </c>
      <c r="G51" s="56">
        <f t="shared" si="10"/>
        <v>1</v>
      </c>
      <c r="H51" s="56">
        <f t="shared" si="10"/>
        <v>1</v>
      </c>
      <c r="I51" s="47">
        <f t="shared" si="11"/>
        <v>591849.70660000003</v>
      </c>
      <c r="K51" s="47">
        <v>588161.67560000008</v>
      </c>
      <c r="L51" s="56">
        <f t="shared" si="12"/>
        <v>1</v>
      </c>
      <c r="M51" s="56">
        <f t="shared" si="12"/>
        <v>1</v>
      </c>
      <c r="N51" s="47">
        <f t="shared" si="13"/>
        <v>588161.67560000008</v>
      </c>
      <c r="S51" s="106"/>
    </row>
    <row r="52" spans="1:19">
      <c r="A52" s="12">
        <f t="shared" si="8"/>
        <v>38</v>
      </c>
      <c r="B52" s="106">
        <v>36602</v>
      </c>
      <c r="C52" s="1" t="s">
        <v>102</v>
      </c>
      <c r="D52" s="47">
        <v>24138.923595000004</v>
      </c>
      <c r="E52" s="43">
        <v>0</v>
      </c>
      <c r="F52" s="47">
        <f t="shared" si="9"/>
        <v>24138.923595000004</v>
      </c>
      <c r="G52" s="56">
        <f t="shared" si="10"/>
        <v>1</v>
      </c>
      <c r="H52" s="56">
        <f t="shared" si="10"/>
        <v>1</v>
      </c>
      <c r="I52" s="47">
        <f t="shared" si="11"/>
        <v>24138.923595000004</v>
      </c>
      <c r="K52" s="47">
        <v>23862.063877000011</v>
      </c>
      <c r="L52" s="56">
        <f t="shared" si="12"/>
        <v>1</v>
      </c>
      <c r="M52" s="56">
        <f t="shared" si="12"/>
        <v>1</v>
      </c>
      <c r="N52" s="47">
        <f t="shared" si="13"/>
        <v>23862.063877000011</v>
      </c>
      <c r="S52" s="106"/>
    </row>
    <row r="53" spans="1:19">
      <c r="A53" s="12">
        <f t="shared" si="8"/>
        <v>39</v>
      </c>
      <c r="B53" s="106">
        <v>36603</v>
      </c>
      <c r="C53" s="1" t="s">
        <v>180</v>
      </c>
      <c r="D53" s="47">
        <v>65485.02</v>
      </c>
      <c r="E53" s="43">
        <v>0</v>
      </c>
      <c r="F53" s="47">
        <f t="shared" si="9"/>
        <v>65485.02</v>
      </c>
      <c r="G53" s="56">
        <f t="shared" si="10"/>
        <v>1</v>
      </c>
      <c r="H53" s="56">
        <f t="shared" si="10"/>
        <v>1</v>
      </c>
      <c r="I53" s="47">
        <f t="shared" si="11"/>
        <v>65485.02</v>
      </c>
      <c r="K53" s="47">
        <v>65485.020000000011</v>
      </c>
      <c r="L53" s="56">
        <f t="shared" si="12"/>
        <v>1</v>
      </c>
      <c r="M53" s="56">
        <f t="shared" si="12"/>
        <v>1</v>
      </c>
      <c r="N53" s="47">
        <f t="shared" si="13"/>
        <v>65485.020000000011</v>
      </c>
      <c r="S53" s="106"/>
    </row>
    <row r="54" spans="1:19">
      <c r="A54" s="12">
        <f t="shared" si="8"/>
        <v>40</v>
      </c>
      <c r="B54" s="106">
        <v>36700</v>
      </c>
      <c r="C54" s="1" t="s">
        <v>154</v>
      </c>
      <c r="D54" s="47">
        <v>26652.780786999963</v>
      </c>
      <c r="E54" s="43">
        <v>0</v>
      </c>
      <c r="F54" s="47">
        <f t="shared" si="9"/>
        <v>26652.780786999963</v>
      </c>
      <c r="G54" s="56">
        <f t="shared" si="10"/>
        <v>1</v>
      </c>
      <c r="H54" s="56">
        <f t="shared" si="10"/>
        <v>1</v>
      </c>
      <c r="I54" s="47">
        <f t="shared" si="11"/>
        <v>26652.780786999963</v>
      </c>
      <c r="K54" s="47">
        <v>25913.585432499971</v>
      </c>
      <c r="L54" s="56">
        <f t="shared" si="12"/>
        <v>1</v>
      </c>
      <c r="M54" s="56">
        <f t="shared" si="12"/>
        <v>1</v>
      </c>
      <c r="N54" s="47">
        <f t="shared" si="13"/>
        <v>25913.585432499971</v>
      </c>
      <c r="S54" s="106"/>
    </row>
    <row r="55" spans="1:19">
      <c r="A55" s="12">
        <f t="shared" si="8"/>
        <v>41</v>
      </c>
      <c r="B55" s="106">
        <v>36701</v>
      </c>
      <c r="C55" s="1" t="s">
        <v>153</v>
      </c>
      <c r="D55" s="47">
        <v>16933573.619575009</v>
      </c>
      <c r="E55" s="43">
        <v>0</v>
      </c>
      <c r="F55" s="47">
        <f t="shared" si="9"/>
        <v>16933573.619575009</v>
      </c>
      <c r="G55" s="56">
        <f t="shared" si="10"/>
        <v>1</v>
      </c>
      <c r="H55" s="56">
        <f t="shared" si="10"/>
        <v>1</v>
      </c>
      <c r="I55" s="47">
        <f t="shared" si="11"/>
        <v>16933573.619575009</v>
      </c>
      <c r="K55" s="47">
        <v>16741557.929572005</v>
      </c>
      <c r="L55" s="56">
        <f t="shared" si="12"/>
        <v>1</v>
      </c>
      <c r="M55" s="56">
        <f t="shared" si="12"/>
        <v>1</v>
      </c>
      <c r="N55" s="47">
        <f t="shared" si="13"/>
        <v>16741557.929572005</v>
      </c>
      <c r="S55" s="106"/>
    </row>
    <row r="56" spans="1:19">
      <c r="A56" s="12">
        <f t="shared" si="8"/>
        <v>42</v>
      </c>
      <c r="B56" s="108">
        <v>36703</v>
      </c>
      <c r="C56" s="1" t="s">
        <v>177</v>
      </c>
      <c r="D56" s="47">
        <v>50483.574249999961</v>
      </c>
      <c r="E56" s="43">
        <v>0</v>
      </c>
      <c r="F56" s="47">
        <f t="shared" si="9"/>
        <v>50483.574249999961</v>
      </c>
      <c r="G56" s="56">
        <f t="shared" si="10"/>
        <v>1</v>
      </c>
      <c r="H56" s="56">
        <f t="shared" si="10"/>
        <v>1</v>
      </c>
      <c r="I56" s="47">
        <f t="shared" si="11"/>
        <v>50483.574249999961</v>
      </c>
      <c r="K56" s="47">
        <v>49204.138749999969</v>
      </c>
      <c r="L56" s="56">
        <f t="shared" si="12"/>
        <v>1</v>
      </c>
      <c r="M56" s="56">
        <f t="shared" si="12"/>
        <v>1</v>
      </c>
      <c r="N56" s="47">
        <f t="shared" si="13"/>
        <v>49204.138749999969</v>
      </c>
    </row>
    <row r="57" spans="1:19">
      <c r="A57" s="12">
        <f t="shared" si="8"/>
        <v>43</v>
      </c>
      <c r="B57" s="106">
        <v>36900</v>
      </c>
      <c r="C57" s="1" t="s">
        <v>179</v>
      </c>
      <c r="D57" s="47">
        <v>463597.30606225011</v>
      </c>
      <c r="E57" s="43">
        <v>0</v>
      </c>
      <c r="F57" s="47">
        <f t="shared" si="9"/>
        <v>463597.30606225011</v>
      </c>
      <c r="G57" s="56">
        <f t="shared" si="10"/>
        <v>1</v>
      </c>
      <c r="H57" s="56">
        <f t="shared" si="10"/>
        <v>1</v>
      </c>
      <c r="I57" s="47">
        <f t="shared" si="11"/>
        <v>463597.30606225011</v>
      </c>
      <c r="K57" s="47">
        <v>445700.99892175006</v>
      </c>
      <c r="L57" s="56">
        <f t="shared" si="12"/>
        <v>1</v>
      </c>
      <c r="M57" s="56">
        <f t="shared" si="12"/>
        <v>1</v>
      </c>
      <c r="N57" s="47">
        <f t="shared" si="13"/>
        <v>445700.99892175006</v>
      </c>
    </row>
    <row r="58" spans="1:19">
      <c r="A58" s="12">
        <f t="shared" si="8"/>
        <v>44</v>
      </c>
      <c r="B58" s="106">
        <v>36901</v>
      </c>
      <c r="C58" s="1" t="s">
        <v>179</v>
      </c>
      <c r="D58" s="47">
        <v>2036209.2531347505</v>
      </c>
      <c r="E58" s="59">
        <v>0</v>
      </c>
      <c r="F58" s="58">
        <f t="shared" si="9"/>
        <v>2036209.2531347505</v>
      </c>
      <c r="G58" s="56">
        <f t="shared" si="10"/>
        <v>1</v>
      </c>
      <c r="H58" s="56">
        <f t="shared" si="10"/>
        <v>1</v>
      </c>
      <c r="I58" s="58">
        <f t="shared" si="11"/>
        <v>2036209.2531347505</v>
      </c>
      <c r="K58" s="47">
        <v>2015897.2344892507</v>
      </c>
      <c r="L58" s="56">
        <f t="shared" si="12"/>
        <v>1</v>
      </c>
      <c r="M58" s="56">
        <f t="shared" si="12"/>
        <v>1</v>
      </c>
      <c r="N58" s="58">
        <f t="shared" si="13"/>
        <v>2015897.2344892507</v>
      </c>
    </row>
    <row r="59" spans="1:19">
      <c r="A59" s="12">
        <f t="shared" si="8"/>
        <v>45</v>
      </c>
      <c r="B59" s="106"/>
      <c r="C59" s="1"/>
      <c r="D59" s="115"/>
      <c r="E59" s="43"/>
      <c r="F59" s="43"/>
      <c r="G59" s="56"/>
      <c r="H59" s="56"/>
      <c r="I59" s="43"/>
      <c r="K59" s="115"/>
      <c r="N59" s="43"/>
    </row>
    <row r="60" spans="1:19">
      <c r="A60" s="12">
        <f t="shared" si="8"/>
        <v>46</v>
      </c>
      <c r="B60" s="105"/>
      <c r="C60" s="1" t="s">
        <v>291</v>
      </c>
      <c r="D60" s="50">
        <f>SUM(D50:D59)</f>
        <v>20191990.184004012</v>
      </c>
      <c r="E60" s="50">
        <f>SUM(E50:E59)</f>
        <v>0</v>
      </c>
      <c r="F60" s="50">
        <f>SUM(F50:F59)</f>
        <v>20191990.184004012</v>
      </c>
      <c r="G60" s="56"/>
      <c r="H60" s="56"/>
      <c r="I60" s="50">
        <f>SUM(I50:I59)</f>
        <v>20191990.184004012</v>
      </c>
      <c r="K60" s="50">
        <f>SUM(K50:K59)</f>
        <v>19955782.646642506</v>
      </c>
      <c r="N60" s="50">
        <f>SUM(N50:N59)</f>
        <v>19955782.646642506</v>
      </c>
    </row>
    <row r="61" spans="1:19">
      <c r="A61" s="12">
        <f t="shared" si="8"/>
        <v>47</v>
      </c>
      <c r="B61" s="105"/>
      <c r="C61" s="4"/>
      <c r="D61" s="43"/>
      <c r="E61" s="43"/>
      <c r="F61" s="43"/>
      <c r="G61" s="56"/>
      <c r="H61" s="56"/>
      <c r="I61" s="43"/>
      <c r="K61" s="43"/>
      <c r="N61" s="43"/>
    </row>
    <row r="62" spans="1:19">
      <c r="A62" s="12">
        <f t="shared" si="8"/>
        <v>48</v>
      </c>
      <c r="B62" s="105"/>
      <c r="C62" s="52" t="s">
        <v>160</v>
      </c>
      <c r="D62" s="43"/>
      <c r="E62" s="43"/>
      <c r="F62" s="43"/>
      <c r="G62" s="56"/>
      <c r="H62" s="56"/>
      <c r="I62" s="43"/>
      <c r="K62" s="43"/>
      <c r="N62" s="43"/>
    </row>
    <row r="63" spans="1:19">
      <c r="A63" s="12">
        <f t="shared" si="8"/>
        <v>49</v>
      </c>
      <c r="B63" s="106">
        <v>37400</v>
      </c>
      <c r="C63" s="1" t="s">
        <v>159</v>
      </c>
      <c r="D63" s="50">
        <v>0</v>
      </c>
      <c r="E63" s="51">
        <v>0</v>
      </c>
      <c r="F63" s="50">
        <f t="shared" ref="F63:F84" si="14">D63-E63</f>
        <v>0</v>
      </c>
      <c r="G63" s="56">
        <f t="shared" ref="G63:H84" si="15">$G$16</f>
        <v>1</v>
      </c>
      <c r="H63" s="56">
        <f t="shared" si="15"/>
        <v>1</v>
      </c>
      <c r="I63" s="50">
        <f t="shared" ref="I63:I84" si="16">F63*G63*H63</f>
        <v>0</v>
      </c>
      <c r="K63" s="50">
        <v>0</v>
      </c>
      <c r="L63" s="56">
        <f t="shared" ref="L63:M84" si="17">$G$16</f>
        <v>1</v>
      </c>
      <c r="M63" s="56">
        <f t="shared" si="17"/>
        <v>1</v>
      </c>
      <c r="N63" s="50">
        <f t="shared" ref="N63:N84" si="18">K63*L63*M63</f>
        <v>0</v>
      </c>
    </row>
    <row r="64" spans="1:19">
      <c r="A64" s="12">
        <f t="shared" si="8"/>
        <v>50</v>
      </c>
      <c r="B64" s="106">
        <v>37401</v>
      </c>
      <c r="C64" s="1" t="s">
        <v>104</v>
      </c>
      <c r="D64" s="47">
        <v>0</v>
      </c>
      <c r="E64" s="43">
        <v>0</v>
      </c>
      <c r="F64" s="47">
        <f t="shared" si="14"/>
        <v>0</v>
      </c>
      <c r="G64" s="56">
        <f t="shared" si="15"/>
        <v>1</v>
      </c>
      <c r="H64" s="56">
        <f t="shared" si="15"/>
        <v>1</v>
      </c>
      <c r="I64" s="47">
        <f t="shared" si="16"/>
        <v>0</v>
      </c>
      <c r="K64" s="47">
        <v>0</v>
      </c>
      <c r="L64" s="56">
        <f t="shared" si="17"/>
        <v>1</v>
      </c>
      <c r="M64" s="56">
        <f t="shared" si="17"/>
        <v>1</v>
      </c>
      <c r="N64" s="47">
        <f t="shared" si="18"/>
        <v>0</v>
      </c>
    </row>
    <row r="65" spans="1:19">
      <c r="A65" s="12">
        <f t="shared" si="8"/>
        <v>51</v>
      </c>
      <c r="B65" s="106">
        <v>37402</v>
      </c>
      <c r="C65" s="1" t="s">
        <v>157</v>
      </c>
      <c r="D65" s="47">
        <v>490635.41216575023</v>
      </c>
      <c r="E65" s="43">
        <v>0</v>
      </c>
      <c r="F65" s="47">
        <f t="shared" si="14"/>
        <v>490635.41216575023</v>
      </c>
      <c r="G65" s="56">
        <f t="shared" si="15"/>
        <v>1</v>
      </c>
      <c r="H65" s="56">
        <f t="shared" si="15"/>
        <v>1</v>
      </c>
      <c r="I65" s="47">
        <f t="shared" si="16"/>
        <v>490635.41216575023</v>
      </c>
      <c r="K65" s="47">
        <v>467304.79470425029</v>
      </c>
      <c r="L65" s="56">
        <f t="shared" si="17"/>
        <v>1</v>
      </c>
      <c r="M65" s="56">
        <f t="shared" si="17"/>
        <v>1</v>
      </c>
      <c r="N65" s="47">
        <f t="shared" si="18"/>
        <v>467304.79470425029</v>
      </c>
    </row>
    <row r="66" spans="1:19">
      <c r="A66" s="12">
        <f t="shared" si="8"/>
        <v>52</v>
      </c>
      <c r="B66" s="106">
        <v>37403</v>
      </c>
      <c r="C66" s="1" t="s">
        <v>158</v>
      </c>
      <c r="D66" s="47">
        <v>0</v>
      </c>
      <c r="E66" s="43">
        <v>0</v>
      </c>
      <c r="F66" s="47">
        <f t="shared" si="14"/>
        <v>0</v>
      </c>
      <c r="G66" s="56">
        <f t="shared" si="15"/>
        <v>1</v>
      </c>
      <c r="H66" s="56">
        <f t="shared" si="15"/>
        <v>1</v>
      </c>
      <c r="I66" s="47">
        <f t="shared" si="16"/>
        <v>0</v>
      </c>
      <c r="K66" s="47">
        <v>0</v>
      </c>
      <c r="L66" s="56">
        <f t="shared" si="17"/>
        <v>1</v>
      </c>
      <c r="M66" s="56">
        <f t="shared" si="17"/>
        <v>1</v>
      </c>
      <c r="N66" s="47">
        <f t="shared" si="18"/>
        <v>0</v>
      </c>
    </row>
    <row r="67" spans="1:19">
      <c r="A67" s="12">
        <f t="shared" si="8"/>
        <v>53</v>
      </c>
      <c r="B67" s="106">
        <v>37500</v>
      </c>
      <c r="C67" s="1" t="s">
        <v>102</v>
      </c>
      <c r="D67" s="47">
        <v>142620.44326350006</v>
      </c>
      <c r="E67" s="43">
        <v>0</v>
      </c>
      <c r="F67" s="47">
        <f t="shared" si="14"/>
        <v>142620.44326350006</v>
      </c>
      <c r="G67" s="56">
        <f t="shared" si="15"/>
        <v>1</v>
      </c>
      <c r="H67" s="56">
        <f t="shared" si="15"/>
        <v>1</v>
      </c>
      <c r="I67" s="47">
        <f t="shared" si="16"/>
        <v>142620.44326350006</v>
      </c>
      <c r="K67" s="47">
        <v>140200.03697550006</v>
      </c>
      <c r="L67" s="56">
        <f t="shared" si="17"/>
        <v>1</v>
      </c>
      <c r="M67" s="56">
        <f t="shared" si="17"/>
        <v>1</v>
      </c>
      <c r="N67" s="47">
        <f t="shared" si="18"/>
        <v>140200.03697550006</v>
      </c>
    </row>
    <row r="68" spans="1:19">
      <c r="A68" s="12">
        <f t="shared" si="8"/>
        <v>54</v>
      </c>
      <c r="B68" s="106">
        <v>37501</v>
      </c>
      <c r="C68" s="1" t="s">
        <v>156</v>
      </c>
      <c r="D68" s="47">
        <v>92276.73604074998</v>
      </c>
      <c r="E68" s="43">
        <v>0</v>
      </c>
      <c r="F68" s="47">
        <f t="shared" si="14"/>
        <v>92276.73604074998</v>
      </c>
      <c r="G68" s="56">
        <f t="shared" si="15"/>
        <v>1</v>
      </c>
      <c r="H68" s="56">
        <f t="shared" si="15"/>
        <v>1</v>
      </c>
      <c r="I68" s="47">
        <f t="shared" si="16"/>
        <v>92276.73604074998</v>
      </c>
      <c r="K68" s="47">
        <v>91558.04550475</v>
      </c>
      <c r="L68" s="56">
        <f t="shared" si="17"/>
        <v>1</v>
      </c>
      <c r="M68" s="56">
        <f t="shared" si="17"/>
        <v>1</v>
      </c>
      <c r="N68" s="47">
        <f t="shared" si="18"/>
        <v>91558.04550475</v>
      </c>
    </row>
    <row r="69" spans="1:19">
      <c r="A69" s="12">
        <f t="shared" si="8"/>
        <v>55</v>
      </c>
      <c r="B69" s="106">
        <v>37502</v>
      </c>
      <c r="C69" s="1" t="s">
        <v>157</v>
      </c>
      <c r="D69" s="47">
        <v>46283.397061250056</v>
      </c>
      <c r="E69" s="43">
        <v>0</v>
      </c>
      <c r="F69" s="47">
        <f t="shared" si="14"/>
        <v>46283.397061250056</v>
      </c>
      <c r="G69" s="56">
        <f t="shared" si="15"/>
        <v>1</v>
      </c>
      <c r="H69" s="56">
        <f t="shared" si="15"/>
        <v>1</v>
      </c>
      <c r="I69" s="47">
        <f t="shared" si="16"/>
        <v>46283.397061250056</v>
      </c>
      <c r="K69" s="47">
        <v>46048.51732740389</v>
      </c>
      <c r="L69" s="56">
        <f t="shared" si="17"/>
        <v>1</v>
      </c>
      <c r="M69" s="56">
        <f t="shared" si="17"/>
        <v>1</v>
      </c>
      <c r="N69" s="47">
        <f t="shared" si="18"/>
        <v>46048.51732740389</v>
      </c>
    </row>
    <row r="70" spans="1:19">
      <c r="A70" s="12">
        <f t="shared" si="8"/>
        <v>56</v>
      </c>
      <c r="B70" s="106">
        <v>37503</v>
      </c>
      <c r="C70" s="1" t="s">
        <v>155</v>
      </c>
      <c r="D70" s="47">
        <v>3457.2307769999979</v>
      </c>
      <c r="E70" s="43">
        <v>0</v>
      </c>
      <c r="F70" s="47">
        <f t="shared" si="14"/>
        <v>3457.2307769999979</v>
      </c>
      <c r="G70" s="56">
        <f t="shared" si="15"/>
        <v>1</v>
      </c>
      <c r="H70" s="56">
        <f t="shared" si="15"/>
        <v>1</v>
      </c>
      <c r="I70" s="47">
        <f t="shared" si="16"/>
        <v>3457.2307769999979</v>
      </c>
      <c r="K70" s="47">
        <v>3428.3942009999987</v>
      </c>
      <c r="L70" s="56">
        <f t="shared" si="17"/>
        <v>1</v>
      </c>
      <c r="M70" s="56">
        <f t="shared" si="17"/>
        <v>1</v>
      </c>
      <c r="N70" s="47">
        <f t="shared" si="18"/>
        <v>3428.3942009999987</v>
      </c>
    </row>
    <row r="71" spans="1:19">
      <c r="A71" s="12">
        <f t="shared" si="8"/>
        <v>57</v>
      </c>
      <c r="B71" s="106">
        <v>37600</v>
      </c>
      <c r="C71" s="1" t="s">
        <v>154</v>
      </c>
      <c r="D71" s="47">
        <v>1315310.4681985781</v>
      </c>
      <c r="E71" s="43">
        <v>0</v>
      </c>
      <c r="F71" s="47">
        <f t="shared" si="14"/>
        <v>1315310.4681985781</v>
      </c>
      <c r="G71" s="56">
        <f t="shared" si="15"/>
        <v>1</v>
      </c>
      <c r="H71" s="56">
        <f t="shared" si="15"/>
        <v>1</v>
      </c>
      <c r="I71" s="47">
        <f t="shared" si="16"/>
        <v>1315310.4681985781</v>
      </c>
      <c r="K71" s="47">
        <v>1232142.9648947881</v>
      </c>
      <c r="L71" s="56">
        <f t="shared" si="17"/>
        <v>1</v>
      </c>
      <c r="M71" s="56">
        <f t="shared" si="17"/>
        <v>1</v>
      </c>
      <c r="N71" s="47">
        <f t="shared" si="18"/>
        <v>1232142.9648947881</v>
      </c>
    </row>
    <row r="72" spans="1:19">
      <c r="A72" s="12">
        <f t="shared" si="8"/>
        <v>58</v>
      </c>
      <c r="B72" s="106">
        <v>37601</v>
      </c>
      <c r="C72" s="1" t="s">
        <v>153</v>
      </c>
      <c r="D72" s="47">
        <v>25277575.995357566</v>
      </c>
      <c r="E72" s="43">
        <v>0</v>
      </c>
      <c r="F72" s="47">
        <f t="shared" si="14"/>
        <v>25277575.995357566</v>
      </c>
      <c r="G72" s="56">
        <f t="shared" si="15"/>
        <v>1</v>
      </c>
      <c r="H72" s="56">
        <f t="shared" si="15"/>
        <v>1</v>
      </c>
      <c r="I72" s="47">
        <f t="shared" si="16"/>
        <v>25277575.995357566</v>
      </c>
      <c r="K72" s="47">
        <v>24831671.178000007</v>
      </c>
      <c r="L72" s="56">
        <f t="shared" si="17"/>
        <v>1</v>
      </c>
      <c r="M72" s="56">
        <f t="shared" si="17"/>
        <v>1</v>
      </c>
      <c r="N72" s="47">
        <f t="shared" si="18"/>
        <v>24831671.178000007</v>
      </c>
    </row>
    <row r="73" spans="1:19">
      <c r="A73" s="12">
        <f t="shared" si="8"/>
        <v>59</v>
      </c>
      <c r="B73" s="106">
        <v>37602</v>
      </c>
      <c r="C73" s="1" t="s">
        <v>152</v>
      </c>
      <c r="D73" s="47">
        <v>21837909.253346913</v>
      </c>
      <c r="E73" s="43">
        <v>0</v>
      </c>
      <c r="F73" s="47">
        <f t="shared" si="14"/>
        <v>21837909.253346913</v>
      </c>
      <c r="G73" s="56">
        <f t="shared" si="15"/>
        <v>1</v>
      </c>
      <c r="H73" s="56">
        <f t="shared" si="15"/>
        <v>1</v>
      </c>
      <c r="I73" s="47">
        <f t="shared" si="16"/>
        <v>21837909.253346913</v>
      </c>
      <c r="K73" s="47">
        <v>20292484.793292549</v>
      </c>
      <c r="L73" s="56">
        <f t="shared" si="17"/>
        <v>1</v>
      </c>
      <c r="M73" s="56">
        <f t="shared" si="17"/>
        <v>1</v>
      </c>
      <c r="N73" s="47">
        <f t="shared" si="18"/>
        <v>20292484.793292549</v>
      </c>
    </row>
    <row r="74" spans="1:19">
      <c r="A74" s="12">
        <f t="shared" si="8"/>
        <v>60</v>
      </c>
      <c r="B74" s="108">
        <v>37603</v>
      </c>
      <c r="C74" s="1" t="s">
        <v>177</v>
      </c>
      <c r="D74" s="47">
        <v>2568474.4231230468</v>
      </c>
      <c r="E74" s="43">
        <v>0</v>
      </c>
      <c r="F74" s="47">
        <f t="shared" si="14"/>
        <v>2568474.4231230468</v>
      </c>
      <c r="G74" s="56">
        <f t="shared" si="15"/>
        <v>1</v>
      </c>
      <c r="H74" s="56">
        <f t="shared" si="15"/>
        <v>1</v>
      </c>
      <c r="I74" s="47">
        <f t="shared" si="16"/>
        <v>2568474.4231230468</v>
      </c>
      <c r="K74" s="47">
        <v>2541354.7289809622</v>
      </c>
      <c r="L74" s="56">
        <f t="shared" si="17"/>
        <v>1</v>
      </c>
      <c r="M74" s="56">
        <f t="shared" si="17"/>
        <v>1</v>
      </c>
      <c r="N74" s="47">
        <f t="shared" si="18"/>
        <v>2541354.7289809622</v>
      </c>
    </row>
    <row r="75" spans="1:19">
      <c r="A75" s="12">
        <f t="shared" si="8"/>
        <v>61</v>
      </c>
      <c r="B75" s="108">
        <v>37604</v>
      </c>
      <c r="C75" s="1" t="s">
        <v>176</v>
      </c>
      <c r="D75" s="47">
        <v>8632675.5360000003</v>
      </c>
      <c r="E75" s="43">
        <v>0</v>
      </c>
      <c r="F75" s="47">
        <f t="shared" si="14"/>
        <v>8632675.5360000003</v>
      </c>
      <c r="G75" s="56">
        <f t="shared" si="15"/>
        <v>1</v>
      </c>
      <c r="H75" s="56">
        <f t="shared" si="15"/>
        <v>1</v>
      </c>
      <c r="I75" s="47">
        <f t="shared" si="16"/>
        <v>8632675.5360000003</v>
      </c>
      <c r="K75" s="47">
        <v>8368387.7400000012</v>
      </c>
      <c r="L75" s="56">
        <f t="shared" si="17"/>
        <v>1</v>
      </c>
      <c r="M75" s="56">
        <f t="shared" si="17"/>
        <v>1</v>
      </c>
      <c r="N75" s="47">
        <f t="shared" si="18"/>
        <v>8368387.7400000012</v>
      </c>
    </row>
    <row r="76" spans="1:19">
      <c r="A76" s="12">
        <f t="shared" si="8"/>
        <v>62</v>
      </c>
      <c r="B76" s="106">
        <v>37800</v>
      </c>
      <c r="C76" s="1" t="s">
        <v>151</v>
      </c>
      <c r="D76" s="47">
        <v>3734647.5059296773</v>
      </c>
      <c r="E76" s="43">
        <v>0</v>
      </c>
      <c r="F76" s="47">
        <f t="shared" si="14"/>
        <v>3734647.5059296773</v>
      </c>
      <c r="G76" s="56">
        <f t="shared" si="15"/>
        <v>1</v>
      </c>
      <c r="H76" s="56">
        <f t="shared" si="15"/>
        <v>1</v>
      </c>
      <c r="I76" s="47">
        <f t="shared" si="16"/>
        <v>3734647.5059296773</v>
      </c>
      <c r="K76" s="47">
        <v>3476301.5915876646</v>
      </c>
      <c r="L76" s="56">
        <f t="shared" si="17"/>
        <v>1</v>
      </c>
      <c r="M76" s="56">
        <f t="shared" si="17"/>
        <v>1</v>
      </c>
      <c r="N76" s="47">
        <f t="shared" si="18"/>
        <v>3476301.5915876646</v>
      </c>
    </row>
    <row r="77" spans="1:19">
      <c r="A77" s="12">
        <f t="shared" si="8"/>
        <v>63</v>
      </c>
      <c r="B77" s="106">
        <v>37900</v>
      </c>
      <c r="C77" s="1" t="s">
        <v>150</v>
      </c>
      <c r="D77" s="47">
        <v>550386.40921149112</v>
      </c>
      <c r="E77" s="43">
        <v>0</v>
      </c>
      <c r="F77" s="47">
        <f t="shared" si="14"/>
        <v>550386.40921149112</v>
      </c>
      <c r="G77" s="56">
        <f t="shared" si="15"/>
        <v>1</v>
      </c>
      <c r="H77" s="56">
        <f t="shared" si="15"/>
        <v>1</v>
      </c>
      <c r="I77" s="47">
        <f t="shared" si="16"/>
        <v>550386.40921149112</v>
      </c>
      <c r="K77" s="47">
        <v>655016.24323047267</v>
      </c>
      <c r="L77" s="56">
        <f t="shared" si="17"/>
        <v>1</v>
      </c>
      <c r="M77" s="56">
        <f t="shared" si="17"/>
        <v>1</v>
      </c>
      <c r="N77" s="47">
        <f t="shared" si="18"/>
        <v>655016.24323047267</v>
      </c>
      <c r="S77" s="106"/>
    </row>
    <row r="78" spans="1:19">
      <c r="A78" s="12">
        <f t="shared" si="8"/>
        <v>64</v>
      </c>
      <c r="B78" s="106">
        <v>37905</v>
      </c>
      <c r="C78" s="1" t="s">
        <v>149</v>
      </c>
      <c r="D78" s="47">
        <v>1116106.3283091874</v>
      </c>
      <c r="E78" s="43">
        <v>0</v>
      </c>
      <c r="F78" s="47">
        <f t="shared" si="14"/>
        <v>1116106.3283091874</v>
      </c>
      <c r="G78" s="56">
        <f t="shared" si="15"/>
        <v>1</v>
      </c>
      <c r="H78" s="56">
        <f t="shared" si="15"/>
        <v>1</v>
      </c>
      <c r="I78" s="47">
        <f t="shared" si="16"/>
        <v>1116106.3283091874</v>
      </c>
      <c r="K78" s="47">
        <v>1101134.7008334526</v>
      </c>
      <c r="L78" s="56">
        <f t="shared" si="17"/>
        <v>1</v>
      </c>
      <c r="M78" s="56">
        <f t="shared" si="17"/>
        <v>1</v>
      </c>
      <c r="N78" s="47">
        <f t="shared" si="18"/>
        <v>1101134.7008334526</v>
      </c>
      <c r="S78" s="106"/>
    </row>
    <row r="79" spans="1:19">
      <c r="A79" s="12">
        <f t="shared" si="8"/>
        <v>65</v>
      </c>
      <c r="B79" s="106">
        <v>38000</v>
      </c>
      <c r="C79" s="1" t="s">
        <v>148</v>
      </c>
      <c r="D79" s="47">
        <v>38254847.131651685</v>
      </c>
      <c r="E79" s="43">
        <v>0</v>
      </c>
      <c r="F79" s="47">
        <f t="shared" si="14"/>
        <v>38254847.131651685</v>
      </c>
      <c r="G79" s="56">
        <f t="shared" si="15"/>
        <v>1</v>
      </c>
      <c r="H79" s="56">
        <f t="shared" si="15"/>
        <v>1</v>
      </c>
      <c r="I79" s="47">
        <f t="shared" si="16"/>
        <v>38254847.131651685</v>
      </c>
      <c r="K79" s="47">
        <v>39052235.393643729</v>
      </c>
      <c r="L79" s="56">
        <f t="shared" si="17"/>
        <v>1</v>
      </c>
      <c r="M79" s="56">
        <f t="shared" si="17"/>
        <v>1</v>
      </c>
      <c r="N79" s="47">
        <f t="shared" si="18"/>
        <v>39052235.393643729</v>
      </c>
      <c r="S79" s="106"/>
    </row>
    <row r="80" spans="1:19">
      <c r="A80" s="12">
        <f t="shared" ref="A80:A114" si="19">A79+1</f>
        <v>66</v>
      </c>
      <c r="B80" s="106">
        <v>38100</v>
      </c>
      <c r="C80" s="1" t="s">
        <v>147</v>
      </c>
      <c r="D80" s="47">
        <v>20868694.989251688</v>
      </c>
      <c r="E80" s="43">
        <v>0</v>
      </c>
      <c r="F80" s="47">
        <f t="shared" si="14"/>
        <v>20868694.989251688</v>
      </c>
      <c r="G80" s="56">
        <f t="shared" si="15"/>
        <v>1</v>
      </c>
      <c r="H80" s="56">
        <f t="shared" si="15"/>
        <v>1</v>
      </c>
      <c r="I80" s="47">
        <f t="shared" si="16"/>
        <v>20868694.989251688</v>
      </c>
      <c r="K80" s="47">
        <v>19847641.300832935</v>
      </c>
      <c r="L80" s="56">
        <f t="shared" si="17"/>
        <v>1</v>
      </c>
      <c r="M80" s="56">
        <f t="shared" si="17"/>
        <v>1</v>
      </c>
      <c r="N80" s="47">
        <f t="shared" si="18"/>
        <v>19847641.300832935</v>
      </c>
      <c r="S80" s="106"/>
    </row>
    <row r="81" spans="1:19">
      <c r="A81" s="12">
        <f t="shared" si="19"/>
        <v>67</v>
      </c>
      <c r="B81" s="106">
        <v>38200</v>
      </c>
      <c r="C81" s="1" t="s">
        <v>146</v>
      </c>
      <c r="D81" s="47">
        <v>28526829.353499524</v>
      </c>
      <c r="E81" s="43">
        <v>0</v>
      </c>
      <c r="F81" s="47">
        <f t="shared" si="14"/>
        <v>28526829.353499524</v>
      </c>
      <c r="G81" s="56">
        <f t="shared" si="15"/>
        <v>1</v>
      </c>
      <c r="H81" s="56">
        <f t="shared" si="15"/>
        <v>1</v>
      </c>
      <c r="I81" s="47">
        <f t="shared" si="16"/>
        <v>28526829.353499524</v>
      </c>
      <c r="K81" s="47">
        <v>27765269.163531892</v>
      </c>
      <c r="L81" s="56">
        <f t="shared" si="17"/>
        <v>1</v>
      </c>
      <c r="M81" s="56">
        <f t="shared" si="17"/>
        <v>1</v>
      </c>
      <c r="N81" s="47">
        <f t="shared" si="18"/>
        <v>27765269.163531892</v>
      </c>
      <c r="S81" s="106"/>
    </row>
    <row r="82" spans="1:19">
      <c r="A82" s="12">
        <f t="shared" si="19"/>
        <v>68</v>
      </c>
      <c r="B82" s="106">
        <v>38300</v>
      </c>
      <c r="C82" s="1" t="s">
        <v>145</v>
      </c>
      <c r="D82" s="47">
        <v>-11117958.879553134</v>
      </c>
      <c r="E82" s="43">
        <v>0</v>
      </c>
      <c r="F82" s="47">
        <f t="shared" si="14"/>
        <v>-11117958.879553134</v>
      </c>
      <c r="G82" s="56">
        <f t="shared" si="15"/>
        <v>1</v>
      </c>
      <c r="H82" s="56">
        <f t="shared" si="15"/>
        <v>1</v>
      </c>
      <c r="I82" s="47">
        <f t="shared" si="16"/>
        <v>-11117958.879553134</v>
      </c>
      <c r="K82" s="47">
        <v>-10249939.525555925</v>
      </c>
      <c r="L82" s="56">
        <f t="shared" si="17"/>
        <v>1</v>
      </c>
      <c r="M82" s="56">
        <f t="shared" si="17"/>
        <v>1</v>
      </c>
      <c r="N82" s="47">
        <f t="shared" si="18"/>
        <v>-10249939.525555925</v>
      </c>
      <c r="S82" s="106"/>
    </row>
    <row r="83" spans="1:19">
      <c r="A83" s="12">
        <f t="shared" si="19"/>
        <v>69</v>
      </c>
      <c r="B83" s="106">
        <v>38400</v>
      </c>
      <c r="C83" s="1" t="s">
        <v>144</v>
      </c>
      <c r="D83" s="47">
        <v>149604.50305574815</v>
      </c>
      <c r="E83" s="43">
        <v>0</v>
      </c>
      <c r="F83" s="47">
        <f t="shared" si="14"/>
        <v>149604.50305574815</v>
      </c>
      <c r="G83" s="56">
        <f t="shared" si="15"/>
        <v>1</v>
      </c>
      <c r="H83" s="56">
        <f t="shared" si="15"/>
        <v>1</v>
      </c>
      <c r="I83" s="47">
        <f t="shared" si="16"/>
        <v>149604.50305574815</v>
      </c>
      <c r="K83" s="47">
        <v>143956.28162508336</v>
      </c>
      <c r="L83" s="56">
        <f t="shared" si="17"/>
        <v>1</v>
      </c>
      <c r="M83" s="56">
        <f t="shared" si="17"/>
        <v>1</v>
      </c>
      <c r="N83" s="47">
        <f t="shared" si="18"/>
        <v>143956.28162508336</v>
      </c>
      <c r="S83" s="106"/>
    </row>
    <row r="84" spans="1:19">
      <c r="A84" s="12">
        <f t="shared" si="19"/>
        <v>70</v>
      </c>
      <c r="B84" s="106">
        <v>38500</v>
      </c>
      <c r="C84" s="1" t="s">
        <v>143</v>
      </c>
      <c r="D84" s="47">
        <v>3520929.628791031</v>
      </c>
      <c r="E84" s="43">
        <v>0</v>
      </c>
      <c r="F84" s="47">
        <f t="shared" si="14"/>
        <v>3520929.628791031</v>
      </c>
      <c r="G84" s="56">
        <f t="shared" si="15"/>
        <v>1</v>
      </c>
      <c r="H84" s="56">
        <f t="shared" si="15"/>
        <v>1</v>
      </c>
      <c r="I84" s="47">
        <f t="shared" si="16"/>
        <v>3520929.628791031</v>
      </c>
      <c r="K84" s="47">
        <v>3475215.6343409624</v>
      </c>
      <c r="L84" s="56">
        <f t="shared" si="17"/>
        <v>1</v>
      </c>
      <c r="M84" s="56">
        <f t="shared" si="17"/>
        <v>1</v>
      </c>
      <c r="N84" s="47">
        <f t="shared" si="18"/>
        <v>3475215.6343409624</v>
      </c>
      <c r="S84" s="106"/>
    </row>
    <row r="85" spans="1:19">
      <c r="A85" s="12">
        <f t="shared" si="19"/>
        <v>71</v>
      </c>
      <c r="B85" s="106"/>
      <c r="C85" s="1"/>
      <c r="D85" s="115"/>
      <c r="E85" s="115"/>
      <c r="F85" s="115"/>
      <c r="G85" s="56"/>
      <c r="H85" s="56"/>
      <c r="I85" s="115"/>
      <c r="K85" s="115"/>
      <c r="N85" s="115"/>
    </row>
    <row r="86" spans="1:19">
      <c r="A86" s="12">
        <f t="shared" si="19"/>
        <v>72</v>
      </c>
      <c r="B86" s="106"/>
      <c r="C86" s="1" t="s">
        <v>290</v>
      </c>
      <c r="D86" s="50">
        <f>SUM(D63:D85)</f>
        <v>146011305.86548126</v>
      </c>
      <c r="E86" s="50">
        <f>SUM(E63:E85)</f>
        <v>0</v>
      </c>
      <c r="F86" s="50">
        <f>SUM(F63:F85)</f>
        <v>146011305.86548126</v>
      </c>
      <c r="G86" s="56"/>
      <c r="H86" s="56"/>
      <c r="I86" s="50">
        <f>SUM(I63:I85)</f>
        <v>146011305.86548126</v>
      </c>
      <c r="K86" s="50">
        <f>SUM(K63:K85)</f>
        <v>143281411.97795147</v>
      </c>
      <c r="N86" s="50">
        <f>SUM(N63:N85)</f>
        <v>143281411.97795147</v>
      </c>
    </row>
    <row r="87" spans="1:19">
      <c r="A87" s="12">
        <f t="shared" si="19"/>
        <v>73</v>
      </c>
      <c r="B87" s="106"/>
      <c r="C87" s="1"/>
      <c r="D87" s="43"/>
      <c r="E87" s="43"/>
      <c r="F87" s="43"/>
      <c r="G87" s="56"/>
      <c r="H87" s="56"/>
      <c r="I87" s="43"/>
      <c r="K87" s="43"/>
      <c r="N87" s="43"/>
    </row>
    <row r="88" spans="1:19">
      <c r="A88" s="12">
        <f t="shared" si="19"/>
        <v>74</v>
      </c>
      <c r="B88" s="105"/>
      <c r="C88" s="52" t="s">
        <v>105</v>
      </c>
      <c r="D88" s="43"/>
      <c r="E88" s="43"/>
      <c r="F88" s="43"/>
      <c r="G88" s="56"/>
      <c r="H88" s="56"/>
      <c r="I88" s="43"/>
      <c r="K88" s="43"/>
      <c r="N88" s="43"/>
    </row>
    <row r="89" spans="1:19">
      <c r="A89" s="12">
        <f t="shared" si="19"/>
        <v>75</v>
      </c>
      <c r="B89" s="106">
        <v>38900</v>
      </c>
      <c r="C89" s="1" t="s">
        <v>289</v>
      </c>
      <c r="D89" s="50">
        <v>0</v>
      </c>
      <c r="E89" s="51">
        <v>0</v>
      </c>
      <c r="F89" s="50">
        <f t="shared" ref="F89:F116" si="20">D89-E89</f>
        <v>0</v>
      </c>
      <c r="G89" s="56">
        <f t="shared" ref="G89:H116" si="21">$G$16</f>
        <v>1</v>
      </c>
      <c r="H89" s="56">
        <f t="shared" si="21"/>
        <v>1</v>
      </c>
      <c r="I89" s="50">
        <f t="shared" ref="I89:I116" si="22">F89*G89*H89</f>
        <v>0</v>
      </c>
      <c r="K89" s="50">
        <v>0</v>
      </c>
      <c r="L89" s="56">
        <f t="shared" ref="L89:M116" si="23">$G$16</f>
        <v>1</v>
      </c>
      <c r="M89" s="56">
        <f t="shared" si="23"/>
        <v>1</v>
      </c>
      <c r="N89" s="50">
        <f t="shared" ref="N89:N116" si="24">K89*L89*M89</f>
        <v>0</v>
      </c>
      <c r="S89" s="106"/>
    </row>
    <row r="90" spans="1:19">
      <c r="A90" s="12">
        <f t="shared" si="19"/>
        <v>76</v>
      </c>
      <c r="B90" s="106">
        <v>39000</v>
      </c>
      <c r="C90" s="1" t="s">
        <v>257</v>
      </c>
      <c r="D90" s="47">
        <v>1857736.5153713017</v>
      </c>
      <c r="E90" s="43">
        <v>0</v>
      </c>
      <c r="F90" s="47">
        <f t="shared" si="20"/>
        <v>1857736.5153713017</v>
      </c>
      <c r="G90" s="56">
        <f t="shared" si="21"/>
        <v>1</v>
      </c>
      <c r="H90" s="56">
        <f t="shared" si="21"/>
        <v>1</v>
      </c>
      <c r="I90" s="47">
        <f t="shared" si="22"/>
        <v>1857736.5153713017</v>
      </c>
      <c r="K90" s="47">
        <v>1745163.7957468631</v>
      </c>
      <c r="L90" s="56">
        <f t="shared" si="23"/>
        <v>1</v>
      </c>
      <c r="M90" s="56">
        <f t="shared" si="23"/>
        <v>1</v>
      </c>
      <c r="N90" s="47">
        <f t="shared" si="24"/>
        <v>1745163.7957468631</v>
      </c>
      <c r="S90" s="106"/>
    </row>
    <row r="91" spans="1:19">
      <c r="A91" s="12">
        <f t="shared" si="19"/>
        <v>77</v>
      </c>
      <c r="B91" s="106">
        <v>39002</v>
      </c>
      <c r="C91" s="1" t="s">
        <v>288</v>
      </c>
      <c r="D91" s="47">
        <v>154826.32067875011</v>
      </c>
      <c r="E91" s="43">
        <v>0</v>
      </c>
      <c r="F91" s="47">
        <f t="shared" si="20"/>
        <v>154826.32067875011</v>
      </c>
      <c r="G91" s="56">
        <f t="shared" si="21"/>
        <v>1</v>
      </c>
      <c r="H91" s="56">
        <f t="shared" si="21"/>
        <v>1</v>
      </c>
      <c r="I91" s="47">
        <f t="shared" si="22"/>
        <v>154826.32067875011</v>
      </c>
      <c r="K91" s="47">
        <v>152722.97525125</v>
      </c>
      <c r="L91" s="56">
        <f t="shared" si="23"/>
        <v>1</v>
      </c>
      <c r="M91" s="56">
        <f t="shared" si="23"/>
        <v>1</v>
      </c>
      <c r="N91" s="47">
        <f t="shared" si="24"/>
        <v>152722.97525125</v>
      </c>
      <c r="S91" s="106"/>
    </row>
    <row r="92" spans="1:19">
      <c r="A92" s="12">
        <f t="shared" si="19"/>
        <v>78</v>
      </c>
      <c r="B92" s="106">
        <v>39003</v>
      </c>
      <c r="C92" s="1" t="s">
        <v>287</v>
      </c>
      <c r="D92" s="47">
        <v>391736.26476049999</v>
      </c>
      <c r="E92" s="43">
        <v>0</v>
      </c>
      <c r="F92" s="47">
        <f t="shared" si="20"/>
        <v>391736.26476049999</v>
      </c>
      <c r="G92" s="56">
        <f t="shared" si="21"/>
        <v>1</v>
      </c>
      <c r="H92" s="56">
        <f t="shared" si="21"/>
        <v>1</v>
      </c>
      <c r="I92" s="47">
        <f t="shared" si="22"/>
        <v>391736.26476049999</v>
      </c>
      <c r="K92" s="47">
        <v>383119.49472350004</v>
      </c>
      <c r="L92" s="56">
        <f t="shared" si="23"/>
        <v>1</v>
      </c>
      <c r="M92" s="56">
        <f t="shared" si="23"/>
        <v>1</v>
      </c>
      <c r="N92" s="47">
        <f t="shared" si="24"/>
        <v>383119.49472350004</v>
      </c>
      <c r="S92" s="106"/>
    </row>
    <row r="93" spans="1:19">
      <c r="A93" s="12">
        <f t="shared" si="19"/>
        <v>79</v>
      </c>
      <c r="B93" s="106">
        <v>39004</v>
      </c>
      <c r="C93" s="1" t="s">
        <v>276</v>
      </c>
      <c r="D93" s="47">
        <v>11080.661753499991</v>
      </c>
      <c r="E93" s="43">
        <v>0</v>
      </c>
      <c r="F93" s="47">
        <f t="shared" si="20"/>
        <v>11080.661753499991</v>
      </c>
      <c r="G93" s="56">
        <f t="shared" si="21"/>
        <v>1</v>
      </c>
      <c r="H93" s="56">
        <f t="shared" si="21"/>
        <v>1</v>
      </c>
      <c r="I93" s="47">
        <f t="shared" si="22"/>
        <v>11080.661753499991</v>
      </c>
      <c r="K93" s="47">
        <v>10804.078054499996</v>
      </c>
      <c r="L93" s="56">
        <f t="shared" si="23"/>
        <v>1</v>
      </c>
      <c r="M93" s="56">
        <f t="shared" si="23"/>
        <v>1</v>
      </c>
      <c r="N93" s="47">
        <f t="shared" si="24"/>
        <v>10804.078054499996</v>
      </c>
      <c r="S93" s="106"/>
    </row>
    <row r="94" spans="1:19">
      <c r="A94" s="12">
        <f t="shared" si="19"/>
        <v>80</v>
      </c>
      <c r="B94" s="106">
        <v>39009</v>
      </c>
      <c r="C94" s="1" t="s">
        <v>256</v>
      </c>
      <c r="D94" s="47">
        <v>1246194.18</v>
      </c>
      <c r="E94" s="43">
        <v>0</v>
      </c>
      <c r="F94" s="47">
        <f t="shared" si="20"/>
        <v>1246194.18</v>
      </c>
      <c r="G94" s="56">
        <f t="shared" si="21"/>
        <v>1</v>
      </c>
      <c r="H94" s="56">
        <f t="shared" si="21"/>
        <v>1</v>
      </c>
      <c r="I94" s="47">
        <f t="shared" si="22"/>
        <v>1246194.18</v>
      </c>
      <c r="K94" s="47">
        <v>1246194.18</v>
      </c>
      <c r="L94" s="56">
        <f t="shared" si="23"/>
        <v>1</v>
      </c>
      <c r="M94" s="56">
        <f t="shared" si="23"/>
        <v>1</v>
      </c>
      <c r="N94" s="47">
        <f t="shared" si="24"/>
        <v>1246194.18</v>
      </c>
      <c r="S94" s="106"/>
    </row>
    <row r="95" spans="1:19">
      <c r="A95" s="12">
        <f t="shared" si="19"/>
        <v>81</v>
      </c>
      <c r="B95" s="106">
        <v>39100</v>
      </c>
      <c r="C95" s="1" t="s">
        <v>254</v>
      </c>
      <c r="D95" s="47">
        <v>1231840.2338749983</v>
      </c>
      <c r="E95" s="43">
        <v>0</v>
      </c>
      <c r="F95" s="47">
        <f t="shared" si="20"/>
        <v>1231840.2338749983</v>
      </c>
      <c r="G95" s="56">
        <f t="shared" si="21"/>
        <v>1</v>
      </c>
      <c r="H95" s="56">
        <f t="shared" si="21"/>
        <v>1</v>
      </c>
      <c r="I95" s="47">
        <f t="shared" si="22"/>
        <v>1231840.2338749983</v>
      </c>
      <c r="K95" s="47">
        <v>1188005.9156249987</v>
      </c>
      <c r="L95" s="56">
        <f t="shared" si="23"/>
        <v>1</v>
      </c>
      <c r="M95" s="56">
        <f t="shared" si="23"/>
        <v>1</v>
      </c>
      <c r="N95" s="47">
        <f t="shared" si="24"/>
        <v>1188005.9156249987</v>
      </c>
      <c r="S95" s="106"/>
    </row>
    <row r="96" spans="1:19">
      <c r="A96" s="12">
        <f t="shared" si="19"/>
        <v>82</v>
      </c>
      <c r="B96" s="106">
        <v>39103</v>
      </c>
      <c r="C96" s="1" t="s">
        <v>129</v>
      </c>
      <c r="D96" s="47">
        <v>0</v>
      </c>
      <c r="E96" s="43">
        <v>0</v>
      </c>
      <c r="F96" s="47">
        <f t="shared" si="20"/>
        <v>0</v>
      </c>
      <c r="G96" s="56">
        <f t="shared" si="21"/>
        <v>1</v>
      </c>
      <c r="H96" s="56">
        <f t="shared" si="21"/>
        <v>1</v>
      </c>
      <c r="I96" s="47">
        <f t="shared" si="22"/>
        <v>0</v>
      </c>
      <c r="K96" s="47">
        <v>0</v>
      </c>
      <c r="L96" s="56">
        <f t="shared" si="23"/>
        <v>1</v>
      </c>
      <c r="M96" s="56">
        <f t="shared" si="23"/>
        <v>1</v>
      </c>
      <c r="N96" s="47">
        <f t="shared" si="24"/>
        <v>0</v>
      </c>
      <c r="S96" s="106"/>
    </row>
    <row r="97" spans="1:19">
      <c r="A97" s="12">
        <f t="shared" si="19"/>
        <v>83</v>
      </c>
      <c r="B97" s="106">
        <v>39200</v>
      </c>
      <c r="C97" s="1" t="s">
        <v>269</v>
      </c>
      <c r="D97" s="47">
        <v>106447.2466475001</v>
      </c>
      <c r="E97" s="43">
        <v>0</v>
      </c>
      <c r="F97" s="47">
        <f t="shared" si="20"/>
        <v>106447.2466475001</v>
      </c>
      <c r="G97" s="56">
        <f t="shared" si="21"/>
        <v>1</v>
      </c>
      <c r="H97" s="56">
        <f t="shared" si="21"/>
        <v>1</v>
      </c>
      <c r="I97" s="47">
        <f t="shared" si="22"/>
        <v>106447.2466475001</v>
      </c>
      <c r="K97" s="47">
        <v>102175.94507500008</v>
      </c>
      <c r="L97" s="56">
        <f t="shared" si="23"/>
        <v>1</v>
      </c>
      <c r="M97" s="56">
        <f t="shared" si="23"/>
        <v>1</v>
      </c>
      <c r="N97" s="47">
        <f t="shared" si="24"/>
        <v>102175.94507500008</v>
      </c>
      <c r="S97" s="106"/>
    </row>
    <row r="98" spans="1:19">
      <c r="A98" s="12">
        <f t="shared" si="19"/>
        <v>84</v>
      </c>
      <c r="B98" s="106">
        <v>39202</v>
      </c>
      <c r="C98" s="1" t="s">
        <v>286</v>
      </c>
      <c r="D98" s="47">
        <v>4829.010809999997</v>
      </c>
      <c r="E98" s="43">
        <v>0</v>
      </c>
      <c r="F98" s="47">
        <f t="shared" si="20"/>
        <v>4829.010809999997</v>
      </c>
      <c r="G98" s="56">
        <f t="shared" si="21"/>
        <v>1</v>
      </c>
      <c r="H98" s="56">
        <f t="shared" si="21"/>
        <v>1</v>
      </c>
      <c r="I98" s="47">
        <f t="shared" si="22"/>
        <v>4829.010809999997</v>
      </c>
      <c r="K98" s="47">
        <v>4226.8376999999973</v>
      </c>
      <c r="L98" s="56">
        <f t="shared" si="23"/>
        <v>1</v>
      </c>
      <c r="M98" s="56">
        <f t="shared" si="23"/>
        <v>1</v>
      </c>
      <c r="N98" s="47">
        <f t="shared" si="24"/>
        <v>4226.8376999999973</v>
      </c>
      <c r="S98" s="106"/>
    </row>
    <row r="99" spans="1:19">
      <c r="A99" s="12">
        <f t="shared" si="19"/>
        <v>85</v>
      </c>
      <c r="B99" s="106">
        <v>39400</v>
      </c>
      <c r="C99" s="1" t="s">
        <v>267</v>
      </c>
      <c r="D99" s="47">
        <v>2448053.9923950536</v>
      </c>
      <c r="E99" s="43">
        <v>0</v>
      </c>
      <c r="F99" s="47">
        <f t="shared" si="20"/>
        <v>2448053.9923950536</v>
      </c>
      <c r="G99" s="56">
        <f t="shared" si="21"/>
        <v>1</v>
      </c>
      <c r="H99" s="56">
        <f t="shared" si="21"/>
        <v>1</v>
      </c>
      <c r="I99" s="47">
        <f t="shared" si="22"/>
        <v>2448053.9923950536</v>
      </c>
      <c r="K99" s="47">
        <v>2184300.0389655191</v>
      </c>
      <c r="L99" s="56">
        <f t="shared" si="23"/>
        <v>1</v>
      </c>
      <c r="M99" s="56">
        <f t="shared" si="23"/>
        <v>1</v>
      </c>
      <c r="N99" s="47">
        <f t="shared" si="24"/>
        <v>2184300.0389655191</v>
      </c>
      <c r="S99" s="106"/>
    </row>
    <row r="100" spans="1:19">
      <c r="A100" s="12">
        <f t="shared" si="19"/>
        <v>86</v>
      </c>
      <c r="B100" s="106">
        <v>39603</v>
      </c>
      <c r="C100" s="1" t="s">
        <v>285</v>
      </c>
      <c r="D100" s="47">
        <v>-6489.75</v>
      </c>
      <c r="E100" s="43">
        <v>0</v>
      </c>
      <c r="F100" s="47">
        <f t="shared" si="20"/>
        <v>-6489.75</v>
      </c>
      <c r="G100" s="56">
        <f t="shared" si="21"/>
        <v>1</v>
      </c>
      <c r="H100" s="56">
        <f t="shared" si="21"/>
        <v>1</v>
      </c>
      <c r="I100" s="47">
        <f t="shared" si="22"/>
        <v>-6489.75</v>
      </c>
      <c r="K100" s="47">
        <v>-6489.75</v>
      </c>
      <c r="L100" s="56">
        <f t="shared" si="23"/>
        <v>1</v>
      </c>
      <c r="M100" s="56">
        <f t="shared" si="23"/>
        <v>1</v>
      </c>
      <c r="N100" s="47">
        <f t="shared" si="24"/>
        <v>-6489.75</v>
      </c>
      <c r="S100" s="106"/>
    </row>
    <row r="101" spans="1:19">
      <c r="A101" s="12">
        <f t="shared" si="19"/>
        <v>87</v>
      </c>
      <c r="B101" s="106">
        <v>39604</v>
      </c>
      <c r="C101" s="1" t="s">
        <v>284</v>
      </c>
      <c r="D101" s="47">
        <v>3201.29</v>
      </c>
      <c r="E101" s="43">
        <v>0</v>
      </c>
      <c r="F101" s="47">
        <f t="shared" si="20"/>
        <v>3201.29</v>
      </c>
      <c r="G101" s="56">
        <f t="shared" si="21"/>
        <v>1</v>
      </c>
      <c r="H101" s="56">
        <f t="shared" si="21"/>
        <v>1</v>
      </c>
      <c r="I101" s="47">
        <f t="shared" si="22"/>
        <v>3201.29</v>
      </c>
      <c r="K101" s="47">
        <v>3201.2900000000004</v>
      </c>
      <c r="L101" s="56">
        <f t="shared" si="23"/>
        <v>1</v>
      </c>
      <c r="M101" s="56">
        <f t="shared" si="23"/>
        <v>1</v>
      </c>
      <c r="N101" s="47">
        <f t="shared" si="24"/>
        <v>3201.2900000000004</v>
      </c>
      <c r="S101" s="106"/>
    </row>
    <row r="102" spans="1:19">
      <c r="A102" s="12">
        <f t="shared" si="19"/>
        <v>88</v>
      </c>
      <c r="B102" s="106">
        <v>39605</v>
      </c>
      <c r="C102" s="1" t="s">
        <v>283</v>
      </c>
      <c r="D102" s="47">
        <v>0</v>
      </c>
      <c r="E102" s="43">
        <v>0</v>
      </c>
      <c r="F102" s="47">
        <f t="shared" si="20"/>
        <v>0</v>
      </c>
      <c r="G102" s="56">
        <f t="shared" si="21"/>
        <v>1</v>
      </c>
      <c r="H102" s="56">
        <f t="shared" si="21"/>
        <v>1</v>
      </c>
      <c r="I102" s="47">
        <f t="shared" si="22"/>
        <v>0</v>
      </c>
      <c r="K102" s="47">
        <v>0</v>
      </c>
      <c r="L102" s="56">
        <f t="shared" si="23"/>
        <v>1</v>
      </c>
      <c r="M102" s="56">
        <f t="shared" si="23"/>
        <v>1</v>
      </c>
      <c r="N102" s="47">
        <f t="shared" si="24"/>
        <v>0</v>
      </c>
      <c r="S102" s="106"/>
    </row>
    <row r="103" spans="1:19">
      <c r="A103" s="12">
        <f t="shared" si="19"/>
        <v>89</v>
      </c>
      <c r="B103" s="106">
        <v>39700</v>
      </c>
      <c r="C103" s="1" t="s">
        <v>253</v>
      </c>
      <c r="D103" s="47">
        <v>289706.41053825006</v>
      </c>
      <c r="E103" s="43">
        <v>0</v>
      </c>
      <c r="F103" s="47">
        <f t="shared" si="20"/>
        <v>289706.41053825006</v>
      </c>
      <c r="G103" s="56">
        <f t="shared" si="21"/>
        <v>1</v>
      </c>
      <c r="H103" s="56">
        <f t="shared" si="21"/>
        <v>1</v>
      </c>
      <c r="I103" s="47">
        <f t="shared" si="22"/>
        <v>289706.41053825006</v>
      </c>
      <c r="K103" s="47">
        <v>275521.77609875001</v>
      </c>
      <c r="L103" s="56">
        <f t="shared" si="23"/>
        <v>1</v>
      </c>
      <c r="M103" s="56">
        <f t="shared" si="23"/>
        <v>1</v>
      </c>
      <c r="N103" s="47">
        <f t="shared" si="24"/>
        <v>275521.77609875001</v>
      </c>
      <c r="S103" s="106"/>
    </row>
    <row r="104" spans="1:19">
      <c r="A104" s="12">
        <f t="shared" si="19"/>
        <v>90</v>
      </c>
      <c r="B104" s="105">
        <v>39701</v>
      </c>
      <c r="C104" s="1" t="s">
        <v>137</v>
      </c>
      <c r="D104" s="47">
        <v>0</v>
      </c>
      <c r="E104" s="43">
        <v>0</v>
      </c>
      <c r="F104" s="47">
        <f t="shared" si="20"/>
        <v>0</v>
      </c>
      <c r="G104" s="56">
        <f t="shared" si="21"/>
        <v>1</v>
      </c>
      <c r="H104" s="56">
        <f t="shared" si="21"/>
        <v>1</v>
      </c>
      <c r="I104" s="47">
        <f t="shared" si="22"/>
        <v>0</v>
      </c>
      <c r="K104" s="47">
        <v>0</v>
      </c>
      <c r="L104" s="56">
        <f t="shared" si="23"/>
        <v>1</v>
      </c>
      <c r="M104" s="56">
        <f t="shared" si="23"/>
        <v>1</v>
      </c>
      <c r="N104" s="47">
        <f t="shared" si="24"/>
        <v>0</v>
      </c>
      <c r="S104" s="106"/>
    </row>
    <row r="105" spans="1:19">
      <c r="A105" s="12">
        <f t="shared" si="19"/>
        <v>91</v>
      </c>
      <c r="B105" s="105">
        <v>39702</v>
      </c>
      <c r="C105" s="4" t="s">
        <v>137</v>
      </c>
      <c r="D105" s="47">
        <v>0</v>
      </c>
      <c r="E105" s="43">
        <v>0</v>
      </c>
      <c r="F105" s="47">
        <f t="shared" si="20"/>
        <v>0</v>
      </c>
      <c r="G105" s="56">
        <f t="shared" si="21"/>
        <v>1</v>
      </c>
      <c r="H105" s="56">
        <f t="shared" si="21"/>
        <v>1</v>
      </c>
      <c r="I105" s="47">
        <f t="shared" si="22"/>
        <v>0</v>
      </c>
      <c r="K105" s="47">
        <v>0</v>
      </c>
      <c r="L105" s="56">
        <f t="shared" si="23"/>
        <v>1</v>
      </c>
      <c r="M105" s="56">
        <f t="shared" si="23"/>
        <v>1</v>
      </c>
      <c r="N105" s="47">
        <f t="shared" si="24"/>
        <v>0</v>
      </c>
      <c r="S105" s="106"/>
    </row>
    <row r="106" spans="1:19">
      <c r="A106" s="12">
        <f t="shared" si="19"/>
        <v>92</v>
      </c>
      <c r="B106" s="105">
        <v>39705</v>
      </c>
      <c r="C106" s="1" t="s">
        <v>282</v>
      </c>
      <c r="D106" s="47">
        <v>0</v>
      </c>
      <c r="E106" s="43">
        <v>0</v>
      </c>
      <c r="F106" s="47">
        <f t="shared" si="20"/>
        <v>0</v>
      </c>
      <c r="G106" s="56">
        <f t="shared" si="21"/>
        <v>1</v>
      </c>
      <c r="H106" s="56">
        <f t="shared" si="21"/>
        <v>1</v>
      </c>
      <c r="I106" s="47">
        <f t="shared" si="22"/>
        <v>0</v>
      </c>
      <c r="K106" s="47">
        <v>0</v>
      </c>
      <c r="L106" s="56">
        <f t="shared" si="23"/>
        <v>1</v>
      </c>
      <c r="M106" s="56">
        <f t="shared" si="23"/>
        <v>1</v>
      </c>
      <c r="N106" s="47">
        <f t="shared" si="24"/>
        <v>0</v>
      </c>
      <c r="S106" s="106"/>
    </row>
    <row r="107" spans="1:19">
      <c r="A107" s="12">
        <f t="shared" si="19"/>
        <v>93</v>
      </c>
      <c r="B107" s="105">
        <v>39800</v>
      </c>
      <c r="C107" s="1" t="s">
        <v>251</v>
      </c>
      <c r="D107" s="47">
        <v>3027622.0686840042</v>
      </c>
      <c r="E107" s="43">
        <v>0</v>
      </c>
      <c r="F107" s="47">
        <f t="shared" si="20"/>
        <v>3027622.0686840042</v>
      </c>
      <c r="G107" s="56">
        <f t="shared" si="21"/>
        <v>1</v>
      </c>
      <c r="H107" s="56">
        <f t="shared" si="21"/>
        <v>1</v>
      </c>
      <c r="I107" s="47">
        <f t="shared" si="22"/>
        <v>3027622.0686840042</v>
      </c>
      <c r="K107" s="47">
        <v>2897919.8159670029</v>
      </c>
      <c r="L107" s="56">
        <f t="shared" si="23"/>
        <v>1</v>
      </c>
      <c r="M107" s="56">
        <f t="shared" si="23"/>
        <v>1</v>
      </c>
      <c r="N107" s="47">
        <f t="shared" si="24"/>
        <v>2897919.8159670029</v>
      </c>
      <c r="S107" s="106"/>
    </row>
    <row r="108" spans="1:19">
      <c r="A108" s="12">
        <f t="shared" si="19"/>
        <v>94</v>
      </c>
      <c r="B108" s="105">
        <v>39901</v>
      </c>
      <c r="C108" s="1" t="s">
        <v>168</v>
      </c>
      <c r="D108" s="47">
        <v>28271.633624250029</v>
      </c>
      <c r="E108" s="43">
        <v>0</v>
      </c>
      <c r="F108" s="47">
        <f t="shared" si="20"/>
        <v>28271.633624250029</v>
      </c>
      <c r="G108" s="56">
        <f t="shared" si="21"/>
        <v>1</v>
      </c>
      <c r="H108" s="56">
        <f t="shared" si="21"/>
        <v>1</v>
      </c>
      <c r="I108" s="47">
        <f t="shared" si="22"/>
        <v>28271.633624250029</v>
      </c>
      <c r="K108" s="47">
        <v>25712.652588750025</v>
      </c>
      <c r="L108" s="56">
        <f t="shared" si="23"/>
        <v>1</v>
      </c>
      <c r="M108" s="56">
        <f t="shared" si="23"/>
        <v>1</v>
      </c>
      <c r="N108" s="47">
        <f t="shared" si="24"/>
        <v>25712.652588750025</v>
      </c>
      <c r="S108" s="106"/>
    </row>
    <row r="109" spans="1:19">
      <c r="A109" s="12">
        <f t="shared" si="19"/>
        <v>95</v>
      </c>
      <c r="B109" s="105">
        <v>39902</v>
      </c>
      <c r="C109" s="1" t="s">
        <v>167</v>
      </c>
      <c r="D109" s="47">
        <v>0</v>
      </c>
      <c r="E109" s="43">
        <v>0</v>
      </c>
      <c r="F109" s="47">
        <f t="shared" si="20"/>
        <v>0</v>
      </c>
      <c r="G109" s="56">
        <f t="shared" si="21"/>
        <v>1</v>
      </c>
      <c r="H109" s="56">
        <f t="shared" si="21"/>
        <v>1</v>
      </c>
      <c r="I109" s="47">
        <f t="shared" si="22"/>
        <v>0</v>
      </c>
      <c r="K109" s="47">
        <v>0</v>
      </c>
      <c r="L109" s="56">
        <f t="shared" si="23"/>
        <v>1</v>
      </c>
      <c r="M109" s="56">
        <f t="shared" si="23"/>
        <v>1</v>
      </c>
      <c r="N109" s="47">
        <f t="shared" si="24"/>
        <v>0</v>
      </c>
      <c r="S109" s="106"/>
    </row>
    <row r="110" spans="1:19">
      <c r="A110" s="12">
        <f t="shared" si="19"/>
        <v>96</v>
      </c>
      <c r="B110" s="105">
        <v>39903</v>
      </c>
      <c r="C110" s="1" t="s">
        <v>247</v>
      </c>
      <c r="D110" s="47">
        <v>121162.38159400011</v>
      </c>
      <c r="E110" s="43">
        <v>0</v>
      </c>
      <c r="F110" s="47">
        <f t="shared" si="20"/>
        <v>121162.38159400011</v>
      </c>
      <c r="G110" s="56">
        <f t="shared" si="21"/>
        <v>1</v>
      </c>
      <c r="H110" s="56">
        <f t="shared" si="21"/>
        <v>1</v>
      </c>
      <c r="I110" s="47">
        <f t="shared" si="22"/>
        <v>121162.38159400011</v>
      </c>
      <c r="K110" s="47">
        <v>111545.2930470001</v>
      </c>
      <c r="L110" s="56">
        <f t="shared" si="23"/>
        <v>1</v>
      </c>
      <c r="M110" s="56">
        <f t="shared" si="23"/>
        <v>1</v>
      </c>
      <c r="N110" s="47">
        <f t="shared" si="24"/>
        <v>111545.2930470001</v>
      </c>
      <c r="S110" s="106"/>
    </row>
    <row r="111" spans="1:19">
      <c r="A111" s="12">
        <f t="shared" si="19"/>
        <v>97</v>
      </c>
      <c r="B111" s="105">
        <v>39906</v>
      </c>
      <c r="C111" s="1" t="s">
        <v>246</v>
      </c>
      <c r="D111" s="47">
        <v>-956444.98706506286</v>
      </c>
      <c r="E111" s="43">
        <v>0</v>
      </c>
      <c r="F111" s="47">
        <f t="shared" si="20"/>
        <v>-956444.98706506286</v>
      </c>
      <c r="G111" s="56">
        <f t="shared" si="21"/>
        <v>1</v>
      </c>
      <c r="H111" s="56">
        <f t="shared" si="21"/>
        <v>1</v>
      </c>
      <c r="I111" s="47">
        <f t="shared" si="22"/>
        <v>-956444.98706506286</v>
      </c>
      <c r="K111" s="47">
        <v>-618423.020448289</v>
      </c>
      <c r="L111" s="56">
        <f t="shared" si="23"/>
        <v>1</v>
      </c>
      <c r="M111" s="56">
        <f t="shared" si="23"/>
        <v>1</v>
      </c>
      <c r="N111" s="47">
        <f t="shared" si="24"/>
        <v>-618423.020448289</v>
      </c>
      <c r="S111" s="106"/>
    </row>
    <row r="112" spans="1:19" ht="15" customHeight="1">
      <c r="A112" s="12">
        <f t="shared" si="19"/>
        <v>98</v>
      </c>
      <c r="B112" s="105">
        <v>39907</v>
      </c>
      <c r="C112" s="1" t="s">
        <v>245</v>
      </c>
      <c r="D112" s="47">
        <v>0</v>
      </c>
      <c r="E112" s="43">
        <v>0</v>
      </c>
      <c r="F112" s="47">
        <f t="shared" si="20"/>
        <v>0</v>
      </c>
      <c r="G112" s="56">
        <f t="shared" si="21"/>
        <v>1</v>
      </c>
      <c r="H112" s="56">
        <f t="shared" si="21"/>
        <v>1</v>
      </c>
      <c r="I112" s="47">
        <f t="shared" si="22"/>
        <v>0</v>
      </c>
      <c r="K112" s="47">
        <v>0</v>
      </c>
      <c r="L112" s="56">
        <f t="shared" si="23"/>
        <v>1</v>
      </c>
      <c r="M112" s="56">
        <f t="shared" si="23"/>
        <v>1</v>
      </c>
      <c r="N112" s="47">
        <f t="shared" si="24"/>
        <v>0</v>
      </c>
      <c r="S112" s="106"/>
    </row>
    <row r="113" spans="1:19">
      <c r="A113" s="12">
        <f t="shared" si="19"/>
        <v>99</v>
      </c>
      <c r="B113" s="105">
        <v>39908</v>
      </c>
      <c r="C113" s="1" t="s">
        <v>244</v>
      </c>
      <c r="D113" s="47">
        <v>65651.531899999987</v>
      </c>
      <c r="E113" s="43">
        <v>0</v>
      </c>
      <c r="F113" s="47">
        <f t="shared" si="20"/>
        <v>65651.531899999987</v>
      </c>
      <c r="G113" s="56">
        <f t="shared" si="21"/>
        <v>1</v>
      </c>
      <c r="H113" s="56">
        <f t="shared" si="21"/>
        <v>1</v>
      </c>
      <c r="I113" s="47">
        <f t="shared" si="22"/>
        <v>65651.531899999987</v>
      </c>
      <c r="K113" s="47">
        <v>63339.432109999987</v>
      </c>
      <c r="L113" s="56">
        <f t="shared" si="23"/>
        <v>1</v>
      </c>
      <c r="M113" s="56">
        <f t="shared" si="23"/>
        <v>1</v>
      </c>
      <c r="N113" s="47">
        <f t="shared" si="24"/>
        <v>63339.432109999987</v>
      </c>
      <c r="S113" s="106"/>
    </row>
    <row r="114" spans="1:19" ht="15" customHeight="1">
      <c r="A114" s="12">
        <f t="shared" si="19"/>
        <v>100</v>
      </c>
      <c r="B114" s="105"/>
      <c r="C114" s="1" t="s">
        <v>261</v>
      </c>
      <c r="D114" s="47">
        <v>-2179656.359999998</v>
      </c>
      <c r="E114" s="43">
        <v>0</v>
      </c>
      <c r="F114" s="47">
        <f t="shared" si="20"/>
        <v>-2179656.359999998</v>
      </c>
      <c r="G114" s="56">
        <f t="shared" si="21"/>
        <v>1</v>
      </c>
      <c r="H114" s="56">
        <f t="shared" si="21"/>
        <v>1</v>
      </c>
      <c r="I114" s="47">
        <f t="shared" si="22"/>
        <v>-2179656.359999998</v>
      </c>
      <c r="K114" s="47">
        <v>-2179656.3599999985</v>
      </c>
      <c r="L114" s="56">
        <f t="shared" si="23"/>
        <v>1</v>
      </c>
      <c r="M114" s="56">
        <f t="shared" si="23"/>
        <v>1</v>
      </c>
      <c r="N114" s="47">
        <f t="shared" si="24"/>
        <v>-2179656.3599999985</v>
      </c>
    </row>
    <row r="115" spans="1:19" ht="15" customHeight="1">
      <c r="A115" s="8"/>
      <c r="B115" s="105"/>
      <c r="C115" s="1" t="s">
        <v>281</v>
      </c>
      <c r="D115" s="47">
        <v>0</v>
      </c>
      <c r="E115" s="43">
        <v>0</v>
      </c>
      <c r="F115" s="47">
        <f t="shared" si="20"/>
        <v>0</v>
      </c>
      <c r="G115" s="56">
        <f t="shared" si="21"/>
        <v>1</v>
      </c>
      <c r="H115" s="56">
        <f t="shared" si="21"/>
        <v>1</v>
      </c>
      <c r="I115" s="47">
        <f t="shared" si="22"/>
        <v>0</v>
      </c>
      <c r="K115" s="47">
        <v>0</v>
      </c>
      <c r="L115" s="56">
        <f t="shared" si="23"/>
        <v>1</v>
      </c>
      <c r="M115" s="56">
        <f t="shared" si="23"/>
        <v>1</v>
      </c>
      <c r="N115" s="47">
        <f t="shared" si="24"/>
        <v>0</v>
      </c>
    </row>
    <row r="116" spans="1:19">
      <c r="A116" s="12">
        <f>A114+1</f>
        <v>101</v>
      </c>
      <c r="B116" s="105"/>
      <c r="C116" s="1" t="s">
        <v>280</v>
      </c>
      <c r="D116" s="47">
        <v>0</v>
      </c>
      <c r="E116" s="43">
        <v>0</v>
      </c>
      <c r="F116" s="47">
        <f t="shared" si="20"/>
        <v>0</v>
      </c>
      <c r="G116" s="56">
        <f t="shared" si="21"/>
        <v>1</v>
      </c>
      <c r="H116" s="56">
        <f t="shared" si="21"/>
        <v>1</v>
      </c>
      <c r="I116" s="47">
        <f t="shared" si="22"/>
        <v>0</v>
      </c>
      <c r="K116" s="47">
        <v>0</v>
      </c>
      <c r="L116" s="56">
        <f t="shared" si="23"/>
        <v>1</v>
      </c>
      <c r="M116" s="56">
        <f t="shared" si="23"/>
        <v>1</v>
      </c>
      <c r="N116" s="47">
        <f t="shared" si="24"/>
        <v>0</v>
      </c>
      <c r="S116" s="106"/>
    </row>
    <row r="117" spans="1:19" ht="15" customHeight="1">
      <c r="A117" s="12">
        <f t="shared" ref="A117:A148" si="25">A116+1</f>
        <v>102</v>
      </c>
      <c r="B117" s="105"/>
      <c r="C117" s="1"/>
      <c r="D117" s="115"/>
      <c r="E117" s="115"/>
      <c r="F117" s="115"/>
      <c r="I117" s="115"/>
      <c r="K117" s="115"/>
      <c r="N117" s="115"/>
    </row>
    <row r="118" spans="1:19">
      <c r="A118" s="12">
        <f t="shared" si="25"/>
        <v>103</v>
      </c>
      <c r="B118" s="105"/>
      <c r="C118" s="1" t="s">
        <v>279</v>
      </c>
      <c r="D118" s="50">
        <f>SUM(D89:D117)</f>
        <v>7845768.6455670465</v>
      </c>
      <c r="E118" s="50">
        <f>SUM(E89:E117)</f>
        <v>0</v>
      </c>
      <c r="F118" s="50">
        <f>SUM(F89:F117)</f>
        <v>7845768.6455670465</v>
      </c>
      <c r="I118" s="50">
        <f>SUM(I89:I117)</f>
        <v>7845768.6455670465</v>
      </c>
      <c r="K118" s="50">
        <f>SUM(K89:K117)</f>
        <v>7589384.3905048436</v>
      </c>
      <c r="N118" s="50">
        <f>SUM(N89:N117)</f>
        <v>7589384.3905048436</v>
      </c>
    </row>
    <row r="119" spans="1:19">
      <c r="A119" s="12">
        <f t="shared" si="25"/>
        <v>104</v>
      </c>
      <c r="B119" s="105"/>
      <c r="C119" s="1"/>
      <c r="D119" s="43"/>
      <c r="E119" s="43"/>
      <c r="F119" s="43"/>
      <c r="I119" s="43"/>
      <c r="K119" s="43"/>
      <c r="N119" s="43"/>
    </row>
    <row r="120" spans="1:19">
      <c r="A120" s="12">
        <f t="shared" si="25"/>
        <v>105</v>
      </c>
      <c r="B120" s="107"/>
      <c r="C120" s="1" t="s">
        <v>278</v>
      </c>
      <c r="D120" s="50">
        <f>D118+D86+D60+D47+D26+D19</f>
        <v>180290169.07352781</v>
      </c>
      <c r="E120" s="50">
        <f>E118+E86+E60+E47+E26+E19</f>
        <v>0</v>
      </c>
      <c r="F120" s="50">
        <f>F118+F86+F60+F47+F26+F19</f>
        <v>180290169.07352781</v>
      </c>
      <c r="I120" s="50">
        <f>I118+I86+I60+I47+I26+I19</f>
        <v>180290169.07352781</v>
      </c>
      <c r="K120" s="50">
        <f>K118+K86+K60+K47+K26+K19</f>
        <v>176929173.93202332</v>
      </c>
      <c r="N120" s="50">
        <f>N118+N86+N60+N47+N26+N19</f>
        <v>176929173.93202332</v>
      </c>
      <c r="R120" s="17"/>
      <c r="S120" s="17"/>
    </row>
    <row r="121" spans="1:19">
      <c r="A121" s="12">
        <f t="shared" si="25"/>
        <v>106</v>
      </c>
      <c r="B121" s="107"/>
      <c r="C121" s="1"/>
      <c r="D121" s="43"/>
    </row>
    <row r="122" spans="1:19">
      <c r="A122" s="12">
        <f t="shared" si="25"/>
        <v>107</v>
      </c>
      <c r="B122" s="107"/>
      <c r="C122" s="4"/>
      <c r="D122" s="43"/>
    </row>
    <row r="123" spans="1:19">
      <c r="A123" s="12">
        <f t="shared" si="25"/>
        <v>108</v>
      </c>
      <c r="B123" s="108"/>
      <c r="D123" s="43"/>
      <c r="G123"/>
      <c r="H123"/>
    </row>
    <row r="124" spans="1:19" ht="15.75">
      <c r="A124" s="12">
        <f t="shared" si="25"/>
        <v>109</v>
      </c>
      <c r="B124" s="54" t="s">
        <v>165</v>
      </c>
      <c r="D124" s="43"/>
      <c r="G124"/>
      <c r="H124"/>
    </row>
    <row r="125" spans="1:19">
      <c r="A125" s="12">
        <f t="shared" si="25"/>
        <v>110</v>
      </c>
      <c r="B125" s="108"/>
      <c r="D125" s="43"/>
      <c r="G125"/>
      <c r="H125"/>
    </row>
    <row r="126" spans="1:19">
      <c r="A126" s="12">
        <f t="shared" si="25"/>
        <v>111</v>
      </c>
      <c r="B126" s="107"/>
      <c r="C126" s="52" t="s">
        <v>164</v>
      </c>
      <c r="D126" s="43"/>
    </row>
    <row r="127" spans="1:19">
      <c r="A127" s="12">
        <f t="shared" si="25"/>
        <v>112</v>
      </c>
      <c r="B127" s="106">
        <v>30100</v>
      </c>
      <c r="C127" s="1" t="s">
        <v>163</v>
      </c>
      <c r="D127" s="50">
        <v>0</v>
      </c>
      <c r="E127" s="50">
        <v>0</v>
      </c>
      <c r="F127" s="50">
        <f>D127+E127</f>
        <v>0</v>
      </c>
      <c r="G127" s="56">
        <f>$G$16</f>
        <v>1</v>
      </c>
      <c r="H127" s="41">
        <v>0.50419999999999998</v>
      </c>
      <c r="I127" s="50">
        <f>F127*G127*H127</f>
        <v>0</v>
      </c>
      <c r="K127" s="50">
        <v>0</v>
      </c>
      <c r="L127" s="56">
        <f>G127</f>
        <v>1</v>
      </c>
      <c r="M127" s="41">
        <f>H127</f>
        <v>0.50419999999999998</v>
      </c>
      <c r="N127" s="50">
        <f>K127*L127*M127</f>
        <v>0</v>
      </c>
    </row>
    <row r="128" spans="1:19">
      <c r="A128" s="12">
        <f t="shared" si="25"/>
        <v>113</v>
      </c>
      <c r="B128" s="106">
        <v>30300</v>
      </c>
      <c r="C128" s="1" t="s">
        <v>162</v>
      </c>
      <c r="D128" s="47">
        <v>0</v>
      </c>
      <c r="E128" s="58">
        <v>0</v>
      </c>
      <c r="F128" s="58">
        <f>D128+E128</f>
        <v>0</v>
      </c>
      <c r="G128" s="56">
        <f>$G$16</f>
        <v>1</v>
      </c>
      <c r="H128" s="41">
        <f>$H$127</f>
        <v>0.50419999999999998</v>
      </c>
      <c r="I128" s="58">
        <f>F128*G128*H128</f>
        <v>0</v>
      </c>
      <c r="K128" s="47">
        <v>0</v>
      </c>
      <c r="L128" s="56">
        <f>G128</f>
        <v>1</v>
      </c>
      <c r="M128" s="41">
        <f>H128</f>
        <v>0.50419999999999998</v>
      </c>
      <c r="N128" s="58">
        <f>K128*L128*M128</f>
        <v>0</v>
      </c>
    </row>
    <row r="129" spans="1:14">
      <c r="A129" s="12">
        <f t="shared" si="25"/>
        <v>114</v>
      </c>
      <c r="B129" s="106"/>
      <c r="C129" s="1"/>
      <c r="D129" s="44"/>
      <c r="E129" s="44"/>
      <c r="F129" s="44"/>
      <c r="K129" s="44"/>
    </row>
    <row r="130" spans="1:14">
      <c r="A130" s="12">
        <f t="shared" si="25"/>
        <v>115</v>
      </c>
      <c r="B130" s="105"/>
      <c r="C130" s="1" t="s">
        <v>161</v>
      </c>
      <c r="D130" s="50">
        <f>SUM(D127:D129)</f>
        <v>0</v>
      </c>
      <c r="E130" s="50">
        <f>SUM(E127:E129)</f>
        <v>0</v>
      </c>
      <c r="F130" s="50">
        <f>SUM(F127:F129)</f>
        <v>0</v>
      </c>
      <c r="G130" s="56"/>
      <c r="H130" s="56"/>
      <c r="I130" s="50">
        <f>SUM(I127:I129)</f>
        <v>0</v>
      </c>
      <c r="K130" s="50">
        <f>SUM(K127:K129)</f>
        <v>0</v>
      </c>
      <c r="N130" s="50">
        <f>SUM(N127:N129)</f>
        <v>0</v>
      </c>
    </row>
    <row r="131" spans="1:14">
      <c r="A131" s="12">
        <f t="shared" si="25"/>
        <v>116</v>
      </c>
      <c r="B131" s="66"/>
    </row>
    <row r="132" spans="1:14">
      <c r="A132" s="12">
        <f t="shared" si="25"/>
        <v>117</v>
      </c>
      <c r="B132" s="105"/>
      <c r="C132" s="52" t="s">
        <v>160</v>
      </c>
    </row>
    <row r="133" spans="1:14">
      <c r="A133" s="12">
        <f t="shared" si="25"/>
        <v>118</v>
      </c>
      <c r="B133" s="106">
        <v>37400</v>
      </c>
      <c r="C133" s="1" t="s">
        <v>159</v>
      </c>
      <c r="D133" s="50">
        <v>0</v>
      </c>
      <c r="E133" s="50">
        <v>0</v>
      </c>
      <c r="F133" s="50">
        <f t="shared" ref="F133:F153" si="26">D133+E133</f>
        <v>0</v>
      </c>
      <c r="G133" s="56">
        <f t="shared" ref="G133:G153" si="27">$G$16</f>
        <v>1</v>
      </c>
      <c r="H133" s="41">
        <f t="shared" ref="H133:H153" si="28">$H$127</f>
        <v>0.50419999999999998</v>
      </c>
      <c r="I133" s="50">
        <f t="shared" ref="I133:I153" si="29">F133*G133*H133</f>
        <v>0</v>
      </c>
      <c r="K133" s="50">
        <v>0</v>
      </c>
      <c r="L133" s="56">
        <f t="shared" ref="L133:L153" si="30">G133</f>
        <v>1</v>
      </c>
      <c r="M133" s="41">
        <f t="shared" ref="M133:M153" si="31">H133</f>
        <v>0.50419999999999998</v>
      </c>
      <c r="N133" s="50">
        <f t="shared" ref="N133:N153" si="32">K133*L133*M133</f>
        <v>0</v>
      </c>
    </row>
    <row r="134" spans="1:14">
      <c r="A134" s="12">
        <f t="shared" si="25"/>
        <v>119</v>
      </c>
      <c r="B134" s="106">
        <v>35010</v>
      </c>
      <c r="C134" s="1" t="s">
        <v>104</v>
      </c>
      <c r="D134" s="47">
        <v>0</v>
      </c>
      <c r="E134" s="47">
        <v>0</v>
      </c>
      <c r="F134" s="47">
        <f t="shared" si="26"/>
        <v>0</v>
      </c>
      <c r="G134" s="56">
        <f t="shared" si="27"/>
        <v>1</v>
      </c>
      <c r="H134" s="41">
        <f t="shared" si="28"/>
        <v>0.50419999999999998</v>
      </c>
      <c r="I134" s="47">
        <f t="shared" si="29"/>
        <v>0</v>
      </c>
      <c r="K134" s="47">
        <v>0</v>
      </c>
      <c r="L134" s="56">
        <f t="shared" si="30"/>
        <v>1</v>
      </c>
      <c r="M134" s="41">
        <f t="shared" si="31"/>
        <v>0.50419999999999998</v>
      </c>
      <c r="N134" s="47">
        <f t="shared" si="32"/>
        <v>0</v>
      </c>
    </row>
    <row r="135" spans="1:14">
      <c r="A135" s="12">
        <f t="shared" si="25"/>
        <v>120</v>
      </c>
      <c r="B135" s="106">
        <v>37402</v>
      </c>
      <c r="C135" s="1" t="s">
        <v>157</v>
      </c>
      <c r="D135" s="47">
        <v>0</v>
      </c>
      <c r="E135" s="47">
        <v>0</v>
      </c>
      <c r="F135" s="47">
        <f t="shared" si="26"/>
        <v>0</v>
      </c>
      <c r="G135" s="56">
        <f t="shared" si="27"/>
        <v>1</v>
      </c>
      <c r="H135" s="41">
        <f t="shared" si="28"/>
        <v>0.50419999999999998</v>
      </c>
      <c r="I135" s="47">
        <f t="shared" si="29"/>
        <v>0</v>
      </c>
      <c r="K135" s="47">
        <v>0</v>
      </c>
      <c r="L135" s="56">
        <f t="shared" si="30"/>
        <v>1</v>
      </c>
      <c r="M135" s="41">
        <f t="shared" si="31"/>
        <v>0.50419999999999998</v>
      </c>
      <c r="N135" s="47">
        <f t="shared" si="32"/>
        <v>0</v>
      </c>
    </row>
    <row r="136" spans="1:14">
      <c r="A136" s="12">
        <f t="shared" si="25"/>
        <v>121</v>
      </c>
      <c r="B136" s="106">
        <v>37403</v>
      </c>
      <c r="C136" s="1" t="s">
        <v>158</v>
      </c>
      <c r="D136" s="47">
        <v>0</v>
      </c>
      <c r="E136" s="47">
        <v>0</v>
      </c>
      <c r="F136" s="47">
        <f t="shared" si="26"/>
        <v>0</v>
      </c>
      <c r="G136" s="56">
        <f t="shared" si="27"/>
        <v>1</v>
      </c>
      <c r="H136" s="41">
        <f t="shared" si="28"/>
        <v>0.50419999999999998</v>
      </c>
      <c r="I136" s="47">
        <f t="shared" si="29"/>
        <v>0</v>
      </c>
      <c r="K136" s="47">
        <v>0</v>
      </c>
      <c r="L136" s="56">
        <f t="shared" si="30"/>
        <v>1</v>
      </c>
      <c r="M136" s="41">
        <f t="shared" si="31"/>
        <v>0.50419999999999998</v>
      </c>
      <c r="N136" s="47">
        <f t="shared" si="32"/>
        <v>0</v>
      </c>
    </row>
    <row r="137" spans="1:14">
      <c r="A137" s="12">
        <f t="shared" si="25"/>
        <v>122</v>
      </c>
      <c r="B137" s="106">
        <v>36602</v>
      </c>
      <c r="C137" s="1" t="s">
        <v>102</v>
      </c>
      <c r="D137" s="47">
        <v>0</v>
      </c>
      <c r="E137" s="47">
        <v>0</v>
      </c>
      <c r="F137" s="47">
        <f t="shared" si="26"/>
        <v>0</v>
      </c>
      <c r="G137" s="56">
        <f t="shared" si="27"/>
        <v>1</v>
      </c>
      <c r="H137" s="41">
        <f t="shared" si="28"/>
        <v>0.50419999999999998</v>
      </c>
      <c r="I137" s="47">
        <f t="shared" si="29"/>
        <v>0</v>
      </c>
      <c r="K137" s="47">
        <v>0</v>
      </c>
      <c r="L137" s="56">
        <f t="shared" si="30"/>
        <v>1</v>
      </c>
      <c r="M137" s="41">
        <f t="shared" si="31"/>
        <v>0.50419999999999998</v>
      </c>
      <c r="N137" s="47">
        <f t="shared" si="32"/>
        <v>0</v>
      </c>
    </row>
    <row r="138" spans="1:14">
      <c r="A138" s="12">
        <f t="shared" si="25"/>
        <v>123</v>
      </c>
      <c r="B138" s="106">
        <v>37501</v>
      </c>
      <c r="C138" s="1" t="s">
        <v>156</v>
      </c>
      <c r="D138" s="47">
        <v>0</v>
      </c>
      <c r="E138" s="47">
        <v>0</v>
      </c>
      <c r="F138" s="47">
        <f t="shared" si="26"/>
        <v>0</v>
      </c>
      <c r="G138" s="56">
        <f t="shared" si="27"/>
        <v>1</v>
      </c>
      <c r="H138" s="41">
        <f t="shared" si="28"/>
        <v>0.50419999999999998</v>
      </c>
      <c r="I138" s="47">
        <f t="shared" si="29"/>
        <v>0</v>
      </c>
      <c r="K138" s="47">
        <v>0</v>
      </c>
      <c r="L138" s="56">
        <f t="shared" si="30"/>
        <v>1</v>
      </c>
      <c r="M138" s="41">
        <f t="shared" si="31"/>
        <v>0.50419999999999998</v>
      </c>
      <c r="N138" s="47">
        <f t="shared" si="32"/>
        <v>0</v>
      </c>
    </row>
    <row r="139" spans="1:14">
      <c r="A139" s="12">
        <f t="shared" si="25"/>
        <v>124</v>
      </c>
      <c r="B139" s="106">
        <v>37402</v>
      </c>
      <c r="C139" s="1" t="s">
        <v>157</v>
      </c>
      <c r="D139" s="47">
        <v>0</v>
      </c>
      <c r="E139" s="47">
        <v>0</v>
      </c>
      <c r="F139" s="47">
        <f t="shared" si="26"/>
        <v>0</v>
      </c>
      <c r="G139" s="56">
        <f t="shared" si="27"/>
        <v>1</v>
      </c>
      <c r="H139" s="41">
        <f t="shared" si="28"/>
        <v>0.50419999999999998</v>
      </c>
      <c r="I139" s="47">
        <f t="shared" si="29"/>
        <v>0</v>
      </c>
      <c r="K139" s="47">
        <v>0</v>
      </c>
      <c r="L139" s="56">
        <f t="shared" si="30"/>
        <v>1</v>
      </c>
      <c r="M139" s="41">
        <f t="shared" si="31"/>
        <v>0.50419999999999998</v>
      </c>
      <c r="N139" s="47">
        <f t="shared" si="32"/>
        <v>0</v>
      </c>
    </row>
    <row r="140" spans="1:14">
      <c r="A140" s="12">
        <f t="shared" si="25"/>
        <v>125</v>
      </c>
      <c r="B140" s="106">
        <v>37503</v>
      </c>
      <c r="C140" s="1" t="s">
        <v>155</v>
      </c>
      <c r="D140" s="47">
        <v>0</v>
      </c>
      <c r="E140" s="47">
        <v>0</v>
      </c>
      <c r="F140" s="47">
        <f t="shared" si="26"/>
        <v>0</v>
      </c>
      <c r="G140" s="56">
        <f t="shared" si="27"/>
        <v>1</v>
      </c>
      <c r="H140" s="41">
        <f t="shared" si="28"/>
        <v>0.50419999999999998</v>
      </c>
      <c r="I140" s="47">
        <f t="shared" si="29"/>
        <v>0</v>
      </c>
      <c r="K140" s="47">
        <v>0</v>
      </c>
      <c r="L140" s="56">
        <f t="shared" si="30"/>
        <v>1</v>
      </c>
      <c r="M140" s="41">
        <f t="shared" si="31"/>
        <v>0.50419999999999998</v>
      </c>
      <c r="N140" s="47">
        <f t="shared" si="32"/>
        <v>0</v>
      </c>
    </row>
    <row r="141" spans="1:14">
      <c r="A141" s="12">
        <f t="shared" si="25"/>
        <v>126</v>
      </c>
      <c r="B141" s="106">
        <v>36700</v>
      </c>
      <c r="C141" s="1" t="s">
        <v>154</v>
      </c>
      <c r="D141" s="47">
        <v>0</v>
      </c>
      <c r="E141" s="47">
        <v>0</v>
      </c>
      <c r="F141" s="47">
        <f t="shared" si="26"/>
        <v>0</v>
      </c>
      <c r="G141" s="56">
        <f t="shared" si="27"/>
        <v>1</v>
      </c>
      <c r="H141" s="41">
        <f t="shared" si="28"/>
        <v>0.50419999999999998</v>
      </c>
      <c r="I141" s="47">
        <f t="shared" si="29"/>
        <v>0</v>
      </c>
      <c r="K141" s="47">
        <v>0</v>
      </c>
      <c r="L141" s="56">
        <f t="shared" si="30"/>
        <v>1</v>
      </c>
      <c r="M141" s="41">
        <f t="shared" si="31"/>
        <v>0.50419999999999998</v>
      </c>
      <c r="N141" s="47">
        <f t="shared" si="32"/>
        <v>0</v>
      </c>
    </row>
    <row r="142" spans="1:14">
      <c r="A142" s="12">
        <f t="shared" si="25"/>
        <v>127</v>
      </c>
      <c r="B142" s="106">
        <v>36701</v>
      </c>
      <c r="C142" s="1" t="s">
        <v>153</v>
      </c>
      <c r="D142" s="47">
        <v>0</v>
      </c>
      <c r="E142" s="47">
        <v>0</v>
      </c>
      <c r="F142" s="47">
        <f t="shared" si="26"/>
        <v>0</v>
      </c>
      <c r="G142" s="56">
        <f t="shared" si="27"/>
        <v>1</v>
      </c>
      <c r="H142" s="41">
        <f t="shared" si="28"/>
        <v>0.50419999999999998</v>
      </c>
      <c r="I142" s="47">
        <f t="shared" si="29"/>
        <v>0</v>
      </c>
      <c r="K142" s="47">
        <v>0</v>
      </c>
      <c r="L142" s="56">
        <f t="shared" si="30"/>
        <v>1</v>
      </c>
      <c r="M142" s="41">
        <f t="shared" si="31"/>
        <v>0.50419999999999998</v>
      </c>
      <c r="N142" s="47">
        <f t="shared" si="32"/>
        <v>0</v>
      </c>
    </row>
    <row r="143" spans="1:14">
      <c r="A143" s="12">
        <f t="shared" si="25"/>
        <v>128</v>
      </c>
      <c r="B143" s="106">
        <v>37602</v>
      </c>
      <c r="C143" s="1" t="s">
        <v>152</v>
      </c>
      <c r="D143" s="47">
        <v>0</v>
      </c>
      <c r="E143" s="47">
        <v>0</v>
      </c>
      <c r="F143" s="47">
        <f t="shared" si="26"/>
        <v>0</v>
      </c>
      <c r="G143" s="56">
        <f t="shared" si="27"/>
        <v>1</v>
      </c>
      <c r="H143" s="41">
        <f t="shared" si="28"/>
        <v>0.50419999999999998</v>
      </c>
      <c r="I143" s="47">
        <f t="shared" si="29"/>
        <v>0</v>
      </c>
      <c r="K143" s="47">
        <v>0</v>
      </c>
      <c r="L143" s="56">
        <f t="shared" si="30"/>
        <v>1</v>
      </c>
      <c r="M143" s="41">
        <f t="shared" si="31"/>
        <v>0.50419999999999998</v>
      </c>
      <c r="N143" s="47">
        <f t="shared" si="32"/>
        <v>0</v>
      </c>
    </row>
    <row r="144" spans="1:14">
      <c r="A144" s="12">
        <f t="shared" si="25"/>
        <v>129</v>
      </c>
      <c r="B144" s="106">
        <v>37800</v>
      </c>
      <c r="C144" s="1" t="s">
        <v>151</v>
      </c>
      <c r="D144" s="47">
        <v>0</v>
      </c>
      <c r="E144" s="47">
        <v>0</v>
      </c>
      <c r="F144" s="47">
        <f t="shared" si="26"/>
        <v>0</v>
      </c>
      <c r="G144" s="56">
        <f t="shared" si="27"/>
        <v>1</v>
      </c>
      <c r="H144" s="41">
        <f t="shared" si="28"/>
        <v>0.50419999999999998</v>
      </c>
      <c r="I144" s="47">
        <f t="shared" si="29"/>
        <v>0</v>
      </c>
      <c r="K144" s="47">
        <v>0</v>
      </c>
      <c r="L144" s="56">
        <f t="shared" si="30"/>
        <v>1</v>
      </c>
      <c r="M144" s="41">
        <f t="shared" si="31"/>
        <v>0.50419999999999998</v>
      </c>
      <c r="N144" s="47">
        <f t="shared" si="32"/>
        <v>0</v>
      </c>
    </row>
    <row r="145" spans="1:20">
      <c r="A145" s="12">
        <f t="shared" si="25"/>
        <v>130</v>
      </c>
      <c r="B145" s="106">
        <v>37900</v>
      </c>
      <c r="C145" s="1" t="s">
        <v>150</v>
      </c>
      <c r="D145" s="47">
        <v>0</v>
      </c>
      <c r="E145" s="47">
        <v>0</v>
      </c>
      <c r="F145" s="47">
        <f t="shared" si="26"/>
        <v>0</v>
      </c>
      <c r="G145" s="56">
        <f t="shared" si="27"/>
        <v>1</v>
      </c>
      <c r="H145" s="41">
        <f t="shared" si="28"/>
        <v>0.50419999999999998</v>
      </c>
      <c r="I145" s="47">
        <f t="shared" si="29"/>
        <v>0</v>
      </c>
      <c r="K145" s="47">
        <v>0</v>
      </c>
      <c r="L145" s="56">
        <f t="shared" si="30"/>
        <v>1</v>
      </c>
      <c r="M145" s="41">
        <f t="shared" si="31"/>
        <v>0.50419999999999998</v>
      </c>
      <c r="N145" s="47">
        <f t="shared" si="32"/>
        <v>0</v>
      </c>
    </row>
    <row r="146" spans="1:20">
      <c r="A146" s="12">
        <f t="shared" si="25"/>
        <v>131</v>
      </c>
      <c r="B146" s="106">
        <v>37905</v>
      </c>
      <c r="C146" s="1" t="s">
        <v>149</v>
      </c>
      <c r="D146" s="47">
        <v>0</v>
      </c>
      <c r="E146" s="47">
        <v>0</v>
      </c>
      <c r="F146" s="47">
        <f t="shared" si="26"/>
        <v>0</v>
      </c>
      <c r="G146" s="56">
        <f t="shared" si="27"/>
        <v>1</v>
      </c>
      <c r="H146" s="41">
        <f t="shared" si="28"/>
        <v>0.50419999999999998</v>
      </c>
      <c r="I146" s="47">
        <f t="shared" si="29"/>
        <v>0</v>
      </c>
      <c r="K146" s="47">
        <v>0</v>
      </c>
      <c r="L146" s="56">
        <f t="shared" si="30"/>
        <v>1</v>
      </c>
      <c r="M146" s="41">
        <f t="shared" si="31"/>
        <v>0.50419999999999998</v>
      </c>
      <c r="N146" s="47">
        <f t="shared" si="32"/>
        <v>0</v>
      </c>
    </row>
    <row r="147" spans="1:20">
      <c r="A147" s="12">
        <f t="shared" si="25"/>
        <v>132</v>
      </c>
      <c r="B147" s="106">
        <v>38000</v>
      </c>
      <c r="C147" s="1" t="s">
        <v>148</v>
      </c>
      <c r="D147" s="47">
        <v>0</v>
      </c>
      <c r="E147" s="47">
        <v>0</v>
      </c>
      <c r="F147" s="47">
        <f t="shared" si="26"/>
        <v>0</v>
      </c>
      <c r="G147" s="56">
        <f t="shared" si="27"/>
        <v>1</v>
      </c>
      <c r="H147" s="41">
        <f t="shared" si="28"/>
        <v>0.50419999999999998</v>
      </c>
      <c r="I147" s="47">
        <f t="shared" si="29"/>
        <v>0</v>
      </c>
      <c r="K147" s="47">
        <v>0</v>
      </c>
      <c r="L147" s="56">
        <f t="shared" si="30"/>
        <v>1</v>
      </c>
      <c r="M147" s="41">
        <f t="shared" si="31"/>
        <v>0.50419999999999998</v>
      </c>
      <c r="N147" s="47">
        <f t="shared" si="32"/>
        <v>0</v>
      </c>
    </row>
    <row r="148" spans="1:20">
      <c r="A148" s="12">
        <f t="shared" si="25"/>
        <v>133</v>
      </c>
      <c r="B148" s="106">
        <v>38100</v>
      </c>
      <c r="C148" s="1" t="s">
        <v>147</v>
      </c>
      <c r="D148" s="47">
        <v>0</v>
      </c>
      <c r="E148" s="47">
        <v>0</v>
      </c>
      <c r="F148" s="47">
        <f t="shared" si="26"/>
        <v>0</v>
      </c>
      <c r="G148" s="56">
        <f t="shared" si="27"/>
        <v>1</v>
      </c>
      <c r="H148" s="41">
        <f t="shared" si="28"/>
        <v>0.50419999999999998</v>
      </c>
      <c r="I148" s="47">
        <f t="shared" si="29"/>
        <v>0</v>
      </c>
      <c r="K148" s="47">
        <v>0</v>
      </c>
      <c r="L148" s="56">
        <f t="shared" si="30"/>
        <v>1</v>
      </c>
      <c r="M148" s="41">
        <f t="shared" si="31"/>
        <v>0.50419999999999998</v>
      </c>
      <c r="N148" s="47">
        <f t="shared" si="32"/>
        <v>0</v>
      </c>
    </row>
    <row r="149" spans="1:20">
      <c r="A149" s="12">
        <f t="shared" ref="A149:A180" si="33">A148+1</f>
        <v>134</v>
      </c>
      <c r="B149" s="106">
        <v>38200</v>
      </c>
      <c r="C149" s="1" t="s">
        <v>146</v>
      </c>
      <c r="D149" s="47">
        <v>0</v>
      </c>
      <c r="E149" s="47">
        <v>0</v>
      </c>
      <c r="F149" s="47">
        <f t="shared" si="26"/>
        <v>0</v>
      </c>
      <c r="G149" s="56">
        <f t="shared" si="27"/>
        <v>1</v>
      </c>
      <c r="H149" s="41">
        <f t="shared" si="28"/>
        <v>0.50419999999999998</v>
      </c>
      <c r="I149" s="47">
        <f t="shared" si="29"/>
        <v>0</v>
      </c>
      <c r="K149" s="47">
        <v>0</v>
      </c>
      <c r="L149" s="56">
        <f t="shared" si="30"/>
        <v>1</v>
      </c>
      <c r="M149" s="41">
        <f t="shared" si="31"/>
        <v>0.50419999999999998</v>
      </c>
      <c r="N149" s="47">
        <f t="shared" si="32"/>
        <v>0</v>
      </c>
    </row>
    <row r="150" spans="1:20">
      <c r="A150" s="12">
        <f t="shared" si="33"/>
        <v>135</v>
      </c>
      <c r="B150" s="106">
        <v>38300</v>
      </c>
      <c r="C150" s="1" t="s">
        <v>145</v>
      </c>
      <c r="D150" s="47">
        <v>0</v>
      </c>
      <c r="E150" s="47">
        <v>0</v>
      </c>
      <c r="F150" s="47">
        <f t="shared" si="26"/>
        <v>0</v>
      </c>
      <c r="G150" s="56">
        <f t="shared" si="27"/>
        <v>1</v>
      </c>
      <c r="H150" s="41">
        <f t="shared" si="28"/>
        <v>0.50419999999999998</v>
      </c>
      <c r="I150" s="47">
        <f t="shared" si="29"/>
        <v>0</v>
      </c>
      <c r="K150" s="47">
        <v>0</v>
      </c>
      <c r="L150" s="56">
        <f t="shared" si="30"/>
        <v>1</v>
      </c>
      <c r="M150" s="41">
        <f t="shared" si="31"/>
        <v>0.50419999999999998</v>
      </c>
      <c r="N150" s="47">
        <f t="shared" si="32"/>
        <v>0</v>
      </c>
    </row>
    <row r="151" spans="1:20">
      <c r="A151" s="12">
        <f t="shared" si="33"/>
        <v>136</v>
      </c>
      <c r="B151" s="106">
        <v>38400</v>
      </c>
      <c r="C151" s="1" t="s">
        <v>144</v>
      </c>
      <c r="D151" s="47">
        <v>0</v>
      </c>
      <c r="E151" s="47">
        <v>0</v>
      </c>
      <c r="F151" s="47">
        <f t="shared" si="26"/>
        <v>0</v>
      </c>
      <c r="G151" s="56">
        <f t="shared" si="27"/>
        <v>1</v>
      </c>
      <c r="H151" s="41">
        <f t="shared" si="28"/>
        <v>0.50419999999999998</v>
      </c>
      <c r="I151" s="47">
        <f t="shared" si="29"/>
        <v>0</v>
      </c>
      <c r="K151" s="47">
        <v>0</v>
      </c>
      <c r="L151" s="56">
        <f t="shared" si="30"/>
        <v>1</v>
      </c>
      <c r="M151" s="41">
        <f t="shared" si="31"/>
        <v>0.50419999999999998</v>
      </c>
      <c r="N151" s="47">
        <f t="shared" si="32"/>
        <v>0</v>
      </c>
    </row>
    <row r="152" spans="1:20">
      <c r="A152" s="12">
        <f t="shared" si="33"/>
        <v>137</v>
      </c>
      <c r="B152" s="106">
        <v>38500</v>
      </c>
      <c r="C152" s="1" t="s">
        <v>143</v>
      </c>
      <c r="D152" s="47">
        <v>0</v>
      </c>
      <c r="E152" s="47">
        <v>0</v>
      </c>
      <c r="F152" s="47">
        <f t="shared" si="26"/>
        <v>0</v>
      </c>
      <c r="G152" s="56">
        <f t="shared" si="27"/>
        <v>1</v>
      </c>
      <c r="H152" s="41">
        <f t="shared" si="28"/>
        <v>0.50419999999999998</v>
      </c>
      <c r="I152" s="47">
        <f t="shared" si="29"/>
        <v>0</v>
      </c>
      <c r="K152" s="47">
        <v>0</v>
      </c>
      <c r="L152" s="56">
        <f t="shared" si="30"/>
        <v>1</v>
      </c>
      <c r="M152" s="41">
        <f t="shared" si="31"/>
        <v>0.50419999999999998</v>
      </c>
      <c r="N152" s="47">
        <f t="shared" si="32"/>
        <v>0</v>
      </c>
    </row>
    <row r="153" spans="1:20">
      <c r="A153" s="12">
        <f t="shared" si="33"/>
        <v>138</v>
      </c>
      <c r="B153" s="106">
        <v>38600</v>
      </c>
      <c r="C153" s="1" t="s">
        <v>142</v>
      </c>
      <c r="D153" s="58">
        <v>0</v>
      </c>
      <c r="E153" s="58">
        <v>0</v>
      </c>
      <c r="F153" s="58">
        <f t="shared" si="26"/>
        <v>0</v>
      </c>
      <c r="G153" s="56">
        <f t="shared" si="27"/>
        <v>1</v>
      </c>
      <c r="H153" s="41">
        <f t="shared" si="28"/>
        <v>0.50419999999999998</v>
      </c>
      <c r="I153" s="58">
        <f t="shared" si="29"/>
        <v>0</v>
      </c>
      <c r="K153" s="58">
        <v>0</v>
      </c>
      <c r="L153" s="56">
        <f t="shared" si="30"/>
        <v>1</v>
      </c>
      <c r="M153" s="41">
        <f t="shared" si="31"/>
        <v>0.50419999999999998</v>
      </c>
      <c r="N153" s="58">
        <f t="shared" si="32"/>
        <v>0</v>
      </c>
    </row>
    <row r="154" spans="1:20" ht="15" customHeight="1">
      <c r="A154" s="12">
        <f t="shared" si="33"/>
        <v>139</v>
      </c>
      <c r="B154" s="106"/>
      <c r="C154" s="1"/>
      <c r="D154" s="44"/>
      <c r="E154" s="44"/>
      <c r="F154" s="44"/>
      <c r="M154" s="41"/>
    </row>
    <row r="155" spans="1:20" ht="15" customHeight="1">
      <c r="A155" s="12">
        <f t="shared" si="33"/>
        <v>140</v>
      </c>
      <c r="B155" s="106"/>
      <c r="C155" s="1" t="s">
        <v>141</v>
      </c>
      <c r="D155" s="50">
        <f>SUM(D133:D154)</f>
        <v>0</v>
      </c>
      <c r="E155" s="50">
        <f>SUM(E133:E154)</f>
        <v>0</v>
      </c>
      <c r="F155" s="50">
        <f>SUM(F133:F154)</f>
        <v>0</v>
      </c>
      <c r="I155" s="50">
        <f>SUM(I133:I154)</f>
        <v>0</v>
      </c>
      <c r="K155" s="50">
        <f>SUM(K133:K154)</f>
        <v>0</v>
      </c>
      <c r="M155" s="41"/>
      <c r="N155" s="50">
        <f>SUM(N133:N154)</f>
        <v>0</v>
      </c>
    </row>
    <row r="156" spans="1:20">
      <c r="A156" s="12">
        <f t="shared" si="33"/>
        <v>141</v>
      </c>
      <c r="B156" s="106"/>
      <c r="C156" s="1"/>
      <c r="M156" s="41"/>
    </row>
    <row r="157" spans="1:20">
      <c r="A157" s="12">
        <f t="shared" si="33"/>
        <v>142</v>
      </c>
      <c r="B157" s="105"/>
      <c r="C157" s="52" t="s">
        <v>105</v>
      </c>
      <c r="M157" s="41"/>
    </row>
    <row r="158" spans="1:20">
      <c r="A158" s="12">
        <f t="shared" si="33"/>
        <v>143</v>
      </c>
      <c r="B158" s="106">
        <v>39001</v>
      </c>
      <c r="C158" s="1" t="s">
        <v>277</v>
      </c>
      <c r="D158" s="50">
        <v>104204.68752700015</v>
      </c>
      <c r="E158" s="50">
        <v>0</v>
      </c>
      <c r="F158" s="50">
        <f t="shared" ref="F158:F179" si="34">D158+E158</f>
        <v>104204.68752700015</v>
      </c>
      <c r="G158" s="41">
        <f t="shared" ref="G158:G179" si="35">$G$16</f>
        <v>1</v>
      </c>
      <c r="H158" s="41">
        <f t="shared" ref="H158:H179" si="36">$H$127</f>
        <v>0.50419999999999998</v>
      </c>
      <c r="I158" s="50">
        <f t="shared" ref="I158:I179" si="37">F158*G158*H158</f>
        <v>52540.003451113473</v>
      </c>
      <c r="K158" s="50">
        <v>101989.85680500012</v>
      </c>
      <c r="L158" s="41">
        <f t="shared" ref="L158:L179" si="38">G158</f>
        <v>1</v>
      </c>
      <c r="M158" s="41">
        <f t="shared" ref="M158:M179" si="39">H158</f>
        <v>0.50419999999999998</v>
      </c>
      <c r="N158" s="50">
        <f t="shared" ref="N158:N179" si="40">K158*L158*M158</f>
        <v>51423.28580108106</v>
      </c>
      <c r="S158" s="41"/>
      <c r="T158" s="41"/>
    </row>
    <row r="159" spans="1:20">
      <c r="A159" s="12">
        <f t="shared" si="33"/>
        <v>144</v>
      </c>
      <c r="B159" s="106">
        <v>39004</v>
      </c>
      <c r="C159" s="1" t="s">
        <v>276</v>
      </c>
      <c r="D159" s="47">
        <v>13099.904472750013</v>
      </c>
      <c r="E159" s="47">
        <v>0</v>
      </c>
      <c r="F159" s="47">
        <f t="shared" si="34"/>
        <v>13099.904472750013</v>
      </c>
      <c r="G159" s="56">
        <f t="shared" si="35"/>
        <v>1</v>
      </c>
      <c r="H159" s="41">
        <f t="shared" si="36"/>
        <v>0.50419999999999998</v>
      </c>
      <c r="I159" s="47">
        <f t="shared" si="37"/>
        <v>6604.9718351605561</v>
      </c>
      <c r="K159" s="47">
        <v>12605.31176625001</v>
      </c>
      <c r="L159" s="56">
        <f t="shared" si="38"/>
        <v>1</v>
      </c>
      <c r="M159" s="41">
        <f t="shared" si="39"/>
        <v>0.50419999999999998</v>
      </c>
      <c r="N159" s="47">
        <f t="shared" si="40"/>
        <v>6355.5981925432552</v>
      </c>
      <c r="S159" s="41"/>
      <c r="T159" s="41"/>
    </row>
    <row r="160" spans="1:20">
      <c r="A160" s="12">
        <f t="shared" si="33"/>
        <v>145</v>
      </c>
      <c r="B160" s="106">
        <v>39009</v>
      </c>
      <c r="C160" s="1" t="s">
        <v>256</v>
      </c>
      <c r="D160" s="47">
        <v>38834</v>
      </c>
      <c r="E160" s="47">
        <v>0</v>
      </c>
      <c r="F160" s="47">
        <f t="shared" si="34"/>
        <v>38834</v>
      </c>
      <c r="G160" s="56">
        <f t="shared" si="35"/>
        <v>1</v>
      </c>
      <c r="H160" s="41">
        <f t="shared" si="36"/>
        <v>0.50419999999999998</v>
      </c>
      <c r="I160" s="47">
        <f t="shared" si="37"/>
        <v>19580.102800000001</v>
      </c>
      <c r="K160" s="47">
        <v>38834</v>
      </c>
      <c r="L160" s="56">
        <f t="shared" si="38"/>
        <v>1</v>
      </c>
      <c r="M160" s="41">
        <f t="shared" si="39"/>
        <v>0.50419999999999998</v>
      </c>
      <c r="N160" s="47">
        <f t="shared" si="40"/>
        <v>19580.102800000001</v>
      </c>
      <c r="S160" s="41"/>
      <c r="T160" s="41"/>
    </row>
    <row r="161" spans="1:20">
      <c r="A161" s="12">
        <f t="shared" si="33"/>
        <v>146</v>
      </c>
      <c r="B161" s="106">
        <v>39100</v>
      </c>
      <c r="C161" s="1" t="s">
        <v>254</v>
      </c>
      <c r="D161" s="47">
        <v>4399.2838750000046</v>
      </c>
      <c r="E161" s="47">
        <v>0</v>
      </c>
      <c r="F161" s="47">
        <f t="shared" si="34"/>
        <v>4399.2838750000046</v>
      </c>
      <c r="G161" s="56">
        <f t="shared" si="35"/>
        <v>1</v>
      </c>
      <c r="H161" s="41">
        <f t="shared" si="36"/>
        <v>0.50419999999999998</v>
      </c>
      <c r="I161" s="47">
        <f t="shared" si="37"/>
        <v>2218.1189297750025</v>
      </c>
      <c r="K161" s="47">
        <v>3726.0856250000038</v>
      </c>
      <c r="L161" s="56">
        <f t="shared" si="38"/>
        <v>1</v>
      </c>
      <c r="M161" s="41">
        <f t="shared" si="39"/>
        <v>0.50419999999999998</v>
      </c>
      <c r="N161" s="47">
        <f t="shared" si="40"/>
        <v>1878.6923721250018</v>
      </c>
      <c r="S161" s="41"/>
      <c r="T161" s="41"/>
    </row>
    <row r="162" spans="1:20">
      <c r="A162" s="12">
        <f t="shared" si="33"/>
        <v>147</v>
      </c>
      <c r="B162" s="106">
        <v>39101</v>
      </c>
      <c r="C162" s="1" t="s">
        <v>98</v>
      </c>
      <c r="D162" s="47">
        <v>0</v>
      </c>
      <c r="E162" s="47">
        <v>0</v>
      </c>
      <c r="F162" s="47">
        <f t="shared" si="34"/>
        <v>0</v>
      </c>
      <c r="G162" s="56">
        <f t="shared" si="35"/>
        <v>1</v>
      </c>
      <c r="H162" s="41">
        <f t="shared" si="36"/>
        <v>0.50419999999999998</v>
      </c>
      <c r="I162" s="47">
        <f t="shared" si="37"/>
        <v>0</v>
      </c>
      <c r="K162" s="47">
        <v>0</v>
      </c>
      <c r="L162" s="56">
        <f t="shared" si="38"/>
        <v>1</v>
      </c>
      <c r="M162" s="41">
        <f t="shared" si="39"/>
        <v>0.50419999999999998</v>
      </c>
      <c r="N162" s="47">
        <f t="shared" si="40"/>
        <v>0</v>
      </c>
      <c r="S162" s="41"/>
      <c r="T162" s="41"/>
    </row>
    <row r="163" spans="1:20">
      <c r="A163" s="12">
        <f t="shared" si="33"/>
        <v>148</v>
      </c>
      <c r="B163" s="106">
        <v>39103</v>
      </c>
      <c r="C163" s="1" t="s">
        <v>129</v>
      </c>
      <c r="D163" s="47">
        <v>0</v>
      </c>
      <c r="E163" s="47">
        <v>0</v>
      </c>
      <c r="F163" s="47">
        <f t="shared" si="34"/>
        <v>0</v>
      </c>
      <c r="G163" s="56">
        <f t="shared" si="35"/>
        <v>1</v>
      </c>
      <c r="H163" s="41">
        <f t="shared" si="36"/>
        <v>0.50419999999999998</v>
      </c>
      <c r="I163" s="47">
        <f t="shared" si="37"/>
        <v>0</v>
      </c>
      <c r="K163" s="47">
        <v>0</v>
      </c>
      <c r="L163" s="56">
        <f t="shared" si="38"/>
        <v>1</v>
      </c>
      <c r="M163" s="41">
        <f t="shared" si="39"/>
        <v>0.50419999999999998</v>
      </c>
      <c r="N163" s="47">
        <f t="shared" si="40"/>
        <v>0</v>
      </c>
      <c r="S163" s="41"/>
      <c r="T163" s="41"/>
    </row>
    <row r="164" spans="1:20">
      <c r="A164" s="12">
        <f t="shared" si="33"/>
        <v>149</v>
      </c>
      <c r="B164" s="106">
        <v>39200</v>
      </c>
      <c r="C164" s="1" t="s">
        <v>275</v>
      </c>
      <c r="D164" s="47">
        <v>18641.388025750024</v>
      </c>
      <c r="E164" s="47">
        <v>0</v>
      </c>
      <c r="F164" s="47">
        <f t="shared" si="34"/>
        <v>18641.388025750024</v>
      </c>
      <c r="G164" s="56">
        <f t="shared" si="35"/>
        <v>1</v>
      </c>
      <c r="H164" s="41">
        <f t="shared" si="36"/>
        <v>0.50419999999999998</v>
      </c>
      <c r="I164" s="47">
        <f t="shared" si="37"/>
        <v>9398.9878425831612</v>
      </c>
      <c r="K164" s="47">
        <v>17903.337161250016</v>
      </c>
      <c r="L164" s="56">
        <f t="shared" si="38"/>
        <v>1</v>
      </c>
      <c r="M164" s="41">
        <f t="shared" si="39"/>
        <v>0.50419999999999998</v>
      </c>
      <c r="N164" s="47">
        <f t="shared" si="40"/>
        <v>9026.8625967022581</v>
      </c>
      <c r="S164" s="41"/>
      <c r="T164" s="41"/>
    </row>
    <row r="165" spans="1:20">
      <c r="A165" s="12">
        <f t="shared" si="33"/>
        <v>150</v>
      </c>
      <c r="B165" s="106">
        <v>39300</v>
      </c>
      <c r="C165" s="1" t="s">
        <v>125</v>
      </c>
      <c r="D165" s="47">
        <v>0</v>
      </c>
      <c r="E165" s="47">
        <v>0</v>
      </c>
      <c r="F165" s="47">
        <f t="shared" si="34"/>
        <v>0</v>
      </c>
      <c r="G165" s="56">
        <f t="shared" si="35"/>
        <v>1</v>
      </c>
      <c r="H165" s="41">
        <f t="shared" si="36"/>
        <v>0.50419999999999998</v>
      </c>
      <c r="I165" s="47">
        <f t="shared" si="37"/>
        <v>0</v>
      </c>
      <c r="K165" s="47">
        <v>0</v>
      </c>
      <c r="L165" s="56">
        <f t="shared" si="38"/>
        <v>1</v>
      </c>
      <c r="M165" s="41">
        <f t="shared" si="39"/>
        <v>0.50419999999999998</v>
      </c>
      <c r="N165" s="47">
        <f t="shared" si="40"/>
        <v>0</v>
      </c>
      <c r="S165" s="41"/>
      <c r="T165" s="41"/>
    </row>
    <row r="166" spans="1:20">
      <c r="A166" s="12">
        <f t="shared" si="33"/>
        <v>151</v>
      </c>
      <c r="B166" s="106">
        <v>39400</v>
      </c>
      <c r="C166" s="1" t="s">
        <v>267</v>
      </c>
      <c r="D166" s="47">
        <v>55701.137003999997</v>
      </c>
      <c r="E166" s="47">
        <v>0</v>
      </c>
      <c r="F166" s="47">
        <f t="shared" si="34"/>
        <v>55701.137003999997</v>
      </c>
      <c r="G166" s="56">
        <f t="shared" si="35"/>
        <v>1</v>
      </c>
      <c r="H166" s="41">
        <f t="shared" si="36"/>
        <v>0.50419999999999998</v>
      </c>
      <c r="I166" s="47">
        <f t="shared" si="37"/>
        <v>28084.513277416798</v>
      </c>
      <c r="K166" s="47">
        <v>51967.830032935912</v>
      </c>
      <c r="L166" s="56">
        <f t="shared" si="38"/>
        <v>1</v>
      </c>
      <c r="M166" s="41">
        <f t="shared" si="39"/>
        <v>0.50419999999999998</v>
      </c>
      <c r="N166" s="47">
        <f t="shared" si="40"/>
        <v>26202.179902606287</v>
      </c>
      <c r="S166" s="41"/>
      <c r="T166" s="41"/>
    </row>
    <row r="167" spans="1:20">
      <c r="A167" s="12">
        <f t="shared" si="33"/>
        <v>152</v>
      </c>
      <c r="B167" s="106">
        <v>39600</v>
      </c>
      <c r="C167" s="1" t="s">
        <v>274</v>
      </c>
      <c r="D167" s="47">
        <v>13140.603366499985</v>
      </c>
      <c r="E167" s="47">
        <v>0</v>
      </c>
      <c r="F167" s="47">
        <f t="shared" si="34"/>
        <v>13140.603366499985</v>
      </c>
      <c r="G167" s="56">
        <f t="shared" si="35"/>
        <v>1</v>
      </c>
      <c r="H167" s="41">
        <f t="shared" si="36"/>
        <v>0.50419999999999998</v>
      </c>
      <c r="I167" s="47">
        <f t="shared" si="37"/>
        <v>6625.4922173892919</v>
      </c>
      <c r="K167" s="47">
        <v>12625.65954749999</v>
      </c>
      <c r="L167" s="56">
        <f t="shared" si="38"/>
        <v>1</v>
      </c>
      <c r="M167" s="41">
        <f t="shared" si="39"/>
        <v>0.50419999999999998</v>
      </c>
      <c r="N167" s="47">
        <f t="shared" si="40"/>
        <v>6365.8575438494945</v>
      </c>
      <c r="S167" s="41"/>
      <c r="T167" s="41"/>
    </row>
    <row r="168" spans="1:20">
      <c r="A168" s="12">
        <f t="shared" si="33"/>
        <v>153</v>
      </c>
      <c r="B168" s="106">
        <v>39700</v>
      </c>
      <c r="C168" s="1" t="s">
        <v>253</v>
      </c>
      <c r="D168" s="47">
        <v>-22686.89</v>
      </c>
      <c r="E168" s="47">
        <v>0</v>
      </c>
      <c r="F168" s="47">
        <f t="shared" si="34"/>
        <v>-22686.89</v>
      </c>
      <c r="G168" s="56">
        <f t="shared" si="35"/>
        <v>1</v>
      </c>
      <c r="H168" s="41">
        <f t="shared" si="36"/>
        <v>0.50419999999999998</v>
      </c>
      <c r="I168" s="47">
        <f t="shared" si="37"/>
        <v>-11438.729937999999</v>
      </c>
      <c r="K168" s="47">
        <v>-22686.890000000007</v>
      </c>
      <c r="L168" s="56">
        <f t="shared" si="38"/>
        <v>1</v>
      </c>
      <c r="M168" s="41">
        <f t="shared" si="39"/>
        <v>0.50419999999999998</v>
      </c>
      <c r="N168" s="47">
        <f t="shared" si="40"/>
        <v>-11438.729938000002</v>
      </c>
      <c r="S168" s="41"/>
      <c r="T168" s="41"/>
    </row>
    <row r="169" spans="1:20">
      <c r="A169" s="12">
        <f t="shared" si="33"/>
        <v>154</v>
      </c>
      <c r="B169" s="106">
        <v>39701</v>
      </c>
      <c r="C169" s="1" t="s">
        <v>137</v>
      </c>
      <c r="D169" s="47">
        <v>0</v>
      </c>
      <c r="E169" s="47">
        <v>0</v>
      </c>
      <c r="F169" s="47">
        <f t="shared" si="34"/>
        <v>0</v>
      </c>
      <c r="G169" s="56">
        <f t="shared" si="35"/>
        <v>1</v>
      </c>
      <c r="H169" s="41">
        <f t="shared" si="36"/>
        <v>0.50419999999999998</v>
      </c>
      <c r="I169" s="47">
        <f t="shared" si="37"/>
        <v>0</v>
      </c>
      <c r="K169" s="47">
        <v>0</v>
      </c>
      <c r="L169" s="56">
        <f t="shared" si="38"/>
        <v>1</v>
      </c>
      <c r="M169" s="41">
        <f t="shared" si="39"/>
        <v>0.50419999999999998</v>
      </c>
      <c r="N169" s="47">
        <f t="shared" si="40"/>
        <v>0</v>
      </c>
      <c r="S169" s="41"/>
      <c r="T169" s="41"/>
    </row>
    <row r="170" spans="1:20">
      <c r="A170" s="12">
        <f t="shared" si="33"/>
        <v>155</v>
      </c>
      <c r="B170" s="105">
        <v>39702</v>
      </c>
      <c r="C170" s="1" t="s">
        <v>137</v>
      </c>
      <c r="D170" s="47">
        <v>0</v>
      </c>
      <c r="E170" s="47">
        <v>0</v>
      </c>
      <c r="F170" s="47">
        <f t="shared" si="34"/>
        <v>0</v>
      </c>
      <c r="G170" s="56">
        <f t="shared" si="35"/>
        <v>1</v>
      </c>
      <c r="H170" s="41">
        <f t="shared" si="36"/>
        <v>0.50419999999999998</v>
      </c>
      <c r="I170" s="47">
        <f t="shared" si="37"/>
        <v>0</v>
      </c>
      <c r="K170" s="47">
        <v>0</v>
      </c>
      <c r="L170" s="56">
        <f t="shared" si="38"/>
        <v>1</v>
      </c>
      <c r="M170" s="41">
        <f t="shared" si="39"/>
        <v>0.50419999999999998</v>
      </c>
      <c r="N170" s="47">
        <f t="shared" si="40"/>
        <v>0</v>
      </c>
      <c r="S170" s="41"/>
      <c r="T170" s="41"/>
    </row>
    <row r="171" spans="1:20">
      <c r="A171" s="12">
        <f t="shared" si="33"/>
        <v>156</v>
      </c>
      <c r="B171" s="105">
        <v>39800</v>
      </c>
      <c r="C171" s="1" t="s">
        <v>251</v>
      </c>
      <c r="D171" s="47">
        <v>-127018.46999999999</v>
      </c>
      <c r="E171" s="47">
        <v>0</v>
      </c>
      <c r="F171" s="47">
        <f t="shared" si="34"/>
        <v>-127018.46999999999</v>
      </c>
      <c r="G171" s="56">
        <f t="shared" si="35"/>
        <v>1</v>
      </c>
      <c r="H171" s="41">
        <f t="shared" si="36"/>
        <v>0.50419999999999998</v>
      </c>
      <c r="I171" s="47">
        <f t="shared" si="37"/>
        <v>-64042.71257399999</v>
      </c>
      <c r="K171" s="47">
        <v>-127018.46999999999</v>
      </c>
      <c r="L171" s="56">
        <f t="shared" si="38"/>
        <v>1</v>
      </c>
      <c r="M171" s="41">
        <f t="shared" si="39"/>
        <v>0.50419999999999998</v>
      </c>
      <c r="N171" s="47">
        <f t="shared" si="40"/>
        <v>-64042.71257399999</v>
      </c>
      <c r="S171" s="41"/>
      <c r="T171" s="41"/>
    </row>
    <row r="172" spans="1:20">
      <c r="A172" s="12">
        <f t="shared" si="33"/>
        <v>157</v>
      </c>
      <c r="B172" s="105">
        <v>39900</v>
      </c>
      <c r="C172" s="1" t="s">
        <v>250</v>
      </c>
      <c r="D172" s="47">
        <v>0</v>
      </c>
      <c r="E172" s="47">
        <v>0</v>
      </c>
      <c r="F172" s="47">
        <f t="shared" si="34"/>
        <v>0</v>
      </c>
      <c r="G172" s="56">
        <f t="shared" si="35"/>
        <v>1</v>
      </c>
      <c r="H172" s="41">
        <f t="shared" si="36"/>
        <v>0.50419999999999998</v>
      </c>
      <c r="I172" s="47">
        <f t="shared" si="37"/>
        <v>0</v>
      </c>
      <c r="K172" s="47">
        <v>0</v>
      </c>
      <c r="L172" s="56">
        <f t="shared" si="38"/>
        <v>1</v>
      </c>
      <c r="M172" s="41">
        <f t="shared" si="39"/>
        <v>0.50419999999999998</v>
      </c>
      <c r="N172" s="47">
        <f t="shared" si="40"/>
        <v>0</v>
      </c>
      <c r="S172" s="41"/>
      <c r="T172" s="41"/>
    </row>
    <row r="173" spans="1:20">
      <c r="A173" s="12">
        <f t="shared" si="33"/>
        <v>158</v>
      </c>
      <c r="B173" s="105">
        <v>39901</v>
      </c>
      <c r="C173" s="1" t="s">
        <v>249</v>
      </c>
      <c r="D173" s="47">
        <v>0</v>
      </c>
      <c r="E173" s="47">
        <v>0</v>
      </c>
      <c r="F173" s="47">
        <f t="shared" si="34"/>
        <v>0</v>
      </c>
      <c r="G173" s="56">
        <f t="shared" si="35"/>
        <v>1</v>
      </c>
      <c r="H173" s="41">
        <f t="shared" si="36"/>
        <v>0.50419999999999998</v>
      </c>
      <c r="I173" s="47">
        <f t="shared" si="37"/>
        <v>0</v>
      </c>
      <c r="K173" s="47">
        <v>0</v>
      </c>
      <c r="L173" s="56">
        <f t="shared" si="38"/>
        <v>1</v>
      </c>
      <c r="M173" s="41">
        <f t="shared" si="39"/>
        <v>0.50419999999999998</v>
      </c>
      <c r="N173" s="47">
        <f t="shared" si="40"/>
        <v>0</v>
      </c>
      <c r="S173" s="41"/>
      <c r="T173" s="41"/>
    </row>
    <row r="174" spans="1:20">
      <c r="A174" s="12">
        <f t="shared" si="33"/>
        <v>159</v>
      </c>
      <c r="B174" s="105">
        <v>39902</v>
      </c>
      <c r="C174" s="1" t="s">
        <v>248</v>
      </c>
      <c r="D174" s="47">
        <v>0</v>
      </c>
      <c r="E174" s="47">
        <v>0</v>
      </c>
      <c r="F174" s="47">
        <f t="shared" si="34"/>
        <v>0</v>
      </c>
      <c r="G174" s="56">
        <f t="shared" si="35"/>
        <v>1</v>
      </c>
      <c r="H174" s="41">
        <f t="shared" si="36"/>
        <v>0.50419999999999998</v>
      </c>
      <c r="I174" s="47">
        <f t="shared" si="37"/>
        <v>0</v>
      </c>
      <c r="K174" s="47">
        <v>0</v>
      </c>
      <c r="L174" s="56">
        <f t="shared" si="38"/>
        <v>1</v>
      </c>
      <c r="M174" s="41">
        <f t="shared" si="39"/>
        <v>0.50419999999999998</v>
      </c>
      <c r="N174" s="47">
        <f t="shared" si="40"/>
        <v>0</v>
      </c>
      <c r="S174" s="41"/>
      <c r="T174" s="41"/>
    </row>
    <row r="175" spans="1:20">
      <c r="A175" s="12">
        <f t="shared" si="33"/>
        <v>160</v>
      </c>
      <c r="B175" s="105">
        <v>39903</v>
      </c>
      <c r="C175" s="1" t="s">
        <v>247</v>
      </c>
      <c r="D175" s="47">
        <v>11455.647000000001</v>
      </c>
      <c r="E175" s="47">
        <v>0</v>
      </c>
      <c r="F175" s="47">
        <f t="shared" si="34"/>
        <v>11455.647000000001</v>
      </c>
      <c r="G175" s="56">
        <f t="shared" si="35"/>
        <v>1</v>
      </c>
      <c r="H175" s="41">
        <f t="shared" si="36"/>
        <v>0.50419999999999998</v>
      </c>
      <c r="I175" s="47">
        <f t="shared" si="37"/>
        <v>5775.9372174</v>
      </c>
      <c r="K175" s="47">
        <v>10042.325000000001</v>
      </c>
      <c r="L175" s="56">
        <f t="shared" si="38"/>
        <v>1</v>
      </c>
      <c r="M175" s="41">
        <f t="shared" si="39"/>
        <v>0.50419999999999998</v>
      </c>
      <c r="N175" s="47">
        <f t="shared" si="40"/>
        <v>5063.3402649999998</v>
      </c>
      <c r="S175" s="41"/>
      <c r="T175" s="41"/>
    </row>
    <row r="176" spans="1:20">
      <c r="A176" s="12">
        <f t="shared" si="33"/>
        <v>161</v>
      </c>
      <c r="B176" s="105">
        <v>39906</v>
      </c>
      <c r="C176" s="1" t="s">
        <v>246</v>
      </c>
      <c r="D176" s="47">
        <v>1.0089706847793423E-12</v>
      </c>
      <c r="E176" s="47">
        <v>0</v>
      </c>
      <c r="F176" s="47">
        <f t="shared" si="34"/>
        <v>1.0089706847793423E-12</v>
      </c>
      <c r="G176" s="56">
        <f t="shared" si="35"/>
        <v>1</v>
      </c>
      <c r="H176" s="41">
        <f t="shared" si="36"/>
        <v>0.50419999999999998</v>
      </c>
      <c r="I176" s="47">
        <f t="shared" si="37"/>
        <v>5.0872301926574439E-13</v>
      </c>
      <c r="K176" s="47">
        <v>1.0089706847793423E-12</v>
      </c>
      <c r="L176" s="56">
        <f t="shared" si="38"/>
        <v>1</v>
      </c>
      <c r="M176" s="41">
        <f t="shared" si="39"/>
        <v>0.50419999999999998</v>
      </c>
      <c r="N176" s="47">
        <f t="shared" si="40"/>
        <v>5.0872301926574439E-13</v>
      </c>
      <c r="S176" s="41"/>
      <c r="T176" s="41"/>
    </row>
    <row r="177" spans="1:20">
      <c r="A177" s="12">
        <f t="shared" si="33"/>
        <v>162</v>
      </c>
      <c r="B177" s="105">
        <v>39907</v>
      </c>
      <c r="C177" s="1" t="s">
        <v>245</v>
      </c>
      <c r="D177" s="47">
        <v>69222.325030000022</v>
      </c>
      <c r="E177" s="47">
        <v>0</v>
      </c>
      <c r="F177" s="47">
        <f t="shared" si="34"/>
        <v>69222.325030000022</v>
      </c>
      <c r="G177" s="56">
        <f t="shared" si="35"/>
        <v>1</v>
      </c>
      <c r="H177" s="41">
        <f t="shared" si="36"/>
        <v>0.50419999999999998</v>
      </c>
      <c r="I177" s="47">
        <f t="shared" si="37"/>
        <v>34901.896280126013</v>
      </c>
      <c r="K177" s="47">
        <v>64330.366450000023</v>
      </c>
      <c r="L177" s="56">
        <f t="shared" si="38"/>
        <v>1</v>
      </c>
      <c r="M177" s="41">
        <f t="shared" si="39"/>
        <v>0.50419999999999998</v>
      </c>
      <c r="N177" s="47">
        <f t="shared" si="40"/>
        <v>32435.37076409001</v>
      </c>
      <c r="S177" s="41"/>
      <c r="T177" s="41"/>
    </row>
    <row r="178" spans="1:20">
      <c r="A178" s="12">
        <f t="shared" si="33"/>
        <v>163</v>
      </c>
      <c r="B178" s="105">
        <v>39908</v>
      </c>
      <c r="C178" s="1" t="s">
        <v>244</v>
      </c>
      <c r="D178" s="47">
        <v>237874.80999999994</v>
      </c>
      <c r="E178" s="47">
        <v>0</v>
      </c>
      <c r="F178" s="47">
        <f t="shared" si="34"/>
        <v>237874.80999999994</v>
      </c>
      <c r="G178" s="56">
        <f t="shared" si="35"/>
        <v>1</v>
      </c>
      <c r="H178" s="41">
        <f t="shared" si="36"/>
        <v>0.50419999999999998</v>
      </c>
      <c r="I178" s="47">
        <f t="shared" si="37"/>
        <v>119936.47920199996</v>
      </c>
      <c r="K178" s="47">
        <v>237874.81000000003</v>
      </c>
      <c r="L178" s="56">
        <f t="shared" si="38"/>
        <v>1</v>
      </c>
      <c r="M178" s="41">
        <f t="shared" si="39"/>
        <v>0.50419999999999998</v>
      </c>
      <c r="N178" s="47">
        <f t="shared" si="40"/>
        <v>119936.479202</v>
      </c>
      <c r="S178" s="41"/>
      <c r="T178" s="41"/>
    </row>
    <row r="179" spans="1:20">
      <c r="A179" s="12">
        <f t="shared" si="33"/>
        <v>164</v>
      </c>
      <c r="B179" s="105"/>
      <c r="C179" s="1" t="s">
        <v>261</v>
      </c>
      <c r="D179" s="47">
        <v>52517.30000000001</v>
      </c>
      <c r="F179" s="47">
        <f t="shared" si="34"/>
        <v>52517.30000000001</v>
      </c>
      <c r="G179" s="56">
        <f t="shared" si="35"/>
        <v>1</v>
      </c>
      <c r="H179" s="41">
        <f t="shared" si="36"/>
        <v>0.50419999999999998</v>
      </c>
      <c r="I179" s="58">
        <f t="shared" si="37"/>
        <v>26479.222660000003</v>
      </c>
      <c r="K179" s="47">
        <v>52517.30000000001</v>
      </c>
      <c r="L179" s="56">
        <f t="shared" si="38"/>
        <v>1</v>
      </c>
      <c r="M179" s="41">
        <f t="shared" si="39"/>
        <v>0.50419999999999998</v>
      </c>
      <c r="N179" s="58">
        <f t="shared" si="40"/>
        <v>26479.222660000003</v>
      </c>
      <c r="S179" s="41"/>
      <c r="T179" s="41"/>
    </row>
    <row r="180" spans="1:20">
      <c r="A180" s="12">
        <f t="shared" si="33"/>
        <v>165</v>
      </c>
      <c r="B180" s="107"/>
      <c r="C180" s="1"/>
      <c r="D180" s="44"/>
      <c r="E180" s="44"/>
      <c r="F180" s="44"/>
      <c r="K180" s="44"/>
    </row>
    <row r="181" spans="1:20" ht="15" customHeight="1">
      <c r="A181" s="12">
        <f t="shared" ref="A181:A212" si="41">A180+1</f>
        <v>166</v>
      </c>
      <c r="B181" s="107"/>
      <c r="C181" s="1" t="s">
        <v>136</v>
      </c>
      <c r="D181" s="50">
        <f>SUM(D158:D179)</f>
        <v>469385.7263010001</v>
      </c>
      <c r="E181" s="50">
        <f>SUM(E158:E179)</f>
        <v>0</v>
      </c>
      <c r="F181" s="50">
        <f>SUM(F158:F179)</f>
        <v>469385.7263010001</v>
      </c>
      <c r="I181" s="50">
        <f>SUM(I158:I179)</f>
        <v>236664.28320096427</v>
      </c>
      <c r="K181" s="50">
        <f>SUM(K158:K179)</f>
        <v>454711.52238793607</v>
      </c>
      <c r="N181" s="50">
        <f>SUM(N158:N179)</f>
        <v>229265.5495879974</v>
      </c>
    </row>
    <row r="182" spans="1:20" ht="15" customHeight="1">
      <c r="A182" s="12">
        <f t="shared" si="41"/>
        <v>167</v>
      </c>
      <c r="B182" s="107"/>
      <c r="C182" s="1"/>
    </row>
    <row r="183" spans="1:20" ht="15" customHeight="1" thickBot="1">
      <c r="A183" s="12">
        <f t="shared" si="41"/>
        <v>168</v>
      </c>
      <c r="B183" s="107"/>
      <c r="C183" s="1" t="s">
        <v>273</v>
      </c>
      <c r="D183" s="57">
        <f>D130+D155+D181</f>
        <v>469385.7263010001</v>
      </c>
      <c r="E183" s="57">
        <f>E130+E155+E181</f>
        <v>0</v>
      </c>
      <c r="F183" s="57">
        <f>F130+F155+F181</f>
        <v>469385.7263010001</v>
      </c>
      <c r="I183" s="57">
        <f>I130+I155+I181</f>
        <v>236664.28320096427</v>
      </c>
      <c r="K183" s="57">
        <f>K130+K155+K181</f>
        <v>454711.52238793607</v>
      </c>
      <c r="N183" s="57">
        <f>N130+N155+N181</f>
        <v>229265.5495879974</v>
      </c>
    </row>
    <row r="184" spans="1:20" ht="15" customHeight="1" thickTop="1">
      <c r="A184" s="12">
        <f t="shared" si="41"/>
        <v>169</v>
      </c>
      <c r="B184" s="108"/>
      <c r="D184" s="43"/>
      <c r="E184" s="40"/>
    </row>
    <row r="185" spans="1:20" ht="15" customHeight="1">
      <c r="A185" s="12">
        <f t="shared" si="41"/>
        <v>170</v>
      </c>
      <c r="B185" s="54" t="s">
        <v>134</v>
      </c>
      <c r="D185" s="43"/>
      <c r="E185" s="40"/>
    </row>
    <row r="186" spans="1:20" ht="15" customHeight="1">
      <c r="A186" s="12">
        <f t="shared" si="41"/>
        <v>171</v>
      </c>
      <c r="D186" s="43"/>
    </row>
    <row r="187" spans="1:20" ht="15" customHeight="1">
      <c r="A187" s="12">
        <f t="shared" si="41"/>
        <v>172</v>
      </c>
      <c r="B187" s="107"/>
      <c r="C187" s="52" t="s">
        <v>105</v>
      </c>
      <c r="D187" s="43"/>
    </row>
    <row r="188" spans="1:20" ht="15" customHeight="1">
      <c r="A188" s="12">
        <f t="shared" si="41"/>
        <v>173</v>
      </c>
      <c r="B188" s="106">
        <v>39000</v>
      </c>
      <c r="C188" s="1" t="s">
        <v>257</v>
      </c>
      <c r="D188" s="50">
        <v>1219884.94345489</v>
      </c>
      <c r="E188" s="50">
        <v>0</v>
      </c>
      <c r="F188" s="50">
        <f t="shared" ref="F188:F226" si="42">D188+E188</f>
        <v>1219884.94345489</v>
      </c>
      <c r="G188" s="41">
        <v>9.8599999999999993E-2</v>
      </c>
      <c r="H188" s="41">
        <v>0.50419999999999998</v>
      </c>
      <c r="I188" s="47">
        <f t="shared" ref="I188:I226" si="43">F188*G188*H188</f>
        <v>60645.506465109618</v>
      </c>
      <c r="K188" s="50">
        <v>1048465.2741859489</v>
      </c>
      <c r="L188" s="41">
        <f t="shared" ref="L188:L226" si="44">G188</f>
        <v>9.8599999999999993E-2</v>
      </c>
      <c r="M188" s="41">
        <f t="shared" ref="M188:M226" si="45">H188</f>
        <v>0.50419999999999998</v>
      </c>
      <c r="N188" s="50">
        <f t="shared" ref="N188:N226" si="46">K188*L188*M188</f>
        <v>52123.52845671316</v>
      </c>
      <c r="P188" s="95"/>
      <c r="S188" s="41"/>
      <c r="T188" s="41"/>
    </row>
    <row r="189" spans="1:20" ht="15" customHeight="1">
      <c r="A189" s="12">
        <f t="shared" si="41"/>
        <v>174</v>
      </c>
      <c r="B189" s="106">
        <v>39005</v>
      </c>
      <c r="C189" s="1" t="s">
        <v>272</v>
      </c>
      <c r="D189" s="47">
        <v>4867967.7432697592</v>
      </c>
      <c r="E189" s="98">
        <v>0</v>
      </c>
      <c r="F189" s="47">
        <f t="shared" si="42"/>
        <v>4867967.7432697592</v>
      </c>
      <c r="G189" s="41">
        <v>1</v>
      </c>
      <c r="H189" s="41">
        <v>1.559576E-2</v>
      </c>
      <c r="I189" s="47">
        <f t="shared" si="43"/>
        <v>75919.65661177678</v>
      </c>
      <c r="K189" s="47">
        <v>4729701.2566212574</v>
      </c>
      <c r="L189" s="41">
        <f t="shared" si="44"/>
        <v>1</v>
      </c>
      <c r="M189" s="41">
        <f t="shared" si="45"/>
        <v>1.559576E-2</v>
      </c>
      <c r="N189" s="47">
        <f t="shared" si="46"/>
        <v>73763.285669963545</v>
      </c>
      <c r="P189" s="119"/>
      <c r="S189" s="41"/>
      <c r="T189" s="41"/>
    </row>
    <row r="190" spans="1:20" ht="15" customHeight="1">
      <c r="A190" s="12">
        <f t="shared" si="41"/>
        <v>175</v>
      </c>
      <c r="B190" s="106">
        <v>39009</v>
      </c>
      <c r="C190" s="1" t="s">
        <v>256</v>
      </c>
      <c r="D190" s="47">
        <v>9874985.680299988</v>
      </c>
      <c r="E190" s="98">
        <v>0</v>
      </c>
      <c r="F190" s="47">
        <f t="shared" si="42"/>
        <v>9874985.680299988</v>
      </c>
      <c r="G190" s="41">
        <f>$G$188</f>
        <v>9.8599999999999993E-2</v>
      </c>
      <c r="H190" s="41">
        <f>$H$188</f>
        <v>0.50419999999999998</v>
      </c>
      <c r="I190" s="47">
        <f t="shared" si="43"/>
        <v>490926.22310871514</v>
      </c>
      <c r="K190" s="47">
        <v>9817388.939874988</v>
      </c>
      <c r="L190" s="41">
        <f t="shared" si="44"/>
        <v>9.8599999999999993E-2</v>
      </c>
      <c r="M190" s="41">
        <f t="shared" si="45"/>
        <v>0.50419999999999998</v>
      </c>
      <c r="N190" s="47">
        <f t="shared" si="46"/>
        <v>488062.85184361791</v>
      </c>
      <c r="P190" s="120"/>
      <c r="S190" s="41"/>
      <c r="T190" s="41"/>
    </row>
    <row r="191" spans="1:20" ht="15" customHeight="1">
      <c r="A191" s="12">
        <f t="shared" si="41"/>
        <v>176</v>
      </c>
      <c r="B191" s="106">
        <v>39020</v>
      </c>
      <c r="C191" s="1" t="s">
        <v>132</v>
      </c>
      <c r="D191" s="47">
        <v>300.5145140000003</v>
      </c>
      <c r="E191" s="98">
        <v>0</v>
      </c>
      <c r="F191" s="47">
        <f t="shared" si="42"/>
        <v>300.5145140000003</v>
      </c>
      <c r="G191" s="41">
        <v>1</v>
      </c>
      <c r="H191" s="41">
        <v>6.106367E-2</v>
      </c>
      <c r="I191" s="47">
        <f t="shared" si="43"/>
        <v>18.350519113106397</v>
      </c>
      <c r="K191" s="47">
        <v>268.66751000000022</v>
      </c>
      <c r="L191" s="41">
        <f t="shared" si="44"/>
        <v>1</v>
      </c>
      <c r="M191" s="41">
        <f t="shared" si="45"/>
        <v>6.106367E-2</v>
      </c>
      <c r="N191" s="47">
        <f t="shared" si="46"/>
        <v>16.405824170361715</v>
      </c>
      <c r="P191" s="95"/>
      <c r="S191" s="41"/>
      <c r="T191" s="41"/>
    </row>
    <row r="192" spans="1:20" ht="15" customHeight="1">
      <c r="A192" s="12">
        <f t="shared" si="41"/>
        <v>177</v>
      </c>
      <c r="B192" s="106">
        <v>39029</v>
      </c>
      <c r="C192" s="1" t="s">
        <v>131</v>
      </c>
      <c r="D192" s="47">
        <v>4300.4967312499984</v>
      </c>
      <c r="E192" s="98">
        <f>0</f>
        <v>0</v>
      </c>
      <c r="F192" s="47">
        <f t="shared" si="42"/>
        <v>4300.4967312499984</v>
      </c>
      <c r="G192" s="41">
        <v>1</v>
      </c>
      <c r="H192" s="41">
        <v>6.106367E-2</v>
      </c>
      <c r="I192" s="47">
        <f t="shared" si="43"/>
        <v>262.6041132331286</v>
      </c>
      <c r="K192" s="47">
        <v>3783.3490937499982</v>
      </c>
      <c r="L192" s="41">
        <f t="shared" si="44"/>
        <v>1</v>
      </c>
      <c r="M192" s="41">
        <f t="shared" si="45"/>
        <v>6.106367E-2</v>
      </c>
      <c r="N192" s="47">
        <f t="shared" si="46"/>
        <v>231.02518055554896</v>
      </c>
      <c r="P192" s="95"/>
      <c r="S192" s="41"/>
      <c r="T192" s="41"/>
    </row>
    <row r="193" spans="1:20" ht="15" customHeight="1">
      <c r="A193" s="12">
        <f t="shared" si="41"/>
        <v>178</v>
      </c>
      <c r="B193" s="106">
        <v>39100</v>
      </c>
      <c r="C193" s="1" t="s">
        <v>254</v>
      </c>
      <c r="D193" s="47">
        <v>2945456.1350195082</v>
      </c>
      <c r="E193" s="98">
        <f>0</f>
        <v>0</v>
      </c>
      <c r="F193" s="47">
        <f t="shared" si="42"/>
        <v>2945456.1350195082</v>
      </c>
      <c r="G193" s="41">
        <f>$G$188</f>
        <v>9.8599999999999993E-2</v>
      </c>
      <c r="H193" s="41">
        <f>$H$188</f>
        <v>0.50419999999999998</v>
      </c>
      <c r="I193" s="47">
        <f t="shared" si="43"/>
        <v>146430.75975109602</v>
      </c>
      <c r="K193" s="47">
        <v>2801840.2536219093</v>
      </c>
      <c r="L193" s="41">
        <f t="shared" si="44"/>
        <v>9.8599999999999993E-2</v>
      </c>
      <c r="M193" s="41">
        <f t="shared" si="45"/>
        <v>0.50419999999999998</v>
      </c>
      <c r="N193" s="47">
        <f t="shared" si="46"/>
        <v>139291.02258939002</v>
      </c>
      <c r="P193" s="95"/>
      <c r="S193" s="41"/>
      <c r="T193" s="41"/>
    </row>
    <row r="194" spans="1:20" ht="15" customHeight="1">
      <c r="A194" s="12">
        <f t="shared" si="41"/>
        <v>179</v>
      </c>
      <c r="B194" s="106">
        <v>39102</v>
      </c>
      <c r="C194" s="1" t="s">
        <v>271</v>
      </c>
      <c r="D194" s="47">
        <v>1.26</v>
      </c>
      <c r="E194" s="98">
        <f>0</f>
        <v>0</v>
      </c>
      <c r="F194" s="47">
        <f t="shared" si="42"/>
        <v>1.26</v>
      </c>
      <c r="G194" s="41">
        <f>$G$188</f>
        <v>9.8599999999999993E-2</v>
      </c>
      <c r="H194" s="41">
        <f>$H$188</f>
        <v>0.50419999999999998</v>
      </c>
      <c r="I194" s="47">
        <f t="shared" si="43"/>
        <v>6.2639791200000003E-2</v>
      </c>
      <c r="K194" s="47">
        <v>1.26</v>
      </c>
      <c r="L194" s="41">
        <f t="shared" si="44"/>
        <v>9.8599999999999993E-2</v>
      </c>
      <c r="M194" s="41">
        <f t="shared" si="45"/>
        <v>0.50419999999999998</v>
      </c>
      <c r="N194" s="47">
        <f t="shared" si="46"/>
        <v>6.2639791200000003E-2</v>
      </c>
      <c r="P194" s="95"/>
      <c r="S194" s="41"/>
      <c r="T194" s="41"/>
    </row>
    <row r="195" spans="1:20" ht="15" customHeight="1">
      <c r="A195" s="12">
        <f t="shared" si="41"/>
        <v>180</v>
      </c>
      <c r="B195" s="106">
        <v>39103</v>
      </c>
      <c r="C195" s="1" t="s">
        <v>96</v>
      </c>
      <c r="D195" s="47">
        <v>0.45</v>
      </c>
      <c r="E195" s="98">
        <f>0</f>
        <v>0</v>
      </c>
      <c r="F195" s="47">
        <f t="shared" si="42"/>
        <v>0.45</v>
      </c>
      <c r="G195" s="41">
        <f>$G$188</f>
        <v>9.8599999999999993E-2</v>
      </c>
      <c r="H195" s="41">
        <f>$H$188</f>
        <v>0.50419999999999998</v>
      </c>
      <c r="I195" s="47">
        <f t="shared" si="43"/>
        <v>2.2371354E-2</v>
      </c>
      <c r="K195" s="47">
        <v>0.45000000000000012</v>
      </c>
      <c r="L195" s="41">
        <f t="shared" si="44"/>
        <v>9.8599999999999993E-2</v>
      </c>
      <c r="M195" s="41">
        <f t="shared" si="45"/>
        <v>0.50419999999999998</v>
      </c>
      <c r="N195" s="47">
        <f t="shared" si="46"/>
        <v>2.2371354000000003E-2</v>
      </c>
      <c r="P195" s="95"/>
      <c r="S195" s="41"/>
      <c r="T195" s="41"/>
    </row>
    <row r="196" spans="1:20" ht="15" customHeight="1">
      <c r="A196" s="12">
        <f t="shared" si="41"/>
        <v>181</v>
      </c>
      <c r="B196" s="106">
        <v>39104</v>
      </c>
      <c r="C196" s="1" t="s">
        <v>270</v>
      </c>
      <c r="D196" s="47">
        <v>44221.907371000008</v>
      </c>
      <c r="E196" s="98">
        <f>0</f>
        <v>0</v>
      </c>
      <c r="F196" s="47">
        <f t="shared" si="42"/>
        <v>44221.907371000008</v>
      </c>
      <c r="G196" s="41">
        <v>1</v>
      </c>
      <c r="H196" s="41">
        <v>1.559576E-2</v>
      </c>
      <c r="I196" s="47">
        <f t="shared" si="43"/>
        <v>689.67425410034707</v>
      </c>
      <c r="K196" s="47">
        <v>42815.385265000004</v>
      </c>
      <c r="L196" s="41">
        <f t="shared" si="44"/>
        <v>1</v>
      </c>
      <c r="M196" s="41">
        <f t="shared" si="45"/>
        <v>1.559576E-2</v>
      </c>
      <c r="N196" s="47">
        <f t="shared" si="46"/>
        <v>667.73847290047649</v>
      </c>
      <c r="P196" s="119"/>
      <c r="S196" s="41"/>
      <c r="T196" s="41"/>
    </row>
    <row r="197" spans="1:20" ht="15" customHeight="1">
      <c r="A197" s="12">
        <f t="shared" si="41"/>
        <v>182</v>
      </c>
      <c r="B197" s="106">
        <v>39120</v>
      </c>
      <c r="C197" s="1" t="s">
        <v>127</v>
      </c>
      <c r="D197" s="47">
        <v>149428.80577700009</v>
      </c>
      <c r="E197" s="98">
        <f>0</f>
        <v>0</v>
      </c>
      <c r="F197" s="47">
        <f t="shared" si="42"/>
        <v>149428.80577700009</v>
      </c>
      <c r="G197" s="41">
        <v>1</v>
      </c>
      <c r="H197" s="41">
        <v>6.106367E-2</v>
      </c>
      <c r="I197" s="47">
        <f t="shared" si="43"/>
        <v>9124.6712844608264</v>
      </c>
      <c r="K197" s="47">
        <v>144214.71555500006</v>
      </c>
      <c r="L197" s="41">
        <f t="shared" si="44"/>
        <v>1</v>
      </c>
      <c r="M197" s="41">
        <f t="shared" si="45"/>
        <v>6.106367E-2</v>
      </c>
      <c r="N197" s="47">
        <f t="shared" si="46"/>
        <v>8806.2797997943908</v>
      </c>
      <c r="P197" s="95"/>
      <c r="S197" s="41"/>
      <c r="T197" s="41"/>
    </row>
    <row r="198" spans="1:20" ht="15" customHeight="1">
      <c r="A198" s="12">
        <f t="shared" si="41"/>
        <v>183</v>
      </c>
      <c r="B198" s="106">
        <v>39200</v>
      </c>
      <c r="C198" s="1" t="s">
        <v>269</v>
      </c>
      <c r="D198" s="47">
        <v>106971.13361832604</v>
      </c>
      <c r="E198" s="98">
        <f>0</f>
        <v>0</v>
      </c>
      <c r="F198" s="47">
        <f t="shared" si="42"/>
        <v>106971.13361832604</v>
      </c>
      <c r="G198" s="41">
        <f>$G$188</f>
        <v>9.8599999999999993E-2</v>
      </c>
      <c r="H198" s="41">
        <f>$H$188</f>
        <v>0.50419999999999998</v>
      </c>
      <c r="I198" s="47">
        <f t="shared" si="43"/>
        <v>5317.9757732374946</v>
      </c>
      <c r="K198" s="47">
        <v>93313.295705042852</v>
      </c>
      <c r="L198" s="41">
        <f t="shared" si="44"/>
        <v>9.8599999999999993E-2</v>
      </c>
      <c r="M198" s="41">
        <f t="shared" si="45"/>
        <v>0.50419999999999998</v>
      </c>
      <c r="N198" s="47">
        <f t="shared" si="46"/>
        <v>4638.9883802759841</v>
      </c>
      <c r="P198" s="95"/>
      <c r="S198" s="41"/>
      <c r="T198" s="41"/>
    </row>
    <row r="199" spans="1:20" ht="15" customHeight="1">
      <c r="A199" s="12">
        <f t="shared" si="41"/>
        <v>184</v>
      </c>
      <c r="B199" s="106">
        <v>39300</v>
      </c>
      <c r="C199" s="1" t="s">
        <v>268</v>
      </c>
      <c r="D199" s="47">
        <v>0</v>
      </c>
      <c r="E199" s="98">
        <f>0</f>
        <v>0</v>
      </c>
      <c r="F199" s="47">
        <f t="shared" si="42"/>
        <v>0</v>
      </c>
      <c r="G199" s="41">
        <f>$G$188</f>
        <v>9.8599999999999993E-2</v>
      </c>
      <c r="H199" s="41">
        <f>$H$188</f>
        <v>0.50419999999999998</v>
      </c>
      <c r="I199" s="47">
        <f t="shared" si="43"/>
        <v>0</v>
      </c>
      <c r="K199" s="47">
        <v>0</v>
      </c>
      <c r="L199" s="41">
        <f t="shared" si="44"/>
        <v>9.8599999999999993E-2</v>
      </c>
      <c r="M199" s="41">
        <f t="shared" si="45"/>
        <v>0.50419999999999998</v>
      </c>
      <c r="N199" s="47">
        <f t="shared" si="46"/>
        <v>0</v>
      </c>
      <c r="P199" s="95"/>
      <c r="S199" s="41"/>
      <c r="T199" s="41"/>
    </row>
    <row r="200" spans="1:20" ht="15" customHeight="1">
      <c r="A200" s="12">
        <f t="shared" si="41"/>
        <v>185</v>
      </c>
      <c r="B200" s="106">
        <v>39400</v>
      </c>
      <c r="C200" s="1" t="s">
        <v>267</v>
      </c>
      <c r="D200" s="47">
        <v>59939.609526500077</v>
      </c>
      <c r="E200" s="98">
        <f>0</f>
        <v>0</v>
      </c>
      <c r="F200" s="47">
        <f t="shared" si="42"/>
        <v>59939.609526500077</v>
      </c>
      <c r="G200" s="41">
        <f>$G$188</f>
        <v>9.8599999999999993E-2</v>
      </c>
      <c r="H200" s="41">
        <f>$H$188</f>
        <v>0.50419999999999998</v>
      </c>
      <c r="I200" s="47">
        <f t="shared" si="43"/>
        <v>2979.8449407535677</v>
      </c>
      <c r="K200" s="47">
        <v>56756.023947500049</v>
      </c>
      <c r="L200" s="41">
        <f t="shared" si="44"/>
        <v>9.8599999999999993E-2</v>
      </c>
      <c r="M200" s="41">
        <f t="shared" si="45"/>
        <v>0.50419999999999998</v>
      </c>
      <c r="N200" s="47">
        <f t="shared" si="46"/>
        <v>2821.575785248891</v>
      </c>
      <c r="P200" s="95"/>
      <c r="S200" s="41"/>
      <c r="T200" s="41"/>
    </row>
    <row r="201" spans="1:20" ht="15" customHeight="1">
      <c r="A201" s="12">
        <f t="shared" si="41"/>
        <v>186</v>
      </c>
      <c r="B201" s="106">
        <v>39420</v>
      </c>
      <c r="C201" s="1" t="s">
        <v>123</v>
      </c>
      <c r="D201" s="47">
        <v>388.07</v>
      </c>
      <c r="E201" s="98">
        <f>0</f>
        <v>0</v>
      </c>
      <c r="F201" s="47">
        <f t="shared" si="42"/>
        <v>388.07</v>
      </c>
      <c r="G201" s="41">
        <v>1</v>
      </c>
      <c r="H201" s="41">
        <v>6.106367E-2</v>
      </c>
      <c r="I201" s="47">
        <f t="shared" si="43"/>
        <v>23.696978416899999</v>
      </c>
      <c r="K201" s="47">
        <v>388.07</v>
      </c>
      <c r="L201" s="41">
        <f t="shared" si="44"/>
        <v>1</v>
      </c>
      <c r="M201" s="41">
        <f t="shared" si="45"/>
        <v>6.106367E-2</v>
      </c>
      <c r="N201" s="47">
        <f t="shared" si="46"/>
        <v>23.696978416899999</v>
      </c>
      <c r="P201" s="95"/>
      <c r="S201" s="41"/>
      <c r="T201" s="41"/>
    </row>
    <row r="202" spans="1:20" ht="15" customHeight="1">
      <c r="A202" s="12">
        <f t="shared" si="41"/>
        <v>187</v>
      </c>
      <c r="B202" s="106">
        <v>39500</v>
      </c>
      <c r="C202" s="1" t="s">
        <v>266</v>
      </c>
      <c r="D202" s="47">
        <v>0</v>
      </c>
      <c r="E202" s="98">
        <f>0</f>
        <v>0</v>
      </c>
      <c r="F202" s="47">
        <f t="shared" si="42"/>
        <v>0</v>
      </c>
      <c r="G202" s="41">
        <f>$G$188</f>
        <v>9.8599999999999993E-2</v>
      </c>
      <c r="H202" s="41">
        <f>$H$188</f>
        <v>0.50419999999999998</v>
      </c>
      <c r="I202" s="47">
        <f t="shared" si="43"/>
        <v>0</v>
      </c>
      <c r="K202" s="47">
        <v>0</v>
      </c>
      <c r="L202" s="41">
        <f t="shared" si="44"/>
        <v>9.8599999999999993E-2</v>
      </c>
      <c r="M202" s="41">
        <f t="shared" si="45"/>
        <v>0.50419999999999998</v>
      </c>
      <c r="N202" s="47">
        <f t="shared" si="46"/>
        <v>0</v>
      </c>
      <c r="P202" s="95"/>
      <c r="S202" s="41"/>
      <c r="T202" s="41"/>
    </row>
    <row r="203" spans="1:20" ht="15" customHeight="1">
      <c r="A203" s="12">
        <f t="shared" si="41"/>
        <v>188</v>
      </c>
      <c r="B203" s="106">
        <v>39700</v>
      </c>
      <c r="C203" s="1" t="s">
        <v>253</v>
      </c>
      <c r="D203" s="47">
        <v>40113.366444720989</v>
      </c>
      <c r="E203" s="98">
        <f>0</f>
        <v>0</v>
      </c>
      <c r="F203" s="47">
        <f t="shared" si="42"/>
        <v>40113.366444720989</v>
      </c>
      <c r="G203" s="41">
        <f>$G$188</f>
        <v>9.8599999999999993E-2</v>
      </c>
      <c r="H203" s="41">
        <f>$H$188</f>
        <v>0.50419999999999998</v>
      </c>
      <c r="I203" s="47">
        <f t="shared" si="43"/>
        <v>1994.2007130368324</v>
      </c>
      <c r="K203" s="47">
        <v>26598.868896146072</v>
      </c>
      <c r="L203" s="41">
        <f t="shared" si="44"/>
        <v>9.8599999999999993E-2</v>
      </c>
      <c r="M203" s="41">
        <f t="shared" si="45"/>
        <v>0.50419999999999998</v>
      </c>
      <c r="N203" s="47">
        <f t="shared" si="46"/>
        <v>1322.3393601672733</v>
      </c>
      <c r="P203" s="95"/>
      <c r="S203" s="41"/>
      <c r="T203" s="41"/>
    </row>
    <row r="204" spans="1:20" ht="15" customHeight="1">
      <c r="A204" s="12">
        <f t="shared" si="41"/>
        <v>189</v>
      </c>
      <c r="B204" s="106">
        <v>39720</v>
      </c>
      <c r="C204" s="1" t="s">
        <v>121</v>
      </c>
      <c r="D204" s="47">
        <v>6117.9535655000009</v>
      </c>
      <c r="E204" s="98">
        <f>0</f>
        <v>0</v>
      </c>
      <c r="F204" s="47">
        <f t="shared" si="42"/>
        <v>6117.9535655000009</v>
      </c>
      <c r="G204" s="41">
        <v>1</v>
      </c>
      <c r="H204" s="41">
        <v>6.106367E-2</v>
      </c>
      <c r="I204" s="47">
        <f t="shared" si="43"/>
        <v>373.58469759901544</v>
      </c>
      <c r="K204" s="47">
        <v>5821.4557414999999</v>
      </c>
      <c r="L204" s="41">
        <f t="shared" si="44"/>
        <v>1</v>
      </c>
      <c r="M204" s="41">
        <f t="shared" si="45"/>
        <v>6.106367E-2</v>
      </c>
      <c r="N204" s="47">
        <f t="shared" si="46"/>
        <v>355.4794523185613</v>
      </c>
      <c r="P204" s="95"/>
      <c r="S204" s="41"/>
      <c r="T204" s="41"/>
    </row>
    <row r="205" spans="1:20" ht="15" customHeight="1">
      <c r="A205" s="12">
        <f t="shared" si="41"/>
        <v>190</v>
      </c>
      <c r="B205" s="106">
        <v>39800</v>
      </c>
      <c r="C205" s="1" t="s">
        <v>251</v>
      </c>
      <c r="D205" s="47">
        <v>72366.724454000039</v>
      </c>
      <c r="E205" s="98">
        <f>0</f>
        <v>0</v>
      </c>
      <c r="F205" s="47">
        <f t="shared" si="42"/>
        <v>72366.724454000039</v>
      </c>
      <c r="G205" s="41">
        <f>$G$188</f>
        <v>9.8599999999999993E-2</v>
      </c>
      <c r="H205" s="41">
        <f>$H$188</f>
        <v>0.50419999999999998</v>
      </c>
      <c r="I205" s="47">
        <f t="shared" si="43"/>
        <v>3597.6480235130916</v>
      </c>
      <c r="K205" s="47">
        <v>67425.079830000002</v>
      </c>
      <c r="L205" s="41">
        <f t="shared" si="44"/>
        <v>9.8599999999999993E-2</v>
      </c>
      <c r="M205" s="41">
        <f t="shared" si="45"/>
        <v>0.50419999999999998</v>
      </c>
      <c r="N205" s="47">
        <f t="shared" si="46"/>
        <v>3351.9785096781993</v>
      </c>
      <c r="P205" s="95"/>
      <c r="S205" s="41"/>
      <c r="T205" s="41"/>
    </row>
    <row r="206" spans="1:20" ht="15" customHeight="1">
      <c r="A206" s="12">
        <f t="shared" si="41"/>
        <v>191</v>
      </c>
      <c r="B206" s="106">
        <v>39820</v>
      </c>
      <c r="C206" s="1" t="s">
        <v>120</v>
      </c>
      <c r="D206" s="47">
        <v>2223.7538092499999</v>
      </c>
      <c r="E206" s="98">
        <f>0</f>
        <v>0</v>
      </c>
      <c r="F206" s="47">
        <f t="shared" si="42"/>
        <v>2223.7538092499999</v>
      </c>
      <c r="G206" s="41">
        <v>1</v>
      </c>
      <c r="H206" s="41">
        <v>6.106367E-2</v>
      </c>
      <c r="I206" s="47">
        <f t="shared" si="43"/>
        <v>135.79056876928493</v>
      </c>
      <c r="K206" s="47">
        <v>1956.2940912500001</v>
      </c>
      <c r="L206" s="41">
        <f t="shared" si="44"/>
        <v>1</v>
      </c>
      <c r="M206" s="41">
        <f t="shared" si="45"/>
        <v>6.106367E-2</v>
      </c>
      <c r="N206" s="47">
        <f t="shared" si="46"/>
        <v>119.45849681103989</v>
      </c>
      <c r="P206" s="95"/>
      <c r="S206" s="41"/>
      <c r="T206" s="41"/>
    </row>
    <row r="207" spans="1:20" ht="15" customHeight="1">
      <c r="A207" s="12">
        <f t="shared" si="41"/>
        <v>192</v>
      </c>
      <c r="B207" s="106">
        <v>39900</v>
      </c>
      <c r="C207" s="1" t="s">
        <v>265</v>
      </c>
      <c r="D207" s="47">
        <v>-0.06</v>
      </c>
      <c r="E207" s="98">
        <v>0</v>
      </c>
      <c r="F207" s="47">
        <f t="shared" si="42"/>
        <v>-0.06</v>
      </c>
      <c r="G207" s="41">
        <f t="shared" ref="G207:G216" si="47">$G$188</f>
        <v>9.8599999999999993E-2</v>
      </c>
      <c r="H207" s="41">
        <f t="shared" ref="H207:H216" si="48">$H$188</f>
        <v>0.50419999999999998</v>
      </c>
      <c r="I207" s="47">
        <f t="shared" si="43"/>
        <v>-2.9828471999999995E-3</v>
      </c>
      <c r="K207" s="47">
        <v>-6.0000000000000019E-2</v>
      </c>
      <c r="L207" s="41">
        <f t="shared" si="44"/>
        <v>9.8599999999999993E-2</v>
      </c>
      <c r="M207" s="41">
        <f t="shared" si="45"/>
        <v>0.50419999999999998</v>
      </c>
      <c r="N207" s="47">
        <f t="shared" si="46"/>
        <v>-2.9828472000000003E-3</v>
      </c>
      <c r="P207" s="118"/>
      <c r="S207" s="41"/>
      <c r="T207" s="41"/>
    </row>
    <row r="208" spans="1:20" ht="15" customHeight="1">
      <c r="A208" s="12">
        <f t="shared" si="41"/>
        <v>193</v>
      </c>
      <c r="B208" s="106">
        <v>39901</v>
      </c>
      <c r="C208" t="s">
        <v>249</v>
      </c>
      <c r="D208" s="47">
        <v>9230682.1983735431</v>
      </c>
      <c r="E208" s="98">
        <v>0</v>
      </c>
      <c r="F208" s="47">
        <f t="shared" si="42"/>
        <v>9230682.1983735431</v>
      </c>
      <c r="G208" s="41">
        <f t="shared" si="47"/>
        <v>9.8599999999999993E-2</v>
      </c>
      <c r="H208" s="41">
        <f t="shared" si="48"/>
        <v>0.50419999999999998</v>
      </c>
      <c r="I208" s="47">
        <f t="shared" si="43"/>
        <v>458895.24249180604</v>
      </c>
      <c r="K208" s="47">
        <v>6106645.9834783264</v>
      </c>
      <c r="L208" s="41">
        <f t="shared" si="44"/>
        <v>9.8599999999999993E-2</v>
      </c>
      <c r="M208" s="41">
        <f t="shared" si="45"/>
        <v>0.50419999999999998</v>
      </c>
      <c r="N208" s="47">
        <f t="shared" si="46"/>
        <v>303586.53122015955</v>
      </c>
      <c r="P208" s="95"/>
      <c r="S208" s="41"/>
      <c r="T208" s="41"/>
    </row>
    <row r="209" spans="1:20" ht="15" customHeight="1">
      <c r="A209" s="12">
        <f t="shared" si="41"/>
        <v>194</v>
      </c>
      <c r="B209" s="106">
        <v>39902</v>
      </c>
      <c r="C209" s="1" t="s">
        <v>248</v>
      </c>
      <c r="D209" s="47">
        <v>8408446.789689932</v>
      </c>
      <c r="E209" s="98">
        <v>0</v>
      </c>
      <c r="F209" s="47">
        <f t="shared" si="42"/>
        <v>8408446.789689932</v>
      </c>
      <c r="G209" s="41">
        <f t="shared" si="47"/>
        <v>9.8599999999999993E-2</v>
      </c>
      <c r="H209" s="41">
        <f t="shared" si="48"/>
        <v>0.50419999999999998</v>
      </c>
      <c r="I209" s="47">
        <f t="shared" si="43"/>
        <v>418018.53271626</v>
      </c>
      <c r="K209" s="47">
        <v>8177290.6087893983</v>
      </c>
      <c r="L209" s="41">
        <f t="shared" si="44"/>
        <v>9.8599999999999993E-2</v>
      </c>
      <c r="M209" s="41">
        <f t="shared" si="45"/>
        <v>0.50419999999999998</v>
      </c>
      <c r="N209" s="47">
        <f t="shared" si="46"/>
        <v>406526.80660022917</v>
      </c>
      <c r="P209" s="95"/>
      <c r="S209" s="41"/>
      <c r="T209" s="41"/>
    </row>
    <row r="210" spans="1:20" ht="15" customHeight="1">
      <c r="A210" s="12">
        <f t="shared" si="41"/>
        <v>195</v>
      </c>
      <c r="B210" s="106">
        <v>39903</v>
      </c>
      <c r="C210" s="1" t="s">
        <v>247</v>
      </c>
      <c r="D210" s="47">
        <v>1505785.7886902255</v>
      </c>
      <c r="E210" s="98">
        <v>0</v>
      </c>
      <c r="F210" s="47">
        <f t="shared" si="42"/>
        <v>1505785.7886902255</v>
      </c>
      <c r="G210" s="41">
        <f t="shared" si="47"/>
        <v>9.8599999999999993E-2</v>
      </c>
      <c r="H210" s="41">
        <f t="shared" si="48"/>
        <v>0.50419999999999998</v>
      </c>
      <c r="I210" s="47">
        <f t="shared" si="43"/>
        <v>74858.815393240497</v>
      </c>
      <c r="K210" s="47">
        <v>1305267.9975451964</v>
      </c>
      <c r="L210" s="41">
        <f t="shared" si="44"/>
        <v>9.8599999999999993E-2</v>
      </c>
      <c r="M210" s="41">
        <f t="shared" si="45"/>
        <v>0.50419999999999998</v>
      </c>
      <c r="N210" s="47">
        <f t="shared" si="46"/>
        <v>64890.249862121593</v>
      </c>
      <c r="P210" s="95"/>
      <c r="S210" s="41"/>
      <c r="T210" s="41"/>
    </row>
    <row r="211" spans="1:20" ht="15" customHeight="1">
      <c r="A211" s="12">
        <f t="shared" si="41"/>
        <v>196</v>
      </c>
      <c r="B211" s="106">
        <v>39904</v>
      </c>
      <c r="C211" s="1" t="s">
        <v>264</v>
      </c>
      <c r="D211" s="47">
        <v>0</v>
      </c>
      <c r="E211" s="98">
        <v>0</v>
      </c>
      <c r="F211" s="47">
        <f t="shared" si="42"/>
        <v>0</v>
      </c>
      <c r="G211" s="41">
        <f t="shared" si="47"/>
        <v>9.8599999999999993E-2</v>
      </c>
      <c r="H211" s="41">
        <f t="shared" si="48"/>
        <v>0.50419999999999998</v>
      </c>
      <c r="I211" s="47">
        <f t="shared" si="43"/>
        <v>0</v>
      </c>
      <c r="K211" s="47">
        <v>0</v>
      </c>
      <c r="L211" s="41">
        <f t="shared" si="44"/>
        <v>9.8599999999999993E-2</v>
      </c>
      <c r="M211" s="41">
        <f t="shared" si="45"/>
        <v>0.50419999999999998</v>
      </c>
      <c r="N211" s="47">
        <f t="shared" si="46"/>
        <v>0</v>
      </c>
      <c r="P211" s="95"/>
      <c r="S211" s="41"/>
      <c r="T211" s="41"/>
    </row>
    <row r="212" spans="1:20">
      <c r="A212" s="12">
        <f t="shared" si="41"/>
        <v>197</v>
      </c>
      <c r="B212" s="106">
        <v>39905</v>
      </c>
      <c r="C212" s="1" t="s">
        <v>263</v>
      </c>
      <c r="D212" s="47">
        <v>0</v>
      </c>
      <c r="E212" s="98">
        <v>0</v>
      </c>
      <c r="F212" s="47">
        <f t="shared" si="42"/>
        <v>0</v>
      </c>
      <c r="G212" s="41">
        <f t="shared" si="47"/>
        <v>9.8599999999999993E-2</v>
      </c>
      <c r="H212" s="41">
        <f t="shared" si="48"/>
        <v>0.50419999999999998</v>
      </c>
      <c r="I212" s="47">
        <f t="shared" si="43"/>
        <v>0</v>
      </c>
      <c r="K212" s="47">
        <v>0</v>
      </c>
      <c r="L212" s="41">
        <f t="shared" si="44"/>
        <v>9.8599999999999993E-2</v>
      </c>
      <c r="M212" s="41">
        <f t="shared" si="45"/>
        <v>0.50419999999999998</v>
      </c>
      <c r="N212" s="47">
        <f t="shared" si="46"/>
        <v>0</v>
      </c>
      <c r="P212" s="95"/>
      <c r="S212" s="41"/>
      <c r="T212" s="41"/>
    </row>
    <row r="213" spans="1:20">
      <c r="A213" s="12">
        <f t="shared" ref="A213:A244" si="49">A212+1</f>
        <v>198</v>
      </c>
      <c r="B213" s="105">
        <v>39906</v>
      </c>
      <c r="C213" s="1" t="s">
        <v>246</v>
      </c>
      <c r="D213" s="47">
        <v>1055080.6696568588</v>
      </c>
      <c r="E213" s="98">
        <v>0</v>
      </c>
      <c r="F213" s="47">
        <f t="shared" si="42"/>
        <v>1055080.6696568588</v>
      </c>
      <c r="G213" s="41">
        <f t="shared" si="47"/>
        <v>9.8599999999999993E-2</v>
      </c>
      <c r="H213" s="41">
        <f t="shared" si="48"/>
        <v>0.50419999999999998</v>
      </c>
      <c r="I213" s="47">
        <f t="shared" si="43"/>
        <v>52452.407021001425</v>
      </c>
      <c r="K213" s="47">
        <v>563728.30976570444</v>
      </c>
      <c r="L213" s="41">
        <f t="shared" si="44"/>
        <v>9.8599999999999993E-2</v>
      </c>
      <c r="M213" s="41">
        <f t="shared" si="45"/>
        <v>0.50419999999999998</v>
      </c>
      <c r="N213" s="47">
        <f t="shared" si="46"/>
        <v>28025.256839089398</v>
      </c>
      <c r="P213" s="95"/>
      <c r="S213" s="41"/>
      <c r="T213" s="41"/>
    </row>
    <row r="214" spans="1:20">
      <c r="A214" s="12">
        <f t="shared" si="49"/>
        <v>199</v>
      </c>
      <c r="B214" s="105">
        <v>39907</v>
      </c>
      <c r="C214" s="1" t="s">
        <v>245</v>
      </c>
      <c r="D214" s="47">
        <v>361358.6919704997</v>
      </c>
      <c r="E214" s="98">
        <v>0</v>
      </c>
      <c r="F214" s="47">
        <f t="shared" si="42"/>
        <v>361358.6919704997</v>
      </c>
      <c r="G214" s="41">
        <f t="shared" si="47"/>
        <v>9.8599999999999993E-2</v>
      </c>
      <c r="H214" s="41">
        <f t="shared" si="48"/>
        <v>0.50419999999999998</v>
      </c>
      <c r="I214" s="47">
        <f t="shared" si="43"/>
        <v>17964.629375664459</v>
      </c>
      <c r="K214" s="47">
        <v>297815.36779549986</v>
      </c>
      <c r="L214" s="41">
        <f t="shared" si="44"/>
        <v>9.8599999999999993E-2</v>
      </c>
      <c r="M214" s="41">
        <f t="shared" si="45"/>
        <v>0.50419999999999998</v>
      </c>
      <c r="N214" s="47">
        <f t="shared" si="46"/>
        <v>14805.628932429612</v>
      </c>
      <c r="P214" s="95"/>
      <c r="S214" s="41"/>
      <c r="T214" s="41"/>
    </row>
    <row r="215" spans="1:20">
      <c r="A215" s="12">
        <f t="shared" si="49"/>
        <v>200</v>
      </c>
      <c r="B215" s="105">
        <v>39908</v>
      </c>
      <c r="C215" s="1" t="s">
        <v>244</v>
      </c>
      <c r="D215" s="47">
        <v>52245947.717667349</v>
      </c>
      <c r="E215" s="98">
        <v>0</v>
      </c>
      <c r="F215" s="47">
        <f t="shared" si="42"/>
        <v>52245947.717667349</v>
      </c>
      <c r="G215" s="41">
        <f t="shared" si="47"/>
        <v>9.8599999999999993E-2</v>
      </c>
      <c r="H215" s="41">
        <f t="shared" si="48"/>
        <v>0.50419999999999998</v>
      </c>
      <c r="I215" s="47">
        <f t="shared" si="43"/>
        <v>2597361.3143498404</v>
      </c>
      <c r="K215" s="47">
        <v>48303547.662687063</v>
      </c>
      <c r="L215" s="41">
        <f t="shared" si="44"/>
        <v>9.8599999999999993E-2</v>
      </c>
      <c r="M215" s="41">
        <f t="shared" si="45"/>
        <v>0.50419999999999998</v>
      </c>
      <c r="N215" s="47">
        <f t="shared" si="46"/>
        <v>2401368.364928544</v>
      </c>
      <c r="P215" s="95"/>
      <c r="S215" s="41"/>
      <c r="T215" s="41"/>
    </row>
    <row r="216" spans="1:20">
      <c r="A216" s="12">
        <f t="shared" si="49"/>
        <v>201</v>
      </c>
      <c r="B216" s="105">
        <v>39909</v>
      </c>
      <c r="C216" s="1" t="s">
        <v>262</v>
      </c>
      <c r="D216" s="47">
        <v>0</v>
      </c>
      <c r="E216" s="98">
        <v>0</v>
      </c>
      <c r="F216" s="47">
        <f t="shared" si="42"/>
        <v>0</v>
      </c>
      <c r="G216" s="41">
        <f t="shared" si="47"/>
        <v>9.8599999999999993E-2</v>
      </c>
      <c r="H216" s="41">
        <f t="shared" si="48"/>
        <v>0.50419999999999998</v>
      </c>
      <c r="I216" s="47">
        <f t="shared" si="43"/>
        <v>0</v>
      </c>
      <c r="K216" s="47">
        <v>0</v>
      </c>
      <c r="L216" s="41">
        <f t="shared" si="44"/>
        <v>9.8599999999999993E-2</v>
      </c>
      <c r="M216" s="41">
        <f t="shared" si="45"/>
        <v>0.50419999999999998</v>
      </c>
      <c r="N216" s="47">
        <f t="shared" si="46"/>
        <v>0</v>
      </c>
      <c r="P216" s="95"/>
      <c r="S216" s="41"/>
      <c r="T216" s="41"/>
    </row>
    <row r="217" spans="1:20">
      <c r="A217" s="12">
        <f t="shared" si="49"/>
        <v>202</v>
      </c>
      <c r="B217" s="105">
        <v>39921</v>
      </c>
      <c r="C217" s="1" t="s">
        <v>116</v>
      </c>
      <c r="D217" s="47">
        <v>987970.09968166717</v>
      </c>
      <c r="E217" s="98">
        <v>0</v>
      </c>
      <c r="F217" s="47">
        <f t="shared" si="42"/>
        <v>987970.09968166717</v>
      </c>
      <c r="G217" s="41">
        <v>1</v>
      </c>
      <c r="H217" s="41">
        <v>6.106367E-2</v>
      </c>
      <c r="I217" s="47">
        <f t="shared" si="43"/>
        <v>60329.08013682843</v>
      </c>
      <c r="K217" s="47">
        <v>841625.96949302661</v>
      </c>
      <c r="L217" s="41">
        <f t="shared" si="44"/>
        <v>1</v>
      </c>
      <c r="M217" s="41">
        <f t="shared" si="45"/>
        <v>6.106367E-2</v>
      </c>
      <c r="N217" s="47">
        <f t="shared" si="46"/>
        <v>51392.770464552246</v>
      </c>
      <c r="P217" s="95"/>
      <c r="S217" s="41"/>
      <c r="T217" s="41"/>
    </row>
    <row r="218" spans="1:20">
      <c r="A218" s="12">
        <f t="shared" si="49"/>
        <v>203</v>
      </c>
      <c r="B218" s="105">
        <v>39922</v>
      </c>
      <c r="C218" s="1" t="s">
        <v>115</v>
      </c>
      <c r="D218" s="47">
        <v>2558739.5699281092</v>
      </c>
      <c r="E218" s="98">
        <v>0</v>
      </c>
      <c r="F218" s="47">
        <f t="shared" si="42"/>
        <v>2558739.5699281092</v>
      </c>
      <c r="G218" s="41">
        <v>1</v>
      </c>
      <c r="H218" s="41">
        <v>6.106367E-2</v>
      </c>
      <c r="I218" s="47">
        <f t="shared" si="43"/>
        <v>156246.02871403197</v>
      </c>
      <c r="K218" s="47">
        <v>1990990.8224559242</v>
      </c>
      <c r="L218" s="41">
        <f t="shared" si="44"/>
        <v>1</v>
      </c>
      <c r="M218" s="41">
        <f t="shared" si="45"/>
        <v>6.106367E-2</v>
      </c>
      <c r="N218" s="47">
        <f t="shared" si="46"/>
        <v>121577.20655547715</v>
      </c>
      <c r="P218" s="95"/>
      <c r="S218" s="41"/>
      <c r="T218" s="41"/>
    </row>
    <row r="219" spans="1:20">
      <c r="A219" s="12">
        <f t="shared" si="49"/>
        <v>204</v>
      </c>
      <c r="B219" s="105">
        <v>39923</v>
      </c>
      <c r="C219" s="1" t="s">
        <v>114</v>
      </c>
      <c r="D219" s="47">
        <v>103777.64677159616</v>
      </c>
      <c r="E219" s="98">
        <v>0</v>
      </c>
      <c r="F219" s="47">
        <f t="shared" si="42"/>
        <v>103777.64677159616</v>
      </c>
      <c r="G219" s="41">
        <v>1</v>
      </c>
      <c r="H219" s="41">
        <v>6.106367E-2</v>
      </c>
      <c r="I219" s="47">
        <f t="shared" si="43"/>
        <v>6337.0439758373132</v>
      </c>
      <c r="K219" s="47">
        <v>66161.086237649302</v>
      </c>
      <c r="L219" s="41">
        <f t="shared" si="44"/>
        <v>1</v>
      </c>
      <c r="M219" s="41">
        <f t="shared" si="45"/>
        <v>6.106367E-2</v>
      </c>
      <c r="N219" s="47">
        <f t="shared" si="46"/>
        <v>4040.0387368573588</v>
      </c>
      <c r="P219" s="95"/>
      <c r="S219" s="41"/>
      <c r="T219" s="41"/>
    </row>
    <row r="220" spans="1:20">
      <c r="A220" s="12">
        <f t="shared" si="49"/>
        <v>205</v>
      </c>
      <c r="B220" s="105">
        <v>39924</v>
      </c>
      <c r="C220" s="1" t="s">
        <v>113</v>
      </c>
      <c r="D220" s="47">
        <v>0</v>
      </c>
      <c r="E220" s="98">
        <v>0</v>
      </c>
      <c r="F220" s="47">
        <f t="shared" si="42"/>
        <v>0</v>
      </c>
      <c r="G220" s="41">
        <f>$G$188</f>
        <v>9.8599999999999993E-2</v>
      </c>
      <c r="H220" s="41">
        <f>$H$188</f>
        <v>0.50419999999999998</v>
      </c>
      <c r="I220" s="47">
        <f t="shared" si="43"/>
        <v>0</v>
      </c>
      <c r="K220" s="47">
        <v>0</v>
      </c>
      <c r="L220" s="41">
        <f t="shared" si="44"/>
        <v>9.8599999999999993E-2</v>
      </c>
      <c r="M220" s="41">
        <f t="shared" si="45"/>
        <v>0.50419999999999998</v>
      </c>
      <c r="N220" s="47">
        <f t="shared" si="46"/>
        <v>0</v>
      </c>
      <c r="P220" s="95"/>
      <c r="S220" s="41"/>
      <c r="T220" s="41"/>
    </row>
    <row r="221" spans="1:20">
      <c r="A221" s="12">
        <f t="shared" si="49"/>
        <v>206</v>
      </c>
      <c r="B221" s="105">
        <v>39926</v>
      </c>
      <c r="C221" s="1" t="s">
        <v>112</v>
      </c>
      <c r="D221" s="47">
        <v>222723.13023500022</v>
      </c>
      <c r="E221" s="98">
        <v>0</v>
      </c>
      <c r="F221" s="47">
        <f t="shared" si="42"/>
        <v>222723.13023500022</v>
      </c>
      <c r="G221" s="41">
        <v>1</v>
      </c>
      <c r="H221" s="41">
        <v>6.106367E-2</v>
      </c>
      <c r="I221" s="47">
        <f t="shared" si="43"/>
        <v>13600.291726037076</v>
      </c>
      <c r="K221" s="47">
        <v>192861.35333900011</v>
      </c>
      <c r="L221" s="41">
        <f t="shared" si="44"/>
        <v>1</v>
      </c>
      <c r="M221" s="41">
        <f t="shared" si="45"/>
        <v>6.106367E-2</v>
      </c>
      <c r="N221" s="47">
        <f t="shared" si="46"/>
        <v>11776.822036046102</v>
      </c>
      <c r="P221" s="95"/>
      <c r="S221" s="41"/>
      <c r="T221" s="41"/>
    </row>
    <row r="222" spans="1:20">
      <c r="A222" s="12">
        <f t="shared" si="49"/>
        <v>207</v>
      </c>
      <c r="B222" s="105">
        <v>39928</v>
      </c>
      <c r="C222" s="1" t="s">
        <v>111</v>
      </c>
      <c r="D222" s="47">
        <v>18650579.148522828</v>
      </c>
      <c r="E222" s="98">
        <v>0</v>
      </c>
      <c r="F222" s="47">
        <f t="shared" si="42"/>
        <v>18650579.148522828</v>
      </c>
      <c r="G222" s="41">
        <v>1</v>
      </c>
      <c r="H222" s="41">
        <v>6.106367E-2</v>
      </c>
      <c r="I222" s="47">
        <f t="shared" si="43"/>
        <v>1138872.810434279</v>
      </c>
      <c r="K222" s="47">
        <v>17424608.564165786</v>
      </c>
      <c r="L222" s="41">
        <f t="shared" si="44"/>
        <v>1</v>
      </c>
      <c r="M222" s="41">
        <f t="shared" si="45"/>
        <v>6.106367E-2</v>
      </c>
      <c r="N222" s="47">
        <f t="shared" si="46"/>
        <v>1064010.5472413935</v>
      </c>
      <c r="P222" s="95"/>
      <c r="S222" s="41"/>
      <c r="T222" s="41"/>
    </row>
    <row r="223" spans="1:20">
      <c r="A223" s="12">
        <f t="shared" si="49"/>
        <v>208</v>
      </c>
      <c r="B223" s="105">
        <v>39931</v>
      </c>
      <c r="C223" s="1" t="s">
        <v>110</v>
      </c>
      <c r="D223" s="47">
        <v>191744.8951009998</v>
      </c>
      <c r="E223" s="98">
        <v>0</v>
      </c>
      <c r="F223" s="47">
        <f t="shared" si="42"/>
        <v>191744.8951009998</v>
      </c>
      <c r="G223" s="41">
        <v>1</v>
      </c>
      <c r="H223" s="41">
        <v>4.6370689999999999E-2</v>
      </c>
      <c r="I223" s="47">
        <f t="shared" si="43"/>
        <v>8891.34308981098</v>
      </c>
      <c r="K223" s="47">
        <v>171976.66553599987</v>
      </c>
      <c r="L223" s="41">
        <f t="shared" si="44"/>
        <v>1</v>
      </c>
      <c r="M223" s="41">
        <f t="shared" si="45"/>
        <v>4.6370689999999999E-2</v>
      </c>
      <c r="N223" s="47">
        <f t="shared" si="46"/>
        <v>7974.6766448035332</v>
      </c>
      <c r="P223" s="95"/>
      <c r="S223" s="41"/>
      <c r="T223" s="41"/>
    </row>
    <row r="224" spans="1:20">
      <c r="A224" s="12">
        <f t="shared" si="49"/>
        <v>209</v>
      </c>
      <c r="B224" s="105">
        <v>39932</v>
      </c>
      <c r="C224" s="1" t="s">
        <v>109</v>
      </c>
      <c r="D224" s="47">
        <v>308723.31059774995</v>
      </c>
      <c r="E224" s="98">
        <v>0</v>
      </c>
      <c r="F224" s="47">
        <f t="shared" si="42"/>
        <v>308723.31059774995</v>
      </c>
      <c r="G224" s="41">
        <v>1</v>
      </c>
      <c r="H224" s="41">
        <v>4.6370689999999999E-2</v>
      </c>
      <c r="I224" s="47">
        <f t="shared" si="43"/>
        <v>14315.712931501977</v>
      </c>
      <c r="K224" s="47">
        <v>267058.14277624985</v>
      </c>
      <c r="L224" s="41">
        <f t="shared" si="44"/>
        <v>1</v>
      </c>
      <c r="M224" s="41">
        <f t="shared" si="45"/>
        <v>4.6370689999999999E-2</v>
      </c>
      <c r="N224" s="47">
        <f t="shared" si="46"/>
        <v>12383.670350653221</v>
      </c>
      <c r="P224" s="95"/>
      <c r="S224" s="41"/>
      <c r="T224" s="41"/>
    </row>
    <row r="225" spans="1:20">
      <c r="A225" s="12">
        <f t="shared" si="49"/>
        <v>210</v>
      </c>
      <c r="B225" s="105">
        <v>39938</v>
      </c>
      <c r="C225" s="1" t="s">
        <v>108</v>
      </c>
      <c r="D225" s="47">
        <v>9590072.1913339738</v>
      </c>
      <c r="E225" s="98">
        <v>0</v>
      </c>
      <c r="F225" s="47">
        <f t="shared" si="42"/>
        <v>9590072.1913339738</v>
      </c>
      <c r="G225" s="41">
        <v>1</v>
      </c>
      <c r="H225" s="41">
        <v>4.6370689999999999E-2</v>
      </c>
      <c r="I225" s="47">
        <f t="shared" si="43"/>
        <v>444698.26466196839</v>
      </c>
      <c r="K225" s="47">
        <v>8771187.190986976</v>
      </c>
      <c r="L225" s="41">
        <f t="shared" si="44"/>
        <v>1</v>
      </c>
      <c r="M225" s="41">
        <f t="shared" si="45"/>
        <v>4.6370689999999999E-2</v>
      </c>
      <c r="N225" s="47">
        <f t="shared" si="46"/>
        <v>406726.00216522784</v>
      </c>
      <c r="P225" s="95"/>
      <c r="S225" s="41"/>
      <c r="T225" s="41"/>
    </row>
    <row r="226" spans="1:20">
      <c r="A226" s="12">
        <f t="shared" si="49"/>
        <v>211</v>
      </c>
      <c r="B226" s="105"/>
      <c r="C226" s="1" t="s">
        <v>261</v>
      </c>
      <c r="D226" s="47">
        <v>0</v>
      </c>
      <c r="E226" s="110">
        <v>0</v>
      </c>
      <c r="F226" s="63">
        <f t="shared" si="42"/>
        <v>0</v>
      </c>
      <c r="G226" s="109">
        <f>$G$188</f>
        <v>9.8599999999999993E-2</v>
      </c>
      <c r="H226" s="109">
        <f>$H$188</f>
        <v>0.50419999999999998</v>
      </c>
      <c r="I226" s="47">
        <f t="shared" si="43"/>
        <v>0</v>
      </c>
      <c r="K226" s="47">
        <v>0</v>
      </c>
      <c r="L226" s="41">
        <f t="shared" si="44"/>
        <v>9.8599999999999993E-2</v>
      </c>
      <c r="M226" s="41">
        <f t="shared" si="45"/>
        <v>0.50419999999999998</v>
      </c>
      <c r="N226" s="58">
        <f t="shared" si="46"/>
        <v>0</v>
      </c>
      <c r="P226" s="95"/>
      <c r="S226" s="41"/>
      <c r="T226" s="41"/>
    </row>
    <row r="227" spans="1:20">
      <c r="A227" s="12">
        <f t="shared" si="49"/>
        <v>212</v>
      </c>
      <c r="B227" s="107"/>
      <c r="C227" s="1"/>
      <c r="D227" s="117"/>
      <c r="E227" s="117"/>
      <c r="F227" s="117"/>
      <c r="I227" s="117"/>
      <c r="K227" s="117"/>
    </row>
    <row r="228" spans="1:20" ht="15.75" thickBot="1">
      <c r="A228" s="12">
        <f t="shared" si="49"/>
        <v>213</v>
      </c>
      <c r="B228" s="107"/>
      <c r="C228" s="1" t="s">
        <v>260</v>
      </c>
      <c r="D228" s="57">
        <f>SUM(D188:D226)</f>
        <v>124816300.33607602</v>
      </c>
      <c r="E228" s="57">
        <f>SUM(E188:E226)</f>
        <v>0</v>
      </c>
      <c r="F228" s="57">
        <f>SUM(F188:F226)</f>
        <v>124816300.33607602</v>
      </c>
      <c r="I228" s="57">
        <f>SUM(I188:I226)</f>
        <v>6261281.7868493367</v>
      </c>
      <c r="K228" s="57">
        <f>SUM(K188:K226)</f>
        <v>113321504.3049911</v>
      </c>
      <c r="N228" s="57">
        <f>SUM(N188:N226)</f>
        <v>5674680.3094059052</v>
      </c>
    </row>
    <row r="229" spans="1:20" ht="15.75" thickTop="1">
      <c r="A229" s="12">
        <f t="shared" si="49"/>
        <v>214</v>
      </c>
      <c r="B229" s="108"/>
      <c r="D229" s="43"/>
    </row>
    <row r="230" spans="1:20" ht="15.75">
      <c r="A230" s="12">
        <f t="shared" si="49"/>
        <v>215</v>
      </c>
      <c r="B230" s="54" t="s">
        <v>106</v>
      </c>
      <c r="D230" s="43"/>
    </row>
    <row r="231" spans="1:20">
      <c r="A231" s="12">
        <f t="shared" si="49"/>
        <v>216</v>
      </c>
      <c r="B231" s="108"/>
      <c r="D231" s="43"/>
      <c r="P231" s="17"/>
    </row>
    <row r="232" spans="1:20">
      <c r="A232" s="12">
        <f t="shared" si="49"/>
        <v>217</v>
      </c>
      <c r="B232" s="107"/>
      <c r="C232" s="52" t="s">
        <v>105</v>
      </c>
      <c r="D232" s="43"/>
    </row>
    <row r="233" spans="1:20">
      <c r="A233" s="12">
        <f t="shared" si="49"/>
        <v>218</v>
      </c>
      <c r="B233" s="106">
        <v>38900</v>
      </c>
      <c r="C233" s="1" t="s">
        <v>259</v>
      </c>
      <c r="D233" s="50">
        <v>0</v>
      </c>
      <c r="E233" s="50">
        <v>0</v>
      </c>
      <c r="F233" s="50">
        <f t="shared" ref="F233:F262" si="50">D233+E233</f>
        <v>0</v>
      </c>
      <c r="G233" s="41">
        <v>0.11020000000000001</v>
      </c>
      <c r="H233" s="41">
        <v>0.50429999999999997</v>
      </c>
      <c r="I233" s="50">
        <f t="shared" ref="I233:I262" si="51">F233*G233*H233</f>
        <v>0</v>
      </c>
      <c r="K233" s="50">
        <v>0</v>
      </c>
      <c r="L233" s="41">
        <f t="shared" ref="L233:L262" si="52">G233</f>
        <v>0.11020000000000001</v>
      </c>
      <c r="M233" s="41">
        <f t="shared" ref="M233:M262" si="53">H233</f>
        <v>0.50429999999999997</v>
      </c>
      <c r="N233" s="50">
        <f t="shared" ref="N233:N262" si="54">K233*L233*M233</f>
        <v>0</v>
      </c>
      <c r="P233" s="95"/>
      <c r="S233" s="41"/>
      <c r="T233" s="41"/>
    </row>
    <row r="234" spans="1:20">
      <c r="A234" s="12">
        <f t="shared" si="49"/>
        <v>219</v>
      </c>
      <c r="B234" s="106">
        <v>38910</v>
      </c>
      <c r="C234" s="1" t="s">
        <v>258</v>
      </c>
      <c r="D234" s="47">
        <v>0</v>
      </c>
      <c r="E234" s="47">
        <v>0</v>
      </c>
      <c r="F234" s="47">
        <f t="shared" si="50"/>
        <v>0</v>
      </c>
      <c r="G234" s="41">
        <v>1</v>
      </c>
      <c r="H234" s="41">
        <v>2.4788790000000002E-2</v>
      </c>
      <c r="I234" s="47">
        <f t="shared" si="51"/>
        <v>0</v>
      </c>
      <c r="K234" s="47">
        <v>0</v>
      </c>
      <c r="L234" s="41">
        <f t="shared" si="52"/>
        <v>1</v>
      </c>
      <c r="M234" s="41">
        <f t="shared" si="53"/>
        <v>2.4788790000000002E-2</v>
      </c>
      <c r="N234" s="47">
        <f t="shared" si="54"/>
        <v>0</v>
      </c>
      <c r="P234" s="95"/>
      <c r="S234" s="41"/>
      <c r="T234" s="41"/>
    </row>
    <row r="235" spans="1:20">
      <c r="A235" s="12">
        <f t="shared" si="49"/>
        <v>220</v>
      </c>
      <c r="B235" s="106">
        <v>39000</v>
      </c>
      <c r="C235" s="1" t="s">
        <v>257</v>
      </c>
      <c r="D235" s="47">
        <v>3581469.7894776734</v>
      </c>
      <c r="E235" s="47">
        <v>0</v>
      </c>
      <c r="F235" s="47">
        <f t="shared" si="50"/>
        <v>3581469.7894776734</v>
      </c>
      <c r="G235" s="41">
        <v>0.11020000000000001</v>
      </c>
      <c r="H235" s="41">
        <v>0.50429999999999997</v>
      </c>
      <c r="I235" s="47">
        <f t="shared" si="51"/>
        <v>199036.10067466169</v>
      </c>
      <c r="K235" s="47">
        <v>3423208.4441748341</v>
      </c>
      <c r="L235" s="41">
        <f t="shared" si="52"/>
        <v>0.11020000000000001</v>
      </c>
      <c r="M235" s="41">
        <f t="shared" si="53"/>
        <v>0.50429999999999997</v>
      </c>
      <c r="N235" s="47">
        <f t="shared" si="54"/>
        <v>190240.90682739005</v>
      </c>
      <c r="P235" s="95"/>
      <c r="S235" s="41"/>
      <c r="T235" s="41"/>
    </row>
    <row r="236" spans="1:20">
      <c r="A236" s="12">
        <f t="shared" si="49"/>
        <v>221</v>
      </c>
      <c r="B236" s="106">
        <v>39009</v>
      </c>
      <c r="C236" s="1" t="s">
        <v>256</v>
      </c>
      <c r="D236" s="47">
        <v>2162244.2703962508</v>
      </c>
      <c r="E236" s="47">
        <v>0</v>
      </c>
      <c r="F236" s="47">
        <f t="shared" si="50"/>
        <v>2162244.2703962508</v>
      </c>
      <c r="G236" s="41">
        <v>0.11020000000000001</v>
      </c>
      <c r="H236" s="41">
        <v>0.50429999999999997</v>
      </c>
      <c r="I236" s="47">
        <f t="shared" si="51"/>
        <v>120164.26036880339</v>
      </c>
      <c r="K236" s="47">
        <v>2089895.5328387504</v>
      </c>
      <c r="L236" s="41">
        <f t="shared" si="52"/>
        <v>0.11020000000000001</v>
      </c>
      <c r="M236" s="41">
        <f t="shared" si="53"/>
        <v>0.50429999999999997</v>
      </c>
      <c r="N236" s="47">
        <f t="shared" si="54"/>
        <v>116143.56175660611</v>
      </c>
      <c r="P236" s="95"/>
      <c r="S236" s="41"/>
      <c r="T236" s="41"/>
    </row>
    <row r="237" spans="1:20">
      <c r="A237" s="12">
        <f t="shared" si="49"/>
        <v>222</v>
      </c>
      <c r="B237" s="106">
        <v>39010</v>
      </c>
      <c r="C237" s="1" t="s">
        <v>255</v>
      </c>
      <c r="D237" s="47">
        <v>4472069.9865887491</v>
      </c>
      <c r="E237" s="47">
        <v>0</v>
      </c>
      <c r="F237" s="47">
        <f t="shared" si="50"/>
        <v>4472069.9865887491</v>
      </c>
      <c r="G237" s="41">
        <v>1</v>
      </c>
      <c r="H237" s="41">
        <v>2.4788790000000002E-2</v>
      </c>
      <c r="I237" s="47">
        <f t="shared" si="51"/>
        <v>110857.20376285132</v>
      </c>
      <c r="K237" s="47">
        <v>4322574.8203697493</v>
      </c>
      <c r="L237" s="41">
        <f t="shared" si="52"/>
        <v>1</v>
      </c>
      <c r="M237" s="41">
        <f t="shared" si="53"/>
        <v>2.4788790000000002E-2</v>
      </c>
      <c r="N237" s="47">
        <f t="shared" si="54"/>
        <v>107151.39948143344</v>
      </c>
      <c r="P237" s="95"/>
      <c r="S237" s="41"/>
      <c r="T237" s="41"/>
    </row>
    <row r="238" spans="1:20">
      <c r="A238" s="12">
        <f t="shared" si="49"/>
        <v>223</v>
      </c>
      <c r="B238" s="106">
        <v>39100</v>
      </c>
      <c r="C238" s="1" t="s">
        <v>254</v>
      </c>
      <c r="D238" s="47">
        <v>1359004.4211719993</v>
      </c>
      <c r="E238" s="47">
        <v>0</v>
      </c>
      <c r="F238" s="47">
        <f t="shared" si="50"/>
        <v>1359004.4211719993</v>
      </c>
      <c r="G238" s="41">
        <v>0.11020000000000001</v>
      </c>
      <c r="H238" s="41">
        <v>0.50429999999999997</v>
      </c>
      <c r="I238" s="47">
        <f t="shared" si="51"/>
        <v>75525.121441593728</v>
      </c>
      <c r="K238" s="47">
        <v>1271853.072491999</v>
      </c>
      <c r="L238" s="41">
        <f t="shared" si="52"/>
        <v>0.11020000000000001</v>
      </c>
      <c r="M238" s="41">
        <f t="shared" si="53"/>
        <v>0.50429999999999997</v>
      </c>
      <c r="N238" s="47">
        <f t="shared" si="54"/>
        <v>70681.784591240197</v>
      </c>
      <c r="P238" s="95"/>
      <c r="S238" s="41"/>
      <c r="T238" s="41"/>
    </row>
    <row r="239" spans="1:20">
      <c r="A239" s="12">
        <f t="shared" si="49"/>
        <v>224</v>
      </c>
      <c r="B239" s="106">
        <v>39101</v>
      </c>
      <c r="C239" s="1" t="s">
        <v>98</v>
      </c>
      <c r="D239" s="47">
        <v>0</v>
      </c>
      <c r="E239" s="47">
        <v>0</v>
      </c>
      <c r="F239" s="47">
        <f t="shared" si="50"/>
        <v>0</v>
      </c>
      <c r="G239" s="41">
        <v>0.11020000000000001</v>
      </c>
      <c r="H239" s="41">
        <v>0.50429999999999997</v>
      </c>
      <c r="I239" s="47">
        <f t="shared" si="51"/>
        <v>0</v>
      </c>
      <c r="K239" s="47">
        <v>0</v>
      </c>
      <c r="L239" s="41">
        <f t="shared" si="52"/>
        <v>0.11020000000000001</v>
      </c>
      <c r="M239" s="41">
        <f t="shared" si="53"/>
        <v>0.50429999999999997</v>
      </c>
      <c r="N239" s="47">
        <f t="shared" si="54"/>
        <v>0</v>
      </c>
      <c r="P239" s="95"/>
      <c r="S239" s="41"/>
      <c r="T239" s="41"/>
    </row>
    <row r="240" spans="1:20">
      <c r="A240" s="12">
        <f t="shared" si="49"/>
        <v>225</v>
      </c>
      <c r="B240" s="106">
        <v>39102</v>
      </c>
      <c r="C240" s="1" t="s">
        <v>97</v>
      </c>
      <c r="D240" s="47">
        <v>0</v>
      </c>
      <c r="E240" s="47">
        <v>0</v>
      </c>
      <c r="F240" s="47">
        <f t="shared" si="50"/>
        <v>0</v>
      </c>
      <c r="G240" s="41">
        <v>0.11020000000000001</v>
      </c>
      <c r="H240" s="41">
        <v>0.50429999999999997</v>
      </c>
      <c r="I240" s="47">
        <f t="shared" si="51"/>
        <v>0</v>
      </c>
      <c r="K240" s="47">
        <v>0</v>
      </c>
      <c r="L240" s="41">
        <f t="shared" si="52"/>
        <v>0.11020000000000001</v>
      </c>
      <c r="M240" s="41">
        <f t="shared" si="53"/>
        <v>0.50429999999999997</v>
      </c>
      <c r="N240" s="47">
        <f t="shared" si="54"/>
        <v>0</v>
      </c>
      <c r="P240" s="95"/>
      <c r="S240" s="41"/>
      <c r="T240" s="41"/>
    </row>
    <row r="241" spans="1:20">
      <c r="A241" s="12">
        <f t="shared" si="49"/>
        <v>226</v>
      </c>
      <c r="B241" s="106">
        <v>39103</v>
      </c>
      <c r="C241" s="1" t="s">
        <v>96</v>
      </c>
      <c r="D241" s="47">
        <v>0</v>
      </c>
      <c r="E241" s="47">
        <v>0</v>
      </c>
      <c r="F241" s="47">
        <f t="shared" si="50"/>
        <v>0</v>
      </c>
      <c r="G241" s="41">
        <v>0.11020000000000001</v>
      </c>
      <c r="H241" s="41">
        <v>0.50429999999999997</v>
      </c>
      <c r="I241" s="47">
        <f t="shared" si="51"/>
        <v>0</v>
      </c>
      <c r="K241" s="47">
        <v>0</v>
      </c>
      <c r="L241" s="41">
        <f t="shared" si="52"/>
        <v>0.11020000000000001</v>
      </c>
      <c r="M241" s="41">
        <f t="shared" si="53"/>
        <v>0.50429999999999997</v>
      </c>
      <c r="N241" s="47">
        <f t="shared" si="54"/>
        <v>0</v>
      </c>
      <c r="P241" s="95"/>
      <c r="S241" s="41"/>
      <c r="T241" s="41"/>
    </row>
    <row r="242" spans="1:20">
      <c r="A242" s="12">
        <f t="shared" si="49"/>
        <v>227</v>
      </c>
      <c r="B242" s="106">
        <v>39110</v>
      </c>
      <c r="C242" s="1" t="s">
        <v>95</v>
      </c>
      <c r="D242" s="47">
        <v>147557.84045099997</v>
      </c>
      <c r="E242" s="47">
        <v>0</v>
      </c>
      <c r="F242" s="47">
        <f t="shared" si="50"/>
        <v>147557.84045099997</v>
      </c>
      <c r="G242" s="41">
        <v>1</v>
      </c>
      <c r="H242" s="41">
        <v>2.4788790000000002E-2</v>
      </c>
      <c r="I242" s="47">
        <f t="shared" si="51"/>
        <v>3657.7803197933436</v>
      </c>
      <c r="K242" s="47">
        <v>129934.20926100003</v>
      </c>
      <c r="L242" s="41">
        <f t="shared" si="52"/>
        <v>1</v>
      </c>
      <c r="M242" s="41">
        <f t="shared" si="53"/>
        <v>2.4788790000000002E-2</v>
      </c>
      <c r="N242" s="47">
        <f t="shared" si="54"/>
        <v>3220.9118271869852</v>
      </c>
      <c r="P242" s="95"/>
      <c r="S242" s="41"/>
      <c r="T242" s="41"/>
    </row>
    <row r="243" spans="1:20">
      <c r="A243" s="12">
        <f t="shared" si="49"/>
        <v>228</v>
      </c>
      <c r="B243" s="106">
        <v>39210</v>
      </c>
      <c r="C243" s="1" t="s">
        <v>94</v>
      </c>
      <c r="D243" s="47">
        <v>96686.997029000035</v>
      </c>
      <c r="E243" s="47">
        <v>0</v>
      </c>
      <c r="F243" s="47">
        <f t="shared" si="50"/>
        <v>96686.997029000035</v>
      </c>
      <c r="G243" s="41">
        <v>1</v>
      </c>
      <c r="H243" s="41">
        <v>2.4788790000000002E-2</v>
      </c>
      <c r="I243" s="47">
        <f t="shared" si="51"/>
        <v>2396.7536650825059</v>
      </c>
      <c r="K243" s="47">
        <v>96686.997029000035</v>
      </c>
      <c r="L243" s="41">
        <f t="shared" si="52"/>
        <v>1</v>
      </c>
      <c r="M243" s="41">
        <f t="shared" si="53"/>
        <v>2.4788790000000002E-2</v>
      </c>
      <c r="N243" s="47">
        <f t="shared" si="54"/>
        <v>2396.7536650825059</v>
      </c>
      <c r="P243" s="95"/>
      <c r="S243" s="41"/>
      <c r="T243" s="41"/>
    </row>
    <row r="244" spans="1:20">
      <c r="A244" s="12">
        <f t="shared" si="49"/>
        <v>229</v>
      </c>
      <c r="B244" s="106">
        <v>39410</v>
      </c>
      <c r="C244" s="1" t="s">
        <v>93</v>
      </c>
      <c r="D244" s="47">
        <v>332001.23193850019</v>
      </c>
      <c r="E244" s="47">
        <v>0</v>
      </c>
      <c r="F244" s="47">
        <f t="shared" si="50"/>
        <v>332001.23193850019</v>
      </c>
      <c r="G244" s="41">
        <v>1</v>
      </c>
      <c r="H244" s="41">
        <v>2.4788790000000002E-2</v>
      </c>
      <c r="I244" s="47">
        <f t="shared" si="51"/>
        <v>8229.9088182647738</v>
      </c>
      <c r="K244" s="47">
        <v>293171.43583450012</v>
      </c>
      <c r="L244" s="41">
        <f t="shared" si="52"/>
        <v>1</v>
      </c>
      <c r="M244" s="41">
        <f t="shared" si="53"/>
        <v>2.4788790000000002E-2</v>
      </c>
      <c r="N244" s="47">
        <f t="shared" si="54"/>
        <v>7267.3651568998985</v>
      </c>
      <c r="P244" s="95"/>
      <c r="S244" s="41"/>
      <c r="T244" s="41"/>
    </row>
    <row r="245" spans="1:20">
      <c r="A245" s="12">
        <f t="shared" ref="A245:A266" si="55">A244+1</f>
        <v>230</v>
      </c>
      <c r="B245" s="106">
        <v>39510</v>
      </c>
      <c r="C245" s="1" t="s">
        <v>92</v>
      </c>
      <c r="D245" s="47">
        <v>23762.293175416678</v>
      </c>
      <c r="E245" s="47">
        <v>0</v>
      </c>
      <c r="F245" s="47">
        <f t="shared" si="50"/>
        <v>23762.293175416678</v>
      </c>
      <c r="G245" s="41">
        <v>1</v>
      </c>
      <c r="H245" s="41">
        <v>2.4788790000000002E-2</v>
      </c>
      <c r="I245" s="47">
        <f t="shared" si="51"/>
        <v>589.03849544383729</v>
      </c>
      <c r="K245" s="47">
        <v>23747.598875480784</v>
      </c>
      <c r="L245" s="41">
        <f t="shared" si="52"/>
        <v>1</v>
      </c>
      <c r="M245" s="41">
        <f t="shared" si="53"/>
        <v>2.4788790000000002E-2</v>
      </c>
      <c r="N245" s="47">
        <f t="shared" si="54"/>
        <v>588.67424152852936</v>
      </c>
      <c r="P245" s="95"/>
      <c r="S245" s="41"/>
      <c r="T245" s="41"/>
    </row>
    <row r="246" spans="1:20">
      <c r="A246" s="12">
        <f t="shared" si="55"/>
        <v>231</v>
      </c>
      <c r="B246" s="106">
        <v>39700</v>
      </c>
      <c r="C246" s="1" t="s">
        <v>253</v>
      </c>
      <c r="D246" s="47">
        <v>1541933.2229932514</v>
      </c>
      <c r="E246" s="47">
        <v>0</v>
      </c>
      <c r="F246" s="47">
        <f t="shared" si="50"/>
        <v>1541933.2229932514</v>
      </c>
      <c r="G246" s="41">
        <v>0.11020000000000001</v>
      </c>
      <c r="H246" s="41">
        <v>0.50429999999999997</v>
      </c>
      <c r="I246" s="47">
        <f t="shared" si="51"/>
        <v>85691.181063975746</v>
      </c>
      <c r="K246" s="47">
        <v>1477652.4880972514</v>
      </c>
      <c r="L246" s="41">
        <f t="shared" si="52"/>
        <v>0.11020000000000001</v>
      </c>
      <c r="M246" s="41">
        <f t="shared" si="53"/>
        <v>0.50429999999999997</v>
      </c>
      <c r="N246" s="47">
        <f t="shared" si="54"/>
        <v>82118.852502168316</v>
      </c>
      <c r="P246" s="95"/>
      <c r="S246" s="41"/>
      <c r="T246" s="41"/>
    </row>
    <row r="247" spans="1:20">
      <c r="A247" s="12">
        <f t="shared" si="55"/>
        <v>232</v>
      </c>
      <c r="B247" s="106">
        <v>39710</v>
      </c>
      <c r="C247" s="1" t="s">
        <v>252</v>
      </c>
      <c r="D247" s="47">
        <v>235111.80119099992</v>
      </c>
      <c r="E247" s="47">
        <v>0</v>
      </c>
      <c r="F247" s="47">
        <f t="shared" si="50"/>
        <v>235111.80119099992</v>
      </c>
      <c r="G247" s="41">
        <v>1</v>
      </c>
      <c r="H247" s="41">
        <v>2.4788790000000002E-2</v>
      </c>
      <c r="I247" s="47">
        <f t="shared" si="51"/>
        <v>5828.1370662454474</v>
      </c>
      <c r="K247" s="47">
        <v>224094.17706299998</v>
      </c>
      <c r="L247" s="41">
        <f t="shared" si="52"/>
        <v>1</v>
      </c>
      <c r="M247" s="41">
        <f t="shared" si="53"/>
        <v>2.4788790000000002E-2</v>
      </c>
      <c r="N247" s="47">
        <f t="shared" si="54"/>
        <v>5555.0234954375237</v>
      </c>
      <c r="P247" s="95"/>
      <c r="S247" s="41"/>
      <c r="T247" s="41"/>
    </row>
    <row r="248" spans="1:20">
      <c r="A248" s="12">
        <f t="shared" si="55"/>
        <v>233</v>
      </c>
      <c r="B248" s="106">
        <v>39800</v>
      </c>
      <c r="C248" s="1" t="s">
        <v>251</v>
      </c>
      <c r="D248" s="47">
        <v>25360.307014749997</v>
      </c>
      <c r="E248" s="47">
        <v>0</v>
      </c>
      <c r="F248" s="47">
        <f t="shared" si="50"/>
        <v>25360.307014749997</v>
      </c>
      <c r="G248" s="41">
        <v>0.11020000000000001</v>
      </c>
      <c r="H248" s="41">
        <v>0.50429999999999997</v>
      </c>
      <c r="I248" s="47">
        <f t="shared" si="51"/>
        <v>1409.3701515947344</v>
      </c>
      <c r="K248" s="47">
        <v>22776.469388749996</v>
      </c>
      <c r="L248" s="41">
        <f t="shared" si="52"/>
        <v>0.11020000000000001</v>
      </c>
      <c r="M248" s="41">
        <f t="shared" si="53"/>
        <v>0.50429999999999997</v>
      </c>
      <c r="N248" s="47">
        <f t="shared" si="54"/>
        <v>1265.7763211046779</v>
      </c>
      <c r="P248" s="95"/>
      <c r="S248" s="41"/>
      <c r="T248" s="41"/>
    </row>
    <row r="249" spans="1:20">
      <c r="A249" s="12">
        <f t="shared" si="55"/>
        <v>234</v>
      </c>
      <c r="B249" s="105">
        <v>39810</v>
      </c>
      <c r="C249" s="1" t="s">
        <v>88</v>
      </c>
      <c r="D249" s="47">
        <v>229653.62411149987</v>
      </c>
      <c r="E249" s="47">
        <v>0</v>
      </c>
      <c r="F249" s="47">
        <f t="shared" si="50"/>
        <v>229653.62411149987</v>
      </c>
      <c r="G249" s="41">
        <v>1</v>
      </c>
      <c r="H249" s="41">
        <v>2.4788790000000002E-2</v>
      </c>
      <c r="I249" s="47">
        <f t="shared" si="51"/>
        <v>5692.8354608389072</v>
      </c>
      <c r="K249" s="47">
        <v>209910.30266749996</v>
      </c>
      <c r="L249" s="41">
        <f t="shared" si="52"/>
        <v>1</v>
      </c>
      <c r="M249" s="41">
        <f t="shared" si="53"/>
        <v>2.4788790000000002E-2</v>
      </c>
      <c r="N249" s="47">
        <f t="shared" si="54"/>
        <v>5203.4224116610967</v>
      </c>
      <c r="P249" s="95"/>
      <c r="S249" s="41"/>
      <c r="T249" s="41"/>
    </row>
    <row r="250" spans="1:20">
      <c r="A250" s="12">
        <f t="shared" si="55"/>
        <v>235</v>
      </c>
      <c r="B250" s="105">
        <v>39900</v>
      </c>
      <c r="C250" s="1" t="s">
        <v>250</v>
      </c>
      <c r="D250" s="47">
        <v>-154264.63</v>
      </c>
      <c r="E250" s="47">
        <v>0</v>
      </c>
      <c r="F250" s="47">
        <f t="shared" si="50"/>
        <v>-154264.63</v>
      </c>
      <c r="G250" s="41">
        <v>0.11020000000000001</v>
      </c>
      <c r="H250" s="41">
        <v>0.50429999999999997</v>
      </c>
      <c r="I250" s="47">
        <f t="shared" si="51"/>
        <v>-8573.0809505718007</v>
      </c>
      <c r="K250" s="47">
        <v>-154264.62999999995</v>
      </c>
      <c r="L250" s="41">
        <f t="shared" si="52"/>
        <v>0.11020000000000001</v>
      </c>
      <c r="M250" s="41">
        <f t="shared" si="53"/>
        <v>0.50429999999999997</v>
      </c>
      <c r="N250" s="47">
        <f t="shared" si="54"/>
        <v>-8573.0809505717971</v>
      </c>
      <c r="P250" s="95"/>
      <c r="S250" s="41"/>
      <c r="T250" s="41"/>
    </row>
    <row r="251" spans="1:20">
      <c r="A251" s="12">
        <f t="shared" si="55"/>
        <v>236</v>
      </c>
      <c r="B251" s="105">
        <v>39901</v>
      </c>
      <c r="C251" s="1" t="s">
        <v>249</v>
      </c>
      <c r="D251" s="47">
        <v>8219168.0798418261</v>
      </c>
      <c r="E251" s="47">
        <v>0</v>
      </c>
      <c r="F251" s="47">
        <f t="shared" si="50"/>
        <v>8219168.0798418261</v>
      </c>
      <c r="G251" s="41">
        <v>0.11020000000000001</v>
      </c>
      <c r="H251" s="41">
        <v>0.50429999999999997</v>
      </c>
      <c r="I251" s="47">
        <f t="shared" si="51"/>
        <v>456770.89618559845</v>
      </c>
      <c r="K251" s="47">
        <v>7541174.9210031861</v>
      </c>
      <c r="L251" s="41">
        <f t="shared" si="52"/>
        <v>0.11020000000000001</v>
      </c>
      <c r="M251" s="41">
        <f t="shared" si="53"/>
        <v>0.50429999999999997</v>
      </c>
      <c r="N251" s="47">
        <f t="shared" si="54"/>
        <v>419092.19929534214</v>
      </c>
      <c r="P251" s="95"/>
      <c r="S251" s="41"/>
      <c r="T251" s="41"/>
    </row>
    <row r="252" spans="1:20">
      <c r="A252" s="12">
        <f t="shared" si="55"/>
        <v>237</v>
      </c>
      <c r="B252" s="105">
        <v>39902</v>
      </c>
      <c r="C252" s="1" t="s">
        <v>248</v>
      </c>
      <c r="D252" s="47">
        <v>2045321.8992660004</v>
      </c>
      <c r="E252" s="47">
        <v>0</v>
      </c>
      <c r="F252" s="47">
        <f t="shared" si="50"/>
        <v>2045321.8992660004</v>
      </c>
      <c r="G252" s="41">
        <v>0.11020000000000001</v>
      </c>
      <c r="H252" s="41">
        <v>0.50429999999999997</v>
      </c>
      <c r="I252" s="47">
        <f t="shared" si="51"/>
        <v>113666.43288474281</v>
      </c>
      <c r="K252" s="47">
        <v>1927929.9492300001</v>
      </c>
      <c r="L252" s="41">
        <f t="shared" si="52"/>
        <v>0.11020000000000001</v>
      </c>
      <c r="M252" s="41">
        <f t="shared" si="53"/>
        <v>0.50429999999999997</v>
      </c>
      <c r="N252" s="47">
        <f t="shared" si="54"/>
        <v>107142.50908831513</v>
      </c>
      <c r="P252" s="95"/>
      <c r="S252" s="41"/>
      <c r="T252" s="41"/>
    </row>
    <row r="253" spans="1:20">
      <c r="A253" s="12">
        <f t="shared" si="55"/>
        <v>238</v>
      </c>
      <c r="B253" s="105">
        <v>39903</v>
      </c>
      <c r="C253" s="1" t="s">
        <v>247</v>
      </c>
      <c r="D253" s="47">
        <v>231727.99987675002</v>
      </c>
      <c r="E253" s="47">
        <v>0</v>
      </c>
      <c r="F253" s="47">
        <f t="shared" si="50"/>
        <v>231727.99987675002</v>
      </c>
      <c r="G253" s="41">
        <v>0.11020000000000001</v>
      </c>
      <c r="H253" s="41">
        <v>0.50429999999999997</v>
      </c>
      <c r="I253" s="47">
        <f t="shared" si="51"/>
        <v>12878.019423230522</v>
      </c>
      <c r="K253" s="47">
        <v>214248.86113374995</v>
      </c>
      <c r="L253" s="41">
        <f t="shared" si="52"/>
        <v>0.11020000000000001</v>
      </c>
      <c r="M253" s="41">
        <f t="shared" si="53"/>
        <v>0.50429999999999997</v>
      </c>
      <c r="N253" s="47">
        <f t="shared" si="54"/>
        <v>11906.636213806461</v>
      </c>
      <c r="P253" s="95"/>
      <c r="S253" s="41"/>
      <c r="T253" s="41"/>
    </row>
    <row r="254" spans="1:20">
      <c r="A254" s="12">
        <f t="shared" si="55"/>
        <v>239</v>
      </c>
      <c r="B254" s="105">
        <v>39906</v>
      </c>
      <c r="C254" s="1" t="s">
        <v>246</v>
      </c>
      <c r="D254" s="47">
        <v>123089.58403767468</v>
      </c>
      <c r="E254" s="47">
        <v>0</v>
      </c>
      <c r="F254" s="47">
        <f t="shared" si="50"/>
        <v>123089.58403767468</v>
      </c>
      <c r="G254" s="41">
        <v>0.11020000000000001</v>
      </c>
      <c r="H254" s="41">
        <v>0.50429999999999997</v>
      </c>
      <c r="I254" s="47">
        <f t="shared" si="51"/>
        <v>6840.5633107679678</v>
      </c>
      <c r="K254" s="47">
        <v>-4667.9156808679691</v>
      </c>
      <c r="L254" s="41">
        <f t="shared" si="52"/>
        <v>0.11020000000000001</v>
      </c>
      <c r="M254" s="41">
        <f t="shared" si="53"/>
        <v>0.50429999999999997</v>
      </c>
      <c r="N254" s="47">
        <f t="shared" si="54"/>
        <v>-259.4140925403612</v>
      </c>
      <c r="P254" s="95"/>
      <c r="S254" s="41"/>
      <c r="T254" s="41"/>
    </row>
    <row r="255" spans="1:20">
      <c r="A255" s="12">
        <f t="shared" si="55"/>
        <v>240</v>
      </c>
      <c r="B255" s="105">
        <v>39907</v>
      </c>
      <c r="C255" s="1" t="s">
        <v>245</v>
      </c>
      <c r="D255" s="47">
        <v>-57199.47</v>
      </c>
      <c r="E255" s="47">
        <v>0</v>
      </c>
      <c r="F255" s="47">
        <f t="shared" si="50"/>
        <v>-57199.47</v>
      </c>
      <c r="G255" s="41">
        <v>0.11020000000000001</v>
      </c>
      <c r="H255" s="41">
        <v>0.50429999999999997</v>
      </c>
      <c r="I255" s="47">
        <f t="shared" si="51"/>
        <v>-3178.7953378542002</v>
      </c>
      <c r="K255" s="47">
        <v>-57199.469999999979</v>
      </c>
      <c r="L255" s="41">
        <f t="shared" si="52"/>
        <v>0.11020000000000001</v>
      </c>
      <c r="M255" s="41">
        <f t="shared" si="53"/>
        <v>0.50429999999999997</v>
      </c>
      <c r="N255" s="47">
        <f t="shared" si="54"/>
        <v>-3178.7953378541988</v>
      </c>
      <c r="P255" s="95"/>
      <c r="S255" s="41"/>
      <c r="T255" s="41"/>
    </row>
    <row r="256" spans="1:20">
      <c r="A256" s="12">
        <f t="shared" si="55"/>
        <v>241</v>
      </c>
      <c r="B256" s="105">
        <v>39908</v>
      </c>
      <c r="C256" s="1" t="s">
        <v>244</v>
      </c>
      <c r="D256" s="47">
        <v>57941104.028163306</v>
      </c>
      <c r="E256" s="47">
        <v>0</v>
      </c>
      <c r="F256" s="47">
        <f t="shared" si="50"/>
        <v>57941104.028163306</v>
      </c>
      <c r="G256" s="41">
        <v>0.11020000000000001</v>
      </c>
      <c r="H256" s="41">
        <v>0.50429999999999997</v>
      </c>
      <c r="I256" s="47">
        <f t="shared" si="51"/>
        <v>3220010.8035065839</v>
      </c>
      <c r="K256" s="47">
        <v>54182313.193701185</v>
      </c>
      <c r="L256" s="41">
        <f t="shared" si="52"/>
        <v>0.11020000000000001</v>
      </c>
      <c r="M256" s="41">
        <f t="shared" si="53"/>
        <v>0.50429999999999997</v>
      </c>
      <c r="N256" s="47">
        <f t="shared" si="54"/>
        <v>3011120.2879029028</v>
      </c>
      <c r="P256" s="116"/>
      <c r="S256" s="41"/>
      <c r="T256" s="41"/>
    </row>
    <row r="257" spans="1:20">
      <c r="A257" s="12">
        <f t="shared" si="55"/>
        <v>242</v>
      </c>
      <c r="B257" s="105">
        <v>39910</v>
      </c>
      <c r="C257" s="1" t="s">
        <v>243</v>
      </c>
      <c r="D257" s="47">
        <v>260880.17893200027</v>
      </c>
      <c r="E257" s="47">
        <v>0</v>
      </c>
      <c r="F257" s="47">
        <f t="shared" si="50"/>
        <v>260880.17893200027</v>
      </c>
      <c r="G257" s="41">
        <v>1</v>
      </c>
      <c r="H257" s="41">
        <v>2.4788790000000002E-2</v>
      </c>
      <c r="I257" s="47">
        <f t="shared" si="51"/>
        <v>6466.9039707077791</v>
      </c>
      <c r="K257" s="47">
        <v>238357.10306000017</v>
      </c>
      <c r="L257" s="41">
        <f t="shared" si="52"/>
        <v>1</v>
      </c>
      <c r="M257" s="41">
        <f t="shared" si="53"/>
        <v>2.4788790000000002E-2</v>
      </c>
      <c r="N257" s="47">
        <f t="shared" si="54"/>
        <v>5908.5841727627021</v>
      </c>
      <c r="P257" s="95"/>
      <c r="S257" s="41"/>
      <c r="T257" s="41"/>
    </row>
    <row r="258" spans="1:20">
      <c r="A258" s="12">
        <f t="shared" si="55"/>
        <v>243</v>
      </c>
      <c r="B258" s="105">
        <v>39916</v>
      </c>
      <c r="C258" s="1" t="s">
        <v>242</v>
      </c>
      <c r="D258" s="47">
        <v>67838.959169999973</v>
      </c>
      <c r="E258" s="47">
        <v>0</v>
      </c>
      <c r="F258" s="47">
        <f t="shared" si="50"/>
        <v>67838.959169999973</v>
      </c>
      <c r="G258" s="41">
        <v>1</v>
      </c>
      <c r="H258" s="41">
        <v>2.4788790000000002E-2</v>
      </c>
      <c r="I258" s="47">
        <f t="shared" si="51"/>
        <v>1681.6457126837038</v>
      </c>
      <c r="K258" s="47">
        <v>61355.797057999982</v>
      </c>
      <c r="L258" s="41">
        <f t="shared" si="52"/>
        <v>1</v>
      </c>
      <c r="M258" s="41">
        <f t="shared" si="53"/>
        <v>2.4788790000000002E-2</v>
      </c>
      <c r="N258" s="47">
        <f t="shared" si="54"/>
        <v>1520.9359685533796</v>
      </c>
      <c r="P258" s="95"/>
      <c r="S258" s="41"/>
      <c r="T258" s="41"/>
    </row>
    <row r="259" spans="1:20">
      <c r="A259" s="12">
        <f t="shared" si="55"/>
        <v>244</v>
      </c>
      <c r="B259" s="105">
        <v>39917</v>
      </c>
      <c r="C259" s="1" t="s">
        <v>241</v>
      </c>
      <c r="D259" s="47">
        <v>-27275.53843600001</v>
      </c>
      <c r="E259" s="47">
        <v>0</v>
      </c>
      <c r="F259" s="47">
        <f t="shared" si="50"/>
        <v>-27275.53843600001</v>
      </c>
      <c r="G259" s="41">
        <v>1</v>
      </c>
      <c r="H259" s="41">
        <v>2.4788790000000002E-2</v>
      </c>
      <c r="I259" s="47">
        <f t="shared" si="51"/>
        <v>-676.12759442693277</v>
      </c>
      <c r="K259" s="47">
        <v>-27452.861836</v>
      </c>
      <c r="L259" s="41">
        <f t="shared" si="52"/>
        <v>1</v>
      </c>
      <c r="M259" s="41">
        <f t="shared" si="53"/>
        <v>2.4788790000000002E-2</v>
      </c>
      <c r="N259" s="47">
        <f t="shared" si="54"/>
        <v>-680.52322695161843</v>
      </c>
      <c r="P259" s="95"/>
      <c r="S259" s="41"/>
      <c r="T259" s="41"/>
    </row>
    <row r="260" spans="1:20">
      <c r="A260" s="12">
        <f t="shared" si="55"/>
        <v>245</v>
      </c>
      <c r="B260" s="105">
        <v>39918</v>
      </c>
      <c r="C260" s="1" t="s">
        <v>77</v>
      </c>
      <c r="D260" s="47">
        <v>-9966.41</v>
      </c>
      <c r="E260" s="47">
        <v>0</v>
      </c>
      <c r="F260" s="47">
        <f t="shared" si="50"/>
        <v>-9966.41</v>
      </c>
      <c r="G260" s="41">
        <v>1</v>
      </c>
      <c r="H260" s="41">
        <v>2.4788790000000002E-2</v>
      </c>
      <c r="I260" s="47">
        <f t="shared" si="51"/>
        <v>-247.05524454390002</v>
      </c>
      <c r="K260" s="47">
        <v>-9966.4100000000017</v>
      </c>
      <c r="L260" s="41">
        <f t="shared" si="52"/>
        <v>1</v>
      </c>
      <c r="M260" s="41">
        <f t="shared" si="53"/>
        <v>2.4788790000000002E-2</v>
      </c>
      <c r="N260" s="47">
        <f t="shared" si="54"/>
        <v>-247.05524454390005</v>
      </c>
      <c r="P260" s="95"/>
      <c r="S260" s="41"/>
      <c r="T260" s="41"/>
    </row>
    <row r="261" spans="1:20">
      <c r="A261" s="12">
        <f t="shared" si="55"/>
        <v>246</v>
      </c>
      <c r="B261" s="105">
        <v>39924</v>
      </c>
      <c r="C261" s="1" t="s">
        <v>76</v>
      </c>
      <c r="D261" s="47">
        <v>0</v>
      </c>
      <c r="E261" s="47">
        <v>0</v>
      </c>
      <c r="F261" s="47">
        <f t="shared" si="50"/>
        <v>0</v>
      </c>
      <c r="G261" s="41">
        <v>0.11020000000000001</v>
      </c>
      <c r="H261" s="41">
        <v>0.50429999999999997</v>
      </c>
      <c r="I261" s="47">
        <f t="shared" si="51"/>
        <v>0</v>
      </c>
      <c r="K261" s="47">
        <v>0</v>
      </c>
      <c r="L261" s="41">
        <f t="shared" si="52"/>
        <v>0.11020000000000001</v>
      </c>
      <c r="M261" s="41">
        <f t="shared" si="53"/>
        <v>0.50429999999999997</v>
      </c>
      <c r="N261" s="47">
        <f t="shared" si="54"/>
        <v>0</v>
      </c>
      <c r="P261" s="95"/>
      <c r="S261" s="41"/>
      <c r="T261" s="41"/>
    </row>
    <row r="262" spans="1:20">
      <c r="A262" s="12">
        <f t="shared" si="55"/>
        <v>247</v>
      </c>
      <c r="B262" s="105"/>
      <c r="C262" s="1" t="s">
        <v>261</v>
      </c>
      <c r="D262" s="47">
        <v>0</v>
      </c>
      <c r="E262" s="63">
        <v>0</v>
      </c>
      <c r="F262" s="47">
        <f t="shared" si="50"/>
        <v>0</v>
      </c>
      <c r="G262" s="41">
        <f>$G$233</f>
        <v>0.11020000000000001</v>
      </c>
      <c r="H262" s="41">
        <f>$H$233</f>
        <v>0.50429999999999997</v>
      </c>
      <c r="I262" s="58">
        <f t="shared" si="51"/>
        <v>0</v>
      </c>
      <c r="K262" s="47">
        <v>0</v>
      </c>
      <c r="L262" s="41">
        <f t="shared" si="52"/>
        <v>0.11020000000000001</v>
      </c>
      <c r="M262" s="41">
        <f t="shared" si="53"/>
        <v>0.50429999999999997</v>
      </c>
      <c r="N262" s="58">
        <f t="shared" si="54"/>
        <v>0</v>
      </c>
      <c r="P262" s="95"/>
      <c r="S262" s="41"/>
      <c r="T262" s="41"/>
    </row>
    <row r="263" spans="1:20">
      <c r="A263" s="12">
        <f t="shared" si="55"/>
        <v>248</v>
      </c>
      <c r="B263" s="4"/>
      <c r="C263" s="1"/>
      <c r="D263" s="115"/>
      <c r="E263" s="44"/>
      <c r="F263" s="44"/>
      <c r="K263" s="44"/>
    </row>
    <row r="264" spans="1:20" ht="15.75" thickBot="1">
      <c r="A264" s="12">
        <f t="shared" si="55"/>
        <v>249</v>
      </c>
      <c r="B264" s="4"/>
      <c r="C264" s="1" t="s">
        <v>239</v>
      </c>
      <c r="D264" s="38">
        <f>SUM(D233:D263)</f>
        <v>82847280.466390654</v>
      </c>
      <c r="E264" s="38">
        <f>SUM(E233:E263)</f>
        <v>0</v>
      </c>
      <c r="F264" s="38">
        <f>SUM(F233:F263)</f>
        <v>82847280.466390654</v>
      </c>
      <c r="I264" s="38">
        <f>SUM(I233:I263)</f>
        <v>4424717.8971560681</v>
      </c>
      <c r="K264" s="38">
        <f>SUM(K233:K263)</f>
        <v>77497334.085761085</v>
      </c>
      <c r="N264" s="38">
        <f>SUM(N233:N263)</f>
        <v>4135586.7160669598</v>
      </c>
    </row>
    <row r="265" spans="1:20" ht="15.75" thickTop="1">
      <c r="A265" s="12">
        <f t="shared" si="55"/>
        <v>250</v>
      </c>
    </row>
    <row r="266" spans="1:20" ht="30.75" thickBot="1">
      <c r="A266" s="12">
        <f t="shared" si="55"/>
        <v>251</v>
      </c>
      <c r="C266" s="39" t="s">
        <v>238</v>
      </c>
      <c r="D266" s="38">
        <f>D264+D228+D183+D120</f>
        <v>388423135.60229552</v>
      </c>
      <c r="E266" s="38">
        <f>E264+E228+E183+E120</f>
        <v>0</v>
      </c>
      <c r="F266" s="38">
        <f>F264+F228+F183+F120</f>
        <v>388423135.60229552</v>
      </c>
      <c r="I266" s="38">
        <f>I264+I228+I183+I120</f>
        <v>191212833.04073417</v>
      </c>
      <c r="K266" s="38">
        <f>K264+K228+K183+K120</f>
        <v>368202723.84516346</v>
      </c>
      <c r="N266" s="38">
        <f>N264+N228+N183+N120</f>
        <v>186968706.50708419</v>
      </c>
    </row>
    <row r="267" spans="1:20" ht="15.75" thickTop="1"/>
    <row r="269" spans="1:20">
      <c r="B269" t="s">
        <v>237</v>
      </c>
    </row>
    <row r="270" spans="1:20">
      <c r="B270" t="s">
        <v>236</v>
      </c>
    </row>
  </sheetData>
  <mergeCells count="4">
    <mergeCell ref="A1:N1"/>
    <mergeCell ref="A2:N2"/>
    <mergeCell ref="A3:N3"/>
    <mergeCell ref="A4:N4"/>
  </mergeCells>
  <pageMargins left="0.75" right="0.66" top="1" bottom="0.94" header="0.5" footer="0.5"/>
  <pageSetup scale="55" orientation="landscape" r:id="rId1"/>
  <headerFooter alignWithMargins="0">
    <oddHeader>&amp;RCASE NO. 2021-00214
FR_16(8)(b) 
ATTACHMENT 1</oddHeader>
    <oddFooter>&amp;RSchedule &amp;A
Page &amp;P of &amp;N</oddFooter>
  </headerFooter>
  <rowBreaks count="6" manualBreakCount="6">
    <brk id="47" max="13" man="1"/>
    <brk id="86" max="13" man="1"/>
    <brk id="122" max="13" man="1"/>
    <brk id="155" max="13" man="1"/>
    <brk id="183" max="13" man="1"/>
    <brk id="228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B320A-6EFB-46F5-8B1A-4F2AEC908820}">
  <dimension ref="A1:O267"/>
  <sheetViews>
    <sheetView view="pageBreakPreview" zoomScale="80" zoomScaleNormal="100" zoomScaleSheetLayoutView="80" workbookViewId="0">
      <selection activeCell="G30" sqref="G30"/>
    </sheetView>
  </sheetViews>
  <sheetFormatPr defaultColWidth="8.88671875" defaultRowHeight="15"/>
  <cols>
    <col min="1" max="1" width="4.77734375" customWidth="1"/>
    <col min="2" max="2" width="9.33203125" customWidth="1"/>
    <col min="3" max="3" width="34.33203125" customWidth="1"/>
    <col min="4" max="4" width="14.109375" customWidth="1"/>
    <col min="5" max="5" width="11" style="36" customWidth="1"/>
    <col min="6" max="6" width="11.33203125" style="36" customWidth="1"/>
    <col min="7" max="7" width="11.109375" style="36" customWidth="1"/>
    <col min="8" max="8" width="15.109375" customWidth="1"/>
    <col min="9" max="9" width="3.21875" customWidth="1"/>
    <col min="10" max="10" width="4.33203125" customWidth="1"/>
    <col min="11" max="11" width="11.109375" customWidth="1"/>
    <col min="12" max="12" width="9.6640625" customWidth="1"/>
    <col min="13" max="13" width="13.88671875" customWidth="1"/>
  </cols>
  <sheetData>
    <row r="1" spans="1:13">
      <c r="A1" s="270" t="s">
        <v>476</v>
      </c>
      <c r="B1" s="270"/>
      <c r="C1" s="270"/>
      <c r="D1" s="270"/>
      <c r="E1" s="270"/>
      <c r="F1" s="270"/>
      <c r="G1" s="270"/>
      <c r="H1" s="270"/>
      <c r="I1" s="270"/>
    </row>
    <row r="2" spans="1:13">
      <c r="A2" s="270" t="s">
        <v>477</v>
      </c>
      <c r="B2" s="270"/>
      <c r="C2" s="270"/>
      <c r="D2" s="270"/>
      <c r="E2" s="270"/>
      <c r="F2" s="270"/>
      <c r="G2" s="270"/>
      <c r="H2" s="270"/>
      <c r="I2" s="270"/>
    </row>
    <row r="3" spans="1:13">
      <c r="A3" s="271" t="s">
        <v>10</v>
      </c>
      <c r="B3" s="271"/>
      <c r="C3" s="271"/>
      <c r="D3" s="271"/>
      <c r="E3" s="271"/>
      <c r="F3" s="271"/>
      <c r="G3" s="271"/>
      <c r="H3" s="271"/>
      <c r="I3" s="271"/>
    </row>
    <row r="4" spans="1:13">
      <c r="A4" s="270" t="s">
        <v>479</v>
      </c>
      <c r="B4" s="270"/>
      <c r="C4" s="270"/>
      <c r="D4" s="270"/>
      <c r="E4" s="270"/>
      <c r="F4" s="270"/>
      <c r="G4" s="270"/>
      <c r="H4" s="270"/>
      <c r="I4" s="270"/>
    </row>
    <row r="5" spans="1:13" ht="15.75">
      <c r="A5" s="92"/>
      <c r="B5" s="92"/>
      <c r="C5" s="92"/>
      <c r="D5" s="91"/>
      <c r="E5" s="93"/>
      <c r="F5" s="2"/>
      <c r="G5" s="2"/>
      <c r="H5" s="4"/>
      <c r="I5" s="4"/>
    </row>
    <row r="6" spans="1:13" ht="15.75">
      <c r="A6" s="7" t="str">
        <f>'B.1 F '!A6</f>
        <v>Data:______Base Period__X___Forecasted Period</v>
      </c>
      <c r="B6" s="4"/>
      <c r="C6" s="4"/>
      <c r="D6" s="4"/>
      <c r="E6" s="2"/>
      <c r="F6" s="2"/>
      <c r="H6" s="90" t="s">
        <v>316</v>
      </c>
      <c r="M6" s="91"/>
    </row>
    <row r="7" spans="1:13">
      <c r="A7" s="7" t="str">
        <f>'B.1 F '!A7</f>
        <v>Type of Filing:___X____Original________Updated ________Revised</v>
      </c>
      <c r="B7" s="1"/>
      <c r="C7" s="4"/>
      <c r="D7" s="4"/>
      <c r="E7" s="2"/>
      <c r="F7" s="2"/>
      <c r="H7" s="27" t="s">
        <v>315</v>
      </c>
      <c r="I7" s="1"/>
    </row>
    <row r="8" spans="1:13">
      <c r="A8" s="103" t="str">
        <f>'B.1 F '!A8</f>
        <v>Workpaper Reference No(s).</v>
      </c>
      <c r="B8" s="22"/>
      <c r="C8" s="22"/>
      <c r="D8" s="22"/>
      <c r="E8" s="137"/>
      <c r="F8" s="137"/>
      <c r="G8" s="136"/>
      <c r="H8" s="35" t="str">
        <f>'B.2 B'!N8</f>
        <v>Witness: Christian</v>
      </c>
      <c r="I8" s="135"/>
    </row>
    <row r="9" spans="1:13">
      <c r="A9" s="1"/>
      <c r="B9" s="4"/>
      <c r="C9" s="4"/>
      <c r="D9" s="4"/>
      <c r="E9" s="134"/>
      <c r="F9" s="2"/>
      <c r="G9" s="8"/>
      <c r="H9" s="1"/>
      <c r="I9" s="1"/>
    </row>
    <row r="10" spans="1:13">
      <c r="A10" s="1"/>
      <c r="B10" s="4"/>
      <c r="C10" s="4"/>
      <c r="D10" s="2" t="s">
        <v>314</v>
      </c>
      <c r="E10" s="2" t="s">
        <v>313</v>
      </c>
      <c r="F10" s="2" t="s">
        <v>231</v>
      </c>
      <c r="G10" s="8" t="s">
        <v>230</v>
      </c>
      <c r="H10" s="1"/>
      <c r="I10" s="1"/>
    </row>
    <row r="11" spans="1:13">
      <c r="A11" s="1" t="s">
        <v>45</v>
      </c>
      <c r="B11" s="8" t="s">
        <v>229</v>
      </c>
      <c r="C11" s="8" t="s">
        <v>228</v>
      </c>
      <c r="D11" s="2" t="s">
        <v>227</v>
      </c>
      <c r="E11" s="8" t="s">
        <v>312</v>
      </c>
      <c r="F11" s="8" t="s">
        <v>224</v>
      </c>
      <c r="G11" s="8" t="s">
        <v>223</v>
      </c>
      <c r="H11" s="8" t="s">
        <v>222</v>
      </c>
      <c r="I11" s="8"/>
    </row>
    <row r="12" spans="1:13">
      <c r="A12" s="72" t="s">
        <v>43</v>
      </c>
      <c r="B12" s="72" t="s">
        <v>43</v>
      </c>
      <c r="C12" s="72" t="s">
        <v>221</v>
      </c>
      <c r="D12" s="133">
        <f>'B.2 F'!D10</f>
        <v>44926</v>
      </c>
      <c r="E12" s="72" t="s">
        <v>311</v>
      </c>
      <c r="F12" s="72" t="s">
        <v>217</v>
      </c>
      <c r="G12" s="72" t="s">
        <v>217</v>
      </c>
      <c r="H12" s="72" t="s">
        <v>216</v>
      </c>
      <c r="I12" s="8"/>
      <c r="K12" s="12"/>
      <c r="L12" s="12"/>
    </row>
    <row r="13" spans="1:13">
      <c r="A13" s="8"/>
      <c r="B13" s="8"/>
      <c r="C13" s="8"/>
      <c r="D13" s="8"/>
      <c r="E13" s="8"/>
      <c r="F13" s="8"/>
      <c r="G13" s="8"/>
      <c r="H13" s="8"/>
      <c r="I13" s="8"/>
    </row>
    <row r="14" spans="1:13" ht="15.75">
      <c r="B14" s="70" t="s">
        <v>205</v>
      </c>
    </row>
    <row r="15" spans="1:13">
      <c r="A15" s="8">
        <v>1</v>
      </c>
      <c r="B15" s="4"/>
      <c r="C15" s="52" t="s">
        <v>164</v>
      </c>
    </row>
    <row r="16" spans="1:13">
      <c r="A16" s="12">
        <f t="shared" ref="A16:A79" si="0">A15+1</f>
        <v>2</v>
      </c>
      <c r="B16" s="106">
        <v>30100</v>
      </c>
      <c r="C16" s="1" t="s">
        <v>163</v>
      </c>
      <c r="D16" s="50">
        <v>0</v>
      </c>
      <c r="E16" s="41">
        <v>1</v>
      </c>
      <c r="F16" s="56">
        <v>1</v>
      </c>
      <c r="G16" s="56">
        <f>$F$16</f>
        <v>1</v>
      </c>
      <c r="H16" s="50">
        <f>D16*E16*F16*G16</f>
        <v>0</v>
      </c>
      <c r="I16" s="101"/>
    </row>
    <row r="17" spans="1:8">
      <c r="A17" s="12">
        <f t="shared" si="0"/>
        <v>3</v>
      </c>
      <c r="B17" s="106">
        <v>30200</v>
      </c>
      <c r="C17" s="1" t="s">
        <v>204</v>
      </c>
      <c r="D17" s="47">
        <v>0</v>
      </c>
      <c r="E17" s="41">
        <v>1</v>
      </c>
      <c r="F17" s="56">
        <f>$F$16</f>
        <v>1</v>
      </c>
      <c r="G17" s="56">
        <f>$F$16</f>
        <v>1</v>
      </c>
      <c r="H17" s="47">
        <f>D17*E17*F17*G17</f>
        <v>0</v>
      </c>
    </row>
    <row r="18" spans="1:8">
      <c r="A18" s="12">
        <f t="shared" si="0"/>
        <v>4</v>
      </c>
      <c r="B18" s="106"/>
      <c r="C18" s="1"/>
      <c r="D18" s="104"/>
      <c r="E18" s="41"/>
      <c r="F18" s="56"/>
      <c r="G18" s="56"/>
      <c r="H18" s="104"/>
    </row>
    <row r="19" spans="1:8">
      <c r="A19" s="12">
        <f t="shared" si="0"/>
        <v>5</v>
      </c>
      <c r="B19" s="105"/>
      <c r="C19" s="1" t="s">
        <v>310</v>
      </c>
      <c r="D19" s="50">
        <f>SUM(D16:D18)</f>
        <v>0</v>
      </c>
      <c r="E19" s="41"/>
      <c r="F19" s="56"/>
      <c r="G19" s="56"/>
      <c r="H19" s="50">
        <f>SUM(H16:H18)</f>
        <v>0</v>
      </c>
    </row>
    <row r="20" spans="1:8">
      <c r="A20" s="12">
        <f t="shared" si="0"/>
        <v>6</v>
      </c>
      <c r="B20" s="105"/>
      <c r="C20" s="4"/>
      <c r="D20" s="47"/>
      <c r="E20" s="41"/>
      <c r="F20" s="56"/>
      <c r="G20" s="56"/>
      <c r="H20" s="47"/>
    </row>
    <row r="21" spans="1:8">
      <c r="A21" s="12">
        <f t="shared" si="0"/>
        <v>7</v>
      </c>
      <c r="B21" s="105"/>
      <c r="C21" s="52" t="s">
        <v>203</v>
      </c>
      <c r="D21" s="47"/>
      <c r="E21" s="41"/>
      <c r="F21" s="56"/>
      <c r="G21" s="56"/>
      <c r="H21" s="47"/>
    </row>
    <row r="22" spans="1:8">
      <c r="A22" s="12">
        <f t="shared" si="0"/>
        <v>8</v>
      </c>
      <c r="B22" s="106">
        <v>32540</v>
      </c>
      <c r="C22" s="1" t="s">
        <v>202</v>
      </c>
      <c r="D22" s="50">
        <v>0</v>
      </c>
      <c r="E22" s="41">
        <v>1</v>
      </c>
      <c r="F22" s="56">
        <f t="shared" ref="F22:G24" si="1">$F$16</f>
        <v>1</v>
      </c>
      <c r="G22" s="56">
        <f t="shared" si="1"/>
        <v>1</v>
      </c>
      <c r="H22" s="47">
        <f>D22*E22*F22*G22</f>
        <v>0</v>
      </c>
    </row>
    <row r="23" spans="1:8">
      <c r="A23" s="12">
        <f t="shared" si="0"/>
        <v>9</v>
      </c>
      <c r="B23" s="106">
        <v>33202</v>
      </c>
      <c r="C23" s="1" t="s">
        <v>187</v>
      </c>
      <c r="D23" s="47">
        <v>0</v>
      </c>
      <c r="E23" s="41">
        <v>1</v>
      </c>
      <c r="F23" s="56">
        <f t="shared" si="1"/>
        <v>1</v>
      </c>
      <c r="G23" s="56">
        <f t="shared" si="1"/>
        <v>1</v>
      </c>
      <c r="H23" s="47">
        <f>D23*E23*F23*G23</f>
        <v>0</v>
      </c>
    </row>
    <row r="24" spans="1:8">
      <c r="A24" s="12">
        <f t="shared" si="0"/>
        <v>10</v>
      </c>
      <c r="B24" s="106">
        <v>33400</v>
      </c>
      <c r="C24" s="1" t="s">
        <v>201</v>
      </c>
      <c r="D24" s="47">
        <v>0</v>
      </c>
      <c r="E24" s="41">
        <v>1</v>
      </c>
      <c r="F24" s="56">
        <f t="shared" si="1"/>
        <v>1</v>
      </c>
      <c r="G24" s="56">
        <f t="shared" si="1"/>
        <v>1</v>
      </c>
      <c r="H24" s="47">
        <f>D24*E24*F24*G24</f>
        <v>0</v>
      </c>
    </row>
    <row r="25" spans="1:8">
      <c r="A25" s="12">
        <f t="shared" si="0"/>
        <v>11</v>
      </c>
      <c r="B25" s="106"/>
      <c r="C25" s="4"/>
      <c r="D25" s="104"/>
      <c r="E25" s="41"/>
      <c r="F25" s="56"/>
      <c r="G25" s="56"/>
      <c r="H25" s="47"/>
    </row>
    <row r="26" spans="1:8">
      <c r="A26" s="12">
        <f t="shared" si="0"/>
        <v>12</v>
      </c>
      <c r="B26" s="106"/>
      <c r="C26" s="4" t="s">
        <v>309</v>
      </c>
      <c r="D26" s="50">
        <f>SUM(D22:D25)</f>
        <v>0</v>
      </c>
      <c r="E26" s="41"/>
      <c r="F26" s="56"/>
      <c r="G26" s="56"/>
      <c r="H26" s="50">
        <f>SUM(H22:H25)</f>
        <v>0</v>
      </c>
    </row>
    <row r="27" spans="1:8">
      <c r="A27" s="12">
        <f t="shared" si="0"/>
        <v>13</v>
      </c>
      <c r="B27" s="106"/>
      <c r="C27" s="1"/>
      <c r="D27" s="47"/>
      <c r="E27" s="41"/>
      <c r="F27" s="56"/>
      <c r="G27" s="56"/>
      <c r="H27" s="47"/>
    </row>
    <row r="28" spans="1:8">
      <c r="A28" s="12">
        <f t="shared" si="0"/>
        <v>14</v>
      </c>
      <c r="B28" s="106"/>
      <c r="C28" s="52" t="s">
        <v>199</v>
      </c>
      <c r="D28" s="47"/>
      <c r="E28" s="41"/>
      <c r="F28" s="56"/>
      <c r="G28" s="56"/>
      <c r="H28" s="47"/>
    </row>
    <row r="29" spans="1:8">
      <c r="A29" s="12">
        <f t="shared" si="0"/>
        <v>15</v>
      </c>
      <c r="B29" s="106">
        <v>35010</v>
      </c>
      <c r="C29" s="1" t="s">
        <v>104</v>
      </c>
      <c r="D29" s="50">
        <v>0</v>
      </c>
      <c r="E29" s="41">
        <v>1</v>
      </c>
      <c r="F29" s="56">
        <f t="shared" ref="F29:G45" si="2">$F$16</f>
        <v>1</v>
      </c>
      <c r="G29" s="56">
        <f t="shared" si="2"/>
        <v>1</v>
      </c>
      <c r="H29" s="50">
        <f t="shared" ref="H29:H45" si="3">D29*E29*F29*G29</f>
        <v>0</v>
      </c>
    </row>
    <row r="30" spans="1:8">
      <c r="A30" s="12">
        <f t="shared" si="0"/>
        <v>16</v>
      </c>
      <c r="B30" s="106">
        <v>35020</v>
      </c>
      <c r="C30" s="1" t="s">
        <v>181</v>
      </c>
      <c r="D30" s="47">
        <v>31.834743999999997</v>
      </c>
      <c r="E30" s="41">
        <v>1</v>
      </c>
      <c r="F30" s="56">
        <f t="shared" si="2"/>
        <v>1</v>
      </c>
      <c r="G30" s="56">
        <f t="shared" si="2"/>
        <v>1</v>
      </c>
      <c r="H30" s="47">
        <f t="shared" si="3"/>
        <v>31.834743999999997</v>
      </c>
    </row>
    <row r="31" spans="1:8">
      <c r="A31" s="12">
        <f t="shared" si="0"/>
        <v>17</v>
      </c>
      <c r="B31" s="106">
        <v>35100</v>
      </c>
      <c r="C31" s="1" t="s">
        <v>198</v>
      </c>
      <c r="D31" s="47">
        <v>293.82551599999994</v>
      </c>
      <c r="E31" s="41">
        <v>1</v>
      </c>
      <c r="F31" s="56">
        <f t="shared" si="2"/>
        <v>1</v>
      </c>
      <c r="G31" s="56">
        <f t="shared" si="2"/>
        <v>1</v>
      </c>
      <c r="H31" s="47">
        <f t="shared" si="3"/>
        <v>293.82551599999994</v>
      </c>
    </row>
    <row r="32" spans="1:8">
      <c r="A32" s="12">
        <f t="shared" si="0"/>
        <v>18</v>
      </c>
      <c r="B32" s="106">
        <v>35102</v>
      </c>
      <c r="C32" s="1" t="s">
        <v>197</v>
      </c>
      <c r="D32" s="47">
        <v>2099.6798100000005</v>
      </c>
      <c r="E32" s="41">
        <v>1</v>
      </c>
      <c r="F32" s="56">
        <f t="shared" si="2"/>
        <v>1</v>
      </c>
      <c r="G32" s="56">
        <f t="shared" si="2"/>
        <v>1</v>
      </c>
      <c r="H32" s="47">
        <f t="shared" si="3"/>
        <v>2099.6798100000005</v>
      </c>
    </row>
    <row r="33" spans="1:8">
      <c r="A33" s="12">
        <f t="shared" si="0"/>
        <v>19</v>
      </c>
      <c r="B33" s="106">
        <v>35103</v>
      </c>
      <c r="C33" s="1" t="s">
        <v>196</v>
      </c>
      <c r="D33" s="47">
        <v>254.52218000000002</v>
      </c>
      <c r="E33" s="41">
        <v>1</v>
      </c>
      <c r="F33" s="56">
        <f t="shared" si="2"/>
        <v>1</v>
      </c>
      <c r="G33" s="56">
        <f t="shared" si="2"/>
        <v>1</v>
      </c>
      <c r="H33" s="47">
        <f t="shared" si="3"/>
        <v>254.52218000000002</v>
      </c>
    </row>
    <row r="34" spans="1:8">
      <c r="A34" s="12">
        <f t="shared" si="0"/>
        <v>20</v>
      </c>
      <c r="B34" s="106">
        <v>35104</v>
      </c>
      <c r="C34" s="1" t="s">
        <v>195</v>
      </c>
      <c r="D34" s="47">
        <v>1896.7069140000001</v>
      </c>
      <c r="E34" s="41">
        <v>1</v>
      </c>
      <c r="F34" s="56">
        <f t="shared" si="2"/>
        <v>1</v>
      </c>
      <c r="G34" s="56">
        <f t="shared" si="2"/>
        <v>1</v>
      </c>
      <c r="H34" s="47">
        <f t="shared" si="3"/>
        <v>1896.7069140000001</v>
      </c>
    </row>
    <row r="35" spans="1:8">
      <c r="A35" s="12">
        <f t="shared" si="0"/>
        <v>21</v>
      </c>
      <c r="B35" s="106">
        <v>35200</v>
      </c>
      <c r="C35" s="1" t="s">
        <v>194</v>
      </c>
      <c r="D35" s="47">
        <v>173487.69838699998</v>
      </c>
      <c r="E35" s="41">
        <v>1</v>
      </c>
      <c r="F35" s="56">
        <f t="shared" si="2"/>
        <v>1</v>
      </c>
      <c r="G35" s="56">
        <f t="shared" si="2"/>
        <v>1</v>
      </c>
      <c r="H35" s="47">
        <f t="shared" si="3"/>
        <v>173487.69838699998</v>
      </c>
    </row>
    <row r="36" spans="1:8">
      <c r="A36" s="12">
        <f t="shared" si="0"/>
        <v>22</v>
      </c>
      <c r="B36" s="106">
        <v>35201</v>
      </c>
      <c r="C36" s="1" t="s">
        <v>193</v>
      </c>
      <c r="D36" s="47">
        <v>27199.976640000004</v>
      </c>
      <c r="E36" s="41">
        <v>1</v>
      </c>
      <c r="F36" s="56">
        <f t="shared" si="2"/>
        <v>1</v>
      </c>
      <c r="G36" s="56">
        <f t="shared" si="2"/>
        <v>1</v>
      </c>
      <c r="H36" s="47">
        <f t="shared" si="3"/>
        <v>27199.976640000004</v>
      </c>
    </row>
    <row r="37" spans="1:8">
      <c r="A37" s="12">
        <f t="shared" si="0"/>
        <v>23</v>
      </c>
      <c r="B37" s="106">
        <v>35202</v>
      </c>
      <c r="C37" s="1" t="s">
        <v>192</v>
      </c>
      <c r="D37" s="47">
        <v>0</v>
      </c>
      <c r="E37" s="41">
        <v>1</v>
      </c>
      <c r="F37" s="56">
        <f t="shared" si="2"/>
        <v>1</v>
      </c>
      <c r="G37" s="56">
        <f t="shared" si="2"/>
        <v>1</v>
      </c>
      <c r="H37" s="47">
        <f t="shared" si="3"/>
        <v>0</v>
      </c>
    </row>
    <row r="38" spans="1:8">
      <c r="A38" s="12">
        <f t="shared" si="0"/>
        <v>24</v>
      </c>
      <c r="B38" s="106">
        <v>35203</v>
      </c>
      <c r="C38" s="1" t="s">
        <v>191</v>
      </c>
      <c r="D38" s="47">
        <v>23727.661440000007</v>
      </c>
      <c r="E38" s="41">
        <v>1</v>
      </c>
      <c r="F38" s="56">
        <f t="shared" si="2"/>
        <v>1</v>
      </c>
      <c r="G38" s="56">
        <f t="shared" si="2"/>
        <v>1</v>
      </c>
      <c r="H38" s="47">
        <f t="shared" si="3"/>
        <v>23727.661440000007</v>
      </c>
    </row>
    <row r="39" spans="1:8">
      <c r="A39" s="12">
        <f t="shared" si="0"/>
        <v>25</v>
      </c>
      <c r="B39" s="106">
        <v>35210</v>
      </c>
      <c r="C39" s="1" t="s">
        <v>190</v>
      </c>
      <c r="D39" s="47">
        <v>999.76850399999978</v>
      </c>
      <c r="E39" s="41">
        <v>1</v>
      </c>
      <c r="F39" s="56">
        <f t="shared" si="2"/>
        <v>1</v>
      </c>
      <c r="G39" s="56">
        <f t="shared" si="2"/>
        <v>1</v>
      </c>
      <c r="H39" s="47">
        <f t="shared" si="3"/>
        <v>999.76850399999978</v>
      </c>
    </row>
    <row r="40" spans="1:8">
      <c r="A40" s="12">
        <f t="shared" si="0"/>
        <v>26</v>
      </c>
      <c r="B40" s="106">
        <v>35211</v>
      </c>
      <c r="C40" s="1" t="s">
        <v>189</v>
      </c>
      <c r="D40" s="47">
        <v>557.06555399999991</v>
      </c>
      <c r="E40" s="41">
        <v>1</v>
      </c>
      <c r="F40" s="56">
        <f t="shared" si="2"/>
        <v>1</v>
      </c>
      <c r="G40" s="56">
        <f t="shared" si="2"/>
        <v>1</v>
      </c>
      <c r="H40" s="47">
        <f t="shared" si="3"/>
        <v>557.06555399999991</v>
      </c>
    </row>
    <row r="41" spans="1:8">
      <c r="A41" s="12">
        <f t="shared" si="0"/>
        <v>27</v>
      </c>
      <c r="B41" s="106">
        <v>35301</v>
      </c>
      <c r="C41" s="4" t="s">
        <v>188</v>
      </c>
      <c r="D41" s="47">
        <v>2209.4146619999997</v>
      </c>
      <c r="E41" s="41">
        <v>1</v>
      </c>
      <c r="F41" s="56">
        <f t="shared" si="2"/>
        <v>1</v>
      </c>
      <c r="G41" s="56">
        <f t="shared" si="2"/>
        <v>1</v>
      </c>
      <c r="H41" s="47">
        <f t="shared" si="3"/>
        <v>2209.4146619999997</v>
      </c>
    </row>
    <row r="42" spans="1:8">
      <c r="A42" s="12">
        <f t="shared" si="0"/>
        <v>28</v>
      </c>
      <c r="B42" s="106">
        <v>35302</v>
      </c>
      <c r="C42" s="1" t="s">
        <v>187</v>
      </c>
      <c r="D42" s="47">
        <v>2637.4181399999998</v>
      </c>
      <c r="E42" s="41">
        <v>1</v>
      </c>
      <c r="F42" s="56">
        <f t="shared" si="2"/>
        <v>1</v>
      </c>
      <c r="G42" s="56">
        <f t="shared" si="2"/>
        <v>1</v>
      </c>
      <c r="H42" s="47">
        <f t="shared" si="3"/>
        <v>2637.4181399999998</v>
      </c>
    </row>
    <row r="43" spans="1:8">
      <c r="A43" s="12">
        <f t="shared" si="0"/>
        <v>29</v>
      </c>
      <c r="B43" s="106">
        <v>35400</v>
      </c>
      <c r="C43" s="1" t="s">
        <v>186</v>
      </c>
      <c r="D43" s="47">
        <v>15790.927455000005</v>
      </c>
      <c r="E43" s="41">
        <v>1</v>
      </c>
      <c r="F43" s="56">
        <f t="shared" si="2"/>
        <v>1</v>
      </c>
      <c r="G43" s="56">
        <f t="shared" si="2"/>
        <v>1</v>
      </c>
      <c r="H43" s="47">
        <f t="shared" si="3"/>
        <v>15790.927455000005</v>
      </c>
    </row>
    <row r="44" spans="1:8">
      <c r="A44" s="12">
        <f t="shared" si="0"/>
        <v>30</v>
      </c>
      <c r="B44" s="106">
        <v>35500</v>
      </c>
      <c r="C44" s="1" t="s">
        <v>185</v>
      </c>
      <c r="D44" s="47">
        <v>5106.6779060000008</v>
      </c>
      <c r="E44" s="41">
        <v>1</v>
      </c>
      <c r="F44" s="56">
        <f t="shared" si="2"/>
        <v>1</v>
      </c>
      <c r="G44" s="56">
        <f t="shared" si="2"/>
        <v>1</v>
      </c>
      <c r="H44" s="47">
        <f t="shared" si="3"/>
        <v>5106.6779060000008</v>
      </c>
    </row>
    <row r="45" spans="1:8">
      <c r="A45" s="12">
        <f t="shared" si="0"/>
        <v>31</v>
      </c>
      <c r="B45" s="106">
        <v>35600</v>
      </c>
      <c r="C45" s="1" t="s">
        <v>184</v>
      </c>
      <c r="D45" s="47">
        <v>20725.745249999996</v>
      </c>
      <c r="E45" s="41">
        <v>1</v>
      </c>
      <c r="F45" s="56">
        <f t="shared" si="2"/>
        <v>1</v>
      </c>
      <c r="G45" s="56">
        <f t="shared" si="2"/>
        <v>1</v>
      </c>
      <c r="H45" s="58">
        <f t="shared" si="3"/>
        <v>20725.745249999996</v>
      </c>
    </row>
    <row r="46" spans="1:8">
      <c r="A46" s="12">
        <f t="shared" si="0"/>
        <v>32</v>
      </c>
      <c r="B46" s="106"/>
      <c r="C46" s="1"/>
      <c r="D46" s="104"/>
      <c r="E46" s="41"/>
      <c r="F46" s="56"/>
      <c r="G46" s="56"/>
      <c r="H46" s="47"/>
    </row>
    <row r="47" spans="1:8">
      <c r="A47" s="12">
        <f t="shared" si="0"/>
        <v>33</v>
      </c>
      <c r="B47" s="106"/>
      <c r="C47" s="1" t="s">
        <v>308</v>
      </c>
      <c r="D47" s="50">
        <f>SUM(D29:D46)</f>
        <v>277018.92310199997</v>
      </c>
      <c r="E47" s="41"/>
      <c r="F47" s="56"/>
      <c r="G47" s="56"/>
      <c r="H47" s="50">
        <f>SUM(H29:H46)</f>
        <v>277018.92310199997</v>
      </c>
    </row>
    <row r="48" spans="1:8">
      <c r="A48" s="12">
        <f t="shared" si="0"/>
        <v>34</v>
      </c>
      <c r="B48" s="106"/>
      <c r="C48" s="1"/>
      <c r="D48" s="47"/>
      <c r="E48" s="41"/>
      <c r="F48" s="56"/>
      <c r="G48" s="56"/>
      <c r="H48" s="47"/>
    </row>
    <row r="49" spans="1:8">
      <c r="A49" s="12">
        <f t="shared" si="0"/>
        <v>35</v>
      </c>
      <c r="B49" s="106"/>
      <c r="C49" s="52" t="s">
        <v>182</v>
      </c>
      <c r="D49" s="47"/>
      <c r="E49" s="41"/>
      <c r="F49" s="56"/>
      <c r="G49" s="56"/>
      <c r="H49" s="47"/>
    </row>
    <row r="50" spans="1:8">
      <c r="A50" s="12">
        <f t="shared" si="0"/>
        <v>36</v>
      </c>
      <c r="B50" s="106">
        <v>36510</v>
      </c>
      <c r="C50" s="1" t="s">
        <v>104</v>
      </c>
      <c r="D50" s="50">
        <v>0</v>
      </c>
      <c r="E50" s="41">
        <v>1</v>
      </c>
      <c r="F50" s="56">
        <f t="shared" ref="F50:G58" si="4">$F$16</f>
        <v>1</v>
      </c>
      <c r="G50" s="56">
        <f t="shared" si="4"/>
        <v>1</v>
      </c>
      <c r="H50" s="50">
        <f t="shared" ref="H50:H58" si="5">D50*E50*F50*G50</f>
        <v>0</v>
      </c>
    </row>
    <row r="51" spans="1:8">
      <c r="A51" s="12">
        <f t="shared" si="0"/>
        <v>37</v>
      </c>
      <c r="B51" s="106">
        <v>36520</v>
      </c>
      <c r="C51" s="1" t="s">
        <v>181</v>
      </c>
      <c r="D51" s="47">
        <v>7376.0620000000026</v>
      </c>
      <c r="E51" s="41">
        <v>1</v>
      </c>
      <c r="F51" s="56">
        <f t="shared" si="4"/>
        <v>1</v>
      </c>
      <c r="G51" s="56">
        <f t="shared" si="4"/>
        <v>1</v>
      </c>
      <c r="H51" s="47">
        <f t="shared" si="5"/>
        <v>7376.0620000000026</v>
      </c>
    </row>
    <row r="52" spans="1:8">
      <c r="A52" s="12">
        <f t="shared" si="0"/>
        <v>38</v>
      </c>
      <c r="B52" s="106">
        <v>36602</v>
      </c>
      <c r="C52" s="1" t="s">
        <v>102</v>
      </c>
      <c r="D52" s="47">
        <v>553.71943599999997</v>
      </c>
      <c r="E52" s="41">
        <v>1</v>
      </c>
      <c r="F52" s="56">
        <f t="shared" si="4"/>
        <v>1</v>
      </c>
      <c r="G52" s="56">
        <f t="shared" si="4"/>
        <v>1</v>
      </c>
      <c r="H52" s="47">
        <f t="shared" si="5"/>
        <v>553.71943599999997</v>
      </c>
    </row>
    <row r="53" spans="1:8">
      <c r="A53" s="12">
        <f t="shared" si="0"/>
        <v>39</v>
      </c>
      <c r="B53" s="106">
        <v>36603</v>
      </c>
      <c r="C53" s="1" t="s">
        <v>180</v>
      </c>
      <c r="D53" s="47">
        <v>0</v>
      </c>
      <c r="E53" s="41">
        <v>1</v>
      </c>
      <c r="F53" s="56">
        <f t="shared" si="4"/>
        <v>1</v>
      </c>
      <c r="G53" s="56">
        <f t="shared" si="4"/>
        <v>1</v>
      </c>
      <c r="H53" s="47">
        <f t="shared" si="5"/>
        <v>0</v>
      </c>
    </row>
    <row r="54" spans="1:8">
      <c r="A54" s="12">
        <f t="shared" si="0"/>
        <v>40</v>
      </c>
      <c r="B54" s="106">
        <v>36700</v>
      </c>
      <c r="C54" s="1" t="s">
        <v>154</v>
      </c>
      <c r="D54" s="47">
        <v>1478.3907090000002</v>
      </c>
      <c r="E54" s="41">
        <v>1</v>
      </c>
      <c r="F54" s="56">
        <f t="shared" si="4"/>
        <v>1</v>
      </c>
      <c r="G54" s="56">
        <f t="shared" si="4"/>
        <v>1</v>
      </c>
      <c r="H54" s="47">
        <f t="shared" si="5"/>
        <v>1478.3907090000002</v>
      </c>
    </row>
    <row r="55" spans="1:8">
      <c r="A55" s="12">
        <f t="shared" si="0"/>
        <v>41</v>
      </c>
      <c r="B55" s="106">
        <v>36701</v>
      </c>
      <c r="C55" s="1" t="s">
        <v>153</v>
      </c>
      <c r="D55" s="47">
        <v>384031.38000599999</v>
      </c>
      <c r="E55" s="41">
        <v>1</v>
      </c>
      <c r="F55" s="56">
        <f t="shared" si="4"/>
        <v>1</v>
      </c>
      <c r="G55" s="56">
        <f t="shared" si="4"/>
        <v>1</v>
      </c>
      <c r="H55" s="47">
        <f t="shared" si="5"/>
        <v>384031.38000599999</v>
      </c>
    </row>
    <row r="56" spans="1:8">
      <c r="A56" s="12">
        <f t="shared" si="0"/>
        <v>42</v>
      </c>
      <c r="B56" s="106">
        <v>36703</v>
      </c>
      <c r="C56" t="s">
        <v>177</v>
      </c>
      <c r="D56" s="47">
        <v>2558.8710000000005</v>
      </c>
      <c r="E56" s="41">
        <v>2</v>
      </c>
      <c r="F56" s="56">
        <f t="shared" si="4"/>
        <v>1</v>
      </c>
      <c r="G56" s="56">
        <f t="shared" si="4"/>
        <v>1</v>
      </c>
      <c r="H56" s="47">
        <f t="shared" si="5"/>
        <v>5117.7420000000011</v>
      </c>
    </row>
    <row r="57" spans="1:8">
      <c r="A57" s="12">
        <f t="shared" si="0"/>
        <v>43</v>
      </c>
      <c r="B57" s="106">
        <v>36900</v>
      </c>
      <c r="C57" s="1" t="s">
        <v>179</v>
      </c>
      <c r="D57" s="47">
        <v>35792.614281000002</v>
      </c>
      <c r="E57" s="41">
        <v>1</v>
      </c>
      <c r="F57" s="56">
        <f t="shared" si="4"/>
        <v>1</v>
      </c>
      <c r="G57" s="56">
        <f t="shared" si="4"/>
        <v>1</v>
      </c>
      <c r="H57" s="47">
        <f t="shared" si="5"/>
        <v>35792.614281000002</v>
      </c>
    </row>
    <row r="58" spans="1:8">
      <c r="A58" s="12">
        <f t="shared" si="0"/>
        <v>44</v>
      </c>
      <c r="B58" s="106">
        <v>36901</v>
      </c>
      <c r="C58" s="1" t="s">
        <v>179</v>
      </c>
      <c r="D58" s="47">
        <v>40624.037291000008</v>
      </c>
      <c r="E58" s="41">
        <v>1</v>
      </c>
      <c r="F58" s="56">
        <f t="shared" si="4"/>
        <v>1</v>
      </c>
      <c r="G58" s="56">
        <f t="shared" si="4"/>
        <v>1</v>
      </c>
      <c r="H58" s="58">
        <f t="shared" si="5"/>
        <v>40624.037291000008</v>
      </c>
    </row>
    <row r="59" spans="1:8">
      <c r="A59" s="12">
        <f t="shared" si="0"/>
        <v>45</v>
      </c>
      <c r="B59" s="106"/>
      <c r="C59" s="1"/>
      <c r="D59" s="104"/>
      <c r="E59" s="41"/>
      <c r="F59" s="56"/>
      <c r="G59" s="56"/>
      <c r="H59" s="47"/>
    </row>
    <row r="60" spans="1:8">
      <c r="A60" s="12">
        <f t="shared" si="0"/>
        <v>46</v>
      </c>
      <c r="B60" s="105"/>
      <c r="C60" s="1" t="s">
        <v>307</v>
      </c>
      <c r="D60" s="50">
        <f>SUM(D50:D59)</f>
        <v>472415.074723</v>
      </c>
      <c r="E60" s="41"/>
      <c r="F60" s="56"/>
      <c r="G60" s="56"/>
      <c r="H60" s="50">
        <f>SUM(H50:H59)</f>
        <v>474973.94572300004</v>
      </c>
    </row>
    <row r="61" spans="1:8">
      <c r="A61" s="12">
        <f t="shared" si="0"/>
        <v>47</v>
      </c>
      <c r="B61" s="105"/>
      <c r="C61" s="4"/>
      <c r="D61" s="47"/>
      <c r="E61" s="41"/>
      <c r="F61" s="56"/>
      <c r="G61" s="56"/>
      <c r="H61" s="47"/>
    </row>
    <row r="62" spans="1:8">
      <c r="A62" s="12">
        <f t="shared" si="0"/>
        <v>48</v>
      </c>
      <c r="B62" s="105"/>
      <c r="C62" s="52" t="s">
        <v>160</v>
      </c>
      <c r="D62" s="47"/>
      <c r="E62" s="41"/>
      <c r="F62" s="56"/>
      <c r="G62" s="56"/>
      <c r="H62" s="47"/>
    </row>
    <row r="63" spans="1:8">
      <c r="A63" s="12">
        <f t="shared" si="0"/>
        <v>49</v>
      </c>
      <c r="B63" s="106">
        <v>37400</v>
      </c>
      <c r="C63" s="1" t="s">
        <v>159</v>
      </c>
      <c r="D63" s="50">
        <v>0</v>
      </c>
      <c r="E63" s="41">
        <v>1</v>
      </c>
      <c r="F63" s="56">
        <f t="shared" ref="F63:G84" si="6">$F$16</f>
        <v>1</v>
      </c>
      <c r="G63" s="56">
        <f t="shared" si="6"/>
        <v>1</v>
      </c>
      <c r="H63" s="50">
        <f t="shared" ref="H63:H84" si="7">D63*E63*F63*G63</f>
        <v>0</v>
      </c>
    </row>
    <row r="64" spans="1:8">
      <c r="A64" s="12">
        <f t="shared" si="0"/>
        <v>50</v>
      </c>
      <c r="B64" s="106">
        <v>37401</v>
      </c>
      <c r="C64" s="1" t="s">
        <v>104</v>
      </c>
      <c r="D64" s="47">
        <v>0</v>
      </c>
      <c r="E64" s="41">
        <v>1</v>
      </c>
      <c r="F64" s="56">
        <f t="shared" si="6"/>
        <v>1</v>
      </c>
      <c r="G64" s="56">
        <f t="shared" si="6"/>
        <v>1</v>
      </c>
      <c r="H64" s="47">
        <f t="shared" si="7"/>
        <v>0</v>
      </c>
    </row>
    <row r="65" spans="1:8">
      <c r="A65" s="12">
        <f t="shared" si="0"/>
        <v>51</v>
      </c>
      <c r="B65" s="106">
        <v>37402</v>
      </c>
      <c r="C65" s="1" t="s">
        <v>157</v>
      </c>
      <c r="D65" s="47">
        <v>46661.234922999989</v>
      </c>
      <c r="E65" s="41">
        <v>1</v>
      </c>
      <c r="F65" s="56">
        <f t="shared" si="6"/>
        <v>1</v>
      </c>
      <c r="G65" s="56">
        <f t="shared" si="6"/>
        <v>1</v>
      </c>
      <c r="H65" s="47">
        <f t="shared" si="7"/>
        <v>46661.234922999989</v>
      </c>
    </row>
    <row r="66" spans="1:8">
      <c r="A66" s="12">
        <f t="shared" si="0"/>
        <v>52</v>
      </c>
      <c r="B66" s="106">
        <v>37403</v>
      </c>
      <c r="C66" s="1" t="s">
        <v>158</v>
      </c>
      <c r="D66" s="47">
        <v>0</v>
      </c>
      <c r="E66" s="41">
        <v>1</v>
      </c>
      <c r="F66" s="56">
        <f t="shared" si="6"/>
        <v>1</v>
      </c>
      <c r="G66" s="56">
        <f t="shared" si="6"/>
        <v>1</v>
      </c>
      <c r="H66" s="47">
        <f t="shared" si="7"/>
        <v>0</v>
      </c>
    </row>
    <row r="67" spans="1:8">
      <c r="A67" s="12">
        <f t="shared" si="0"/>
        <v>53</v>
      </c>
      <c r="B67" s="106">
        <v>37500</v>
      </c>
      <c r="C67" s="1" t="s">
        <v>102</v>
      </c>
      <c r="D67" s="47">
        <v>4840.8125759999984</v>
      </c>
      <c r="E67" s="41">
        <v>1</v>
      </c>
      <c r="F67" s="56">
        <f t="shared" si="6"/>
        <v>1</v>
      </c>
      <c r="G67" s="56">
        <f t="shared" si="6"/>
        <v>1</v>
      </c>
      <c r="H67" s="47">
        <f t="shared" si="7"/>
        <v>4840.8125759999984</v>
      </c>
    </row>
    <row r="68" spans="1:8">
      <c r="A68" s="12">
        <f t="shared" si="0"/>
        <v>54</v>
      </c>
      <c r="B68" s="106">
        <v>37501</v>
      </c>
      <c r="C68" s="1" t="s">
        <v>156</v>
      </c>
      <c r="D68" s="47">
        <v>1437.3810720000004</v>
      </c>
      <c r="E68" s="41">
        <v>1</v>
      </c>
      <c r="F68" s="56">
        <f t="shared" si="6"/>
        <v>1</v>
      </c>
      <c r="G68" s="56">
        <f t="shared" si="6"/>
        <v>1</v>
      </c>
      <c r="H68" s="47">
        <f t="shared" si="7"/>
        <v>1437.3810720000004</v>
      </c>
    </row>
    <row r="69" spans="1:8">
      <c r="A69" s="12">
        <f t="shared" si="0"/>
        <v>55</v>
      </c>
      <c r="B69" s="106">
        <v>37502</v>
      </c>
      <c r="C69" s="1" t="s">
        <v>157</v>
      </c>
      <c r="D69" s="47">
        <v>555.17027999999993</v>
      </c>
      <c r="E69" s="41">
        <v>1</v>
      </c>
      <c r="F69" s="56">
        <f t="shared" si="6"/>
        <v>1</v>
      </c>
      <c r="G69" s="56">
        <f t="shared" si="6"/>
        <v>1</v>
      </c>
      <c r="H69" s="47">
        <f t="shared" si="7"/>
        <v>555.17027999999993</v>
      </c>
    </row>
    <row r="70" spans="1:8">
      <c r="A70" s="12">
        <f t="shared" si="0"/>
        <v>56</v>
      </c>
      <c r="B70" s="106">
        <v>37503</v>
      </c>
      <c r="C70" s="1" t="s">
        <v>155</v>
      </c>
      <c r="D70" s="47">
        <v>57.67315199999998</v>
      </c>
      <c r="E70" s="41">
        <v>1</v>
      </c>
      <c r="F70" s="56">
        <f t="shared" si="6"/>
        <v>1</v>
      </c>
      <c r="G70" s="56">
        <f t="shared" si="6"/>
        <v>1</v>
      </c>
      <c r="H70" s="47">
        <f t="shared" si="7"/>
        <v>57.67315199999998</v>
      </c>
    </row>
    <row r="71" spans="1:8">
      <c r="A71" s="12">
        <f t="shared" si="0"/>
        <v>57</v>
      </c>
      <c r="B71" s="106">
        <v>37600</v>
      </c>
      <c r="C71" s="1" t="s">
        <v>154</v>
      </c>
      <c r="D71" s="47">
        <v>163906.5869907912</v>
      </c>
      <c r="E71" s="41">
        <v>1</v>
      </c>
      <c r="F71" s="56">
        <f t="shared" si="6"/>
        <v>1</v>
      </c>
      <c r="G71" s="56">
        <f t="shared" si="6"/>
        <v>1</v>
      </c>
      <c r="H71" s="47">
        <f t="shared" si="7"/>
        <v>163906.5869907912</v>
      </c>
    </row>
    <row r="72" spans="1:8">
      <c r="A72" s="12">
        <f t="shared" si="0"/>
        <v>58</v>
      </c>
      <c r="B72" s="106">
        <v>37601</v>
      </c>
      <c r="C72" s="1" t="s">
        <v>153</v>
      </c>
      <c r="D72" s="47">
        <v>3185067.8388914466</v>
      </c>
      <c r="E72" s="41">
        <v>1</v>
      </c>
      <c r="F72" s="56">
        <f t="shared" si="6"/>
        <v>1</v>
      </c>
      <c r="G72" s="56">
        <f t="shared" si="6"/>
        <v>1</v>
      </c>
      <c r="H72" s="47">
        <f t="shared" si="7"/>
        <v>3185067.8388914466</v>
      </c>
    </row>
    <row r="73" spans="1:8">
      <c r="A73" s="12">
        <f t="shared" si="0"/>
        <v>59</v>
      </c>
      <c r="B73" s="106">
        <v>37602</v>
      </c>
      <c r="C73" s="1" t="s">
        <v>152</v>
      </c>
      <c r="D73" s="47">
        <v>3221562.5921501918</v>
      </c>
      <c r="E73" s="41">
        <v>1</v>
      </c>
      <c r="F73" s="56">
        <f t="shared" si="6"/>
        <v>1</v>
      </c>
      <c r="G73" s="56">
        <f t="shared" si="6"/>
        <v>1</v>
      </c>
      <c r="H73" s="47">
        <f t="shared" si="7"/>
        <v>3221562.5921501918</v>
      </c>
    </row>
    <row r="74" spans="1:8">
      <c r="A74" s="12">
        <f t="shared" si="0"/>
        <v>60</v>
      </c>
      <c r="B74" s="106">
        <v>37603</v>
      </c>
      <c r="C74" s="1" t="s">
        <v>177</v>
      </c>
      <c r="D74" s="47">
        <v>197983.91978842852</v>
      </c>
      <c r="E74" s="41">
        <v>1</v>
      </c>
      <c r="F74" s="56">
        <f t="shared" si="6"/>
        <v>1</v>
      </c>
      <c r="G74" s="56">
        <f t="shared" si="6"/>
        <v>1</v>
      </c>
      <c r="H74" s="47">
        <f t="shared" si="7"/>
        <v>197983.91978842852</v>
      </c>
    </row>
    <row r="75" spans="1:8">
      <c r="A75" s="12">
        <f t="shared" si="0"/>
        <v>61</v>
      </c>
      <c r="B75" s="106">
        <v>37604</v>
      </c>
      <c r="C75" s="1" t="s">
        <v>176</v>
      </c>
      <c r="D75" s="47">
        <v>528575.59200000006</v>
      </c>
      <c r="E75" s="41">
        <v>1</v>
      </c>
      <c r="F75" s="56">
        <f t="shared" si="6"/>
        <v>1</v>
      </c>
      <c r="G75" s="56">
        <f t="shared" si="6"/>
        <v>1</v>
      </c>
      <c r="H75" s="47">
        <f t="shared" si="7"/>
        <v>528575.59200000006</v>
      </c>
    </row>
    <row r="76" spans="1:8">
      <c r="A76" s="12">
        <f t="shared" si="0"/>
        <v>62</v>
      </c>
      <c r="B76" s="106">
        <v>37800</v>
      </c>
      <c r="C76" s="1" t="s">
        <v>151</v>
      </c>
      <c r="D76" s="47">
        <v>515882.48482403765</v>
      </c>
      <c r="E76" s="41">
        <v>1</v>
      </c>
      <c r="F76" s="56">
        <f t="shared" si="6"/>
        <v>1</v>
      </c>
      <c r="G76" s="56">
        <f t="shared" si="6"/>
        <v>1</v>
      </c>
      <c r="H76" s="47">
        <f t="shared" si="7"/>
        <v>515882.48482403765</v>
      </c>
    </row>
    <row r="77" spans="1:8">
      <c r="A77" s="12">
        <f t="shared" si="0"/>
        <v>63</v>
      </c>
      <c r="B77" s="106">
        <v>37900</v>
      </c>
      <c r="C77" s="1" t="s">
        <v>150</v>
      </c>
      <c r="D77" s="47">
        <v>98422.00217468667</v>
      </c>
      <c r="E77" s="41">
        <v>1</v>
      </c>
      <c r="F77" s="56">
        <f t="shared" si="6"/>
        <v>1</v>
      </c>
      <c r="G77" s="56">
        <f t="shared" si="6"/>
        <v>1</v>
      </c>
      <c r="H77" s="47">
        <f t="shared" si="7"/>
        <v>98422.00217468667</v>
      </c>
    </row>
    <row r="78" spans="1:8">
      <c r="A78" s="12">
        <f t="shared" si="0"/>
        <v>64</v>
      </c>
      <c r="B78" s="106">
        <v>37905</v>
      </c>
      <c r="C78" s="1" t="s">
        <v>149</v>
      </c>
      <c r="D78" s="47">
        <v>37355.81315993594</v>
      </c>
      <c r="E78" s="41">
        <v>1</v>
      </c>
      <c r="F78" s="56">
        <f t="shared" si="6"/>
        <v>1</v>
      </c>
      <c r="G78" s="56">
        <f t="shared" si="6"/>
        <v>1</v>
      </c>
      <c r="H78" s="47">
        <f t="shared" si="7"/>
        <v>37355.81315993594</v>
      </c>
    </row>
    <row r="79" spans="1:8">
      <c r="A79" s="12">
        <f t="shared" si="0"/>
        <v>65</v>
      </c>
      <c r="B79" s="106">
        <v>38000</v>
      </c>
      <c r="C79" s="1" t="s">
        <v>148</v>
      </c>
      <c r="D79" s="47">
        <v>4632273.5983511461</v>
      </c>
      <c r="E79" s="41">
        <v>1</v>
      </c>
      <c r="F79" s="56">
        <f t="shared" si="6"/>
        <v>1</v>
      </c>
      <c r="G79" s="56">
        <f t="shared" si="6"/>
        <v>1</v>
      </c>
      <c r="H79" s="47">
        <f t="shared" si="7"/>
        <v>4632273.5983511461</v>
      </c>
    </row>
    <row r="80" spans="1:8">
      <c r="A80" s="12">
        <f t="shared" ref="A80:A143" si="8">A79+1</f>
        <v>66</v>
      </c>
      <c r="B80" s="106">
        <v>38100</v>
      </c>
      <c r="C80" s="1" t="s">
        <v>147</v>
      </c>
      <c r="D80" s="47">
        <v>2443291.1821256573</v>
      </c>
      <c r="E80" s="41">
        <v>1</v>
      </c>
      <c r="F80" s="56">
        <f t="shared" si="6"/>
        <v>1</v>
      </c>
      <c r="G80" s="56">
        <f t="shared" si="6"/>
        <v>1</v>
      </c>
      <c r="H80" s="47">
        <f t="shared" si="7"/>
        <v>2443291.1821256573</v>
      </c>
    </row>
    <row r="81" spans="1:13">
      <c r="A81" s="12">
        <f t="shared" si="8"/>
        <v>67</v>
      </c>
      <c r="B81" s="106">
        <v>38200</v>
      </c>
      <c r="C81" s="1" t="s">
        <v>146</v>
      </c>
      <c r="D81" s="47">
        <v>1906954.4779561651</v>
      </c>
      <c r="E81" s="41">
        <v>1</v>
      </c>
      <c r="F81" s="56">
        <f t="shared" si="6"/>
        <v>1</v>
      </c>
      <c r="G81" s="56">
        <f t="shared" si="6"/>
        <v>1</v>
      </c>
      <c r="H81" s="47">
        <f t="shared" si="7"/>
        <v>1906954.4779561651</v>
      </c>
    </row>
    <row r="82" spans="1:13">
      <c r="A82" s="12">
        <f t="shared" si="8"/>
        <v>68</v>
      </c>
      <c r="B82" s="106">
        <v>38300</v>
      </c>
      <c r="C82" s="1" t="s">
        <v>145</v>
      </c>
      <c r="D82" s="47">
        <v>81287.979868652328</v>
      </c>
      <c r="E82" s="41">
        <v>1</v>
      </c>
      <c r="F82" s="56">
        <f t="shared" si="6"/>
        <v>1</v>
      </c>
      <c r="G82" s="56">
        <f t="shared" si="6"/>
        <v>1</v>
      </c>
      <c r="H82" s="47">
        <f t="shared" si="7"/>
        <v>81287.979868652328</v>
      </c>
    </row>
    <row r="83" spans="1:13">
      <c r="A83" s="12">
        <f t="shared" si="8"/>
        <v>69</v>
      </c>
      <c r="B83" s="106">
        <v>38400</v>
      </c>
      <c r="C83" s="1" t="s">
        <v>144</v>
      </c>
      <c r="D83" s="47">
        <v>11080.656080006911</v>
      </c>
      <c r="E83" s="41">
        <v>1</v>
      </c>
      <c r="F83" s="56">
        <f t="shared" si="6"/>
        <v>1</v>
      </c>
      <c r="G83" s="56">
        <f t="shared" si="6"/>
        <v>1</v>
      </c>
      <c r="H83" s="47">
        <f t="shared" si="7"/>
        <v>11080.656080006911</v>
      </c>
    </row>
    <row r="84" spans="1:13">
      <c r="A84" s="12">
        <f t="shared" si="8"/>
        <v>70</v>
      </c>
      <c r="B84" s="106">
        <v>38500</v>
      </c>
      <c r="C84" s="1" t="s">
        <v>143</v>
      </c>
      <c r="D84" s="47">
        <v>91283.089030498988</v>
      </c>
      <c r="E84" s="41">
        <v>1</v>
      </c>
      <c r="F84" s="56">
        <f t="shared" si="6"/>
        <v>1</v>
      </c>
      <c r="G84" s="56">
        <f t="shared" si="6"/>
        <v>1</v>
      </c>
      <c r="H84" s="47">
        <f t="shared" si="7"/>
        <v>91283.089030498988</v>
      </c>
      <c r="M84" s="129"/>
    </row>
    <row r="85" spans="1:13">
      <c r="A85" s="12">
        <f t="shared" si="8"/>
        <v>71</v>
      </c>
      <c r="B85" s="106"/>
      <c r="C85" s="1"/>
      <c r="D85" s="104"/>
      <c r="E85" s="41"/>
      <c r="F85" s="56"/>
      <c r="G85" s="56"/>
      <c r="H85" s="104"/>
    </row>
    <row r="86" spans="1:13">
      <c r="A86" s="12">
        <f t="shared" si="8"/>
        <v>72</v>
      </c>
      <c r="B86" s="106"/>
      <c r="C86" s="1" t="s">
        <v>304</v>
      </c>
      <c r="D86" s="50">
        <f>SUM(D63:D85)</f>
        <v>17168480.085394651</v>
      </c>
      <c r="E86" s="41"/>
      <c r="F86" s="56"/>
      <c r="G86" s="56"/>
      <c r="H86" s="50">
        <f>SUM(H63:H85)</f>
        <v>17168480.085394651</v>
      </c>
    </row>
    <row r="87" spans="1:13">
      <c r="A87" s="12">
        <f t="shared" si="8"/>
        <v>73</v>
      </c>
      <c r="B87" s="106"/>
      <c r="C87" s="1"/>
      <c r="D87" s="47"/>
      <c r="E87" s="41"/>
      <c r="F87" s="56"/>
      <c r="G87" s="56"/>
      <c r="H87" s="47"/>
    </row>
    <row r="88" spans="1:13">
      <c r="A88" s="12">
        <f t="shared" si="8"/>
        <v>74</v>
      </c>
      <c r="B88" s="105"/>
      <c r="C88" s="52" t="s">
        <v>105</v>
      </c>
      <c r="D88" s="47"/>
      <c r="E88" s="41"/>
      <c r="F88" s="56"/>
      <c r="G88" s="56"/>
      <c r="H88" s="47"/>
    </row>
    <row r="89" spans="1:13">
      <c r="A89" s="12">
        <f t="shared" si="8"/>
        <v>75</v>
      </c>
      <c r="B89" s="106">
        <v>38900</v>
      </c>
      <c r="C89" s="1" t="s">
        <v>289</v>
      </c>
      <c r="D89" s="50">
        <v>0</v>
      </c>
      <c r="E89" s="41">
        <v>1</v>
      </c>
      <c r="F89" s="56">
        <f t="shared" ref="F89:G114" si="9">$F$16</f>
        <v>1</v>
      </c>
      <c r="G89" s="56">
        <f t="shared" si="9"/>
        <v>1</v>
      </c>
      <c r="H89" s="50">
        <f t="shared" ref="H89:H114" si="10">D89*E89*F89*G89</f>
        <v>0</v>
      </c>
    </row>
    <row r="90" spans="1:13">
      <c r="A90" s="12">
        <f t="shared" si="8"/>
        <v>76</v>
      </c>
      <c r="B90" s="106">
        <v>39000</v>
      </c>
      <c r="C90" s="1" t="s">
        <v>257</v>
      </c>
      <c r="D90" s="47">
        <v>223589.38857253166</v>
      </c>
      <c r="E90" s="41">
        <v>1</v>
      </c>
      <c r="F90" s="56">
        <f t="shared" si="9"/>
        <v>1</v>
      </c>
      <c r="G90" s="56">
        <f t="shared" si="9"/>
        <v>1</v>
      </c>
      <c r="H90" s="47">
        <f t="shared" si="10"/>
        <v>223589.38857253166</v>
      </c>
    </row>
    <row r="91" spans="1:13">
      <c r="A91" s="12">
        <f t="shared" si="8"/>
        <v>77</v>
      </c>
      <c r="B91" s="106">
        <v>39002</v>
      </c>
      <c r="C91" s="1" t="s">
        <v>288</v>
      </c>
      <c r="D91" s="47">
        <v>4206.6908549999998</v>
      </c>
      <c r="E91" s="41">
        <v>1</v>
      </c>
      <c r="F91" s="56">
        <f t="shared" si="9"/>
        <v>1</v>
      </c>
      <c r="G91" s="56">
        <f t="shared" si="9"/>
        <v>1</v>
      </c>
      <c r="H91" s="47">
        <f t="shared" si="10"/>
        <v>4206.6908549999998</v>
      </c>
    </row>
    <row r="92" spans="1:13">
      <c r="A92" s="12">
        <f t="shared" si="8"/>
        <v>78</v>
      </c>
      <c r="B92" s="106">
        <v>39003</v>
      </c>
      <c r="C92" s="1" t="s">
        <v>287</v>
      </c>
      <c r="D92" s="47">
        <v>17233.540073999997</v>
      </c>
      <c r="E92" s="41">
        <v>1</v>
      </c>
      <c r="F92" s="56">
        <f t="shared" si="9"/>
        <v>1</v>
      </c>
      <c r="G92" s="56">
        <f t="shared" si="9"/>
        <v>1</v>
      </c>
      <c r="H92" s="47">
        <f t="shared" si="10"/>
        <v>17233.540073999997</v>
      </c>
    </row>
    <row r="93" spans="1:13">
      <c r="A93" s="12">
        <f t="shared" si="8"/>
        <v>79</v>
      </c>
      <c r="B93" s="106">
        <v>39004</v>
      </c>
      <c r="C93" s="1" t="s">
        <v>276</v>
      </c>
      <c r="D93" s="47">
        <v>553.16739800000005</v>
      </c>
      <c r="E93" s="41">
        <v>1</v>
      </c>
      <c r="F93" s="56">
        <f t="shared" si="9"/>
        <v>1</v>
      </c>
      <c r="G93" s="56">
        <f t="shared" si="9"/>
        <v>1</v>
      </c>
      <c r="H93" s="47">
        <f t="shared" si="10"/>
        <v>553.16739800000005</v>
      </c>
    </row>
    <row r="94" spans="1:13">
      <c r="A94" s="12">
        <f t="shared" si="8"/>
        <v>80</v>
      </c>
      <c r="B94" s="106">
        <v>39009</v>
      </c>
      <c r="C94" s="1" t="s">
        <v>256</v>
      </c>
      <c r="D94" s="47">
        <v>0</v>
      </c>
      <c r="E94" s="41">
        <v>1</v>
      </c>
      <c r="F94" s="56">
        <f t="shared" si="9"/>
        <v>1</v>
      </c>
      <c r="G94" s="56">
        <f t="shared" si="9"/>
        <v>1</v>
      </c>
      <c r="H94" s="47">
        <f t="shared" si="10"/>
        <v>0</v>
      </c>
    </row>
    <row r="95" spans="1:13">
      <c r="A95" s="12">
        <f t="shared" si="8"/>
        <v>81</v>
      </c>
      <c r="B95" s="106">
        <v>39100</v>
      </c>
      <c r="C95" s="1" t="s">
        <v>254</v>
      </c>
      <c r="D95" s="47">
        <v>87668.636499999979</v>
      </c>
      <c r="E95" s="41">
        <v>1</v>
      </c>
      <c r="F95" s="56">
        <f t="shared" si="9"/>
        <v>1</v>
      </c>
      <c r="G95" s="56">
        <f t="shared" si="9"/>
        <v>1</v>
      </c>
      <c r="H95" s="47">
        <f t="shared" si="10"/>
        <v>87668.636499999979</v>
      </c>
    </row>
    <row r="96" spans="1:13">
      <c r="A96" s="12">
        <f t="shared" si="8"/>
        <v>82</v>
      </c>
      <c r="B96" s="106">
        <v>39103</v>
      </c>
      <c r="C96" s="1" t="s">
        <v>129</v>
      </c>
      <c r="D96" s="47">
        <v>0</v>
      </c>
      <c r="E96" s="41">
        <v>1</v>
      </c>
      <c r="F96" s="56">
        <f t="shared" si="9"/>
        <v>1</v>
      </c>
      <c r="G96" s="56">
        <f t="shared" si="9"/>
        <v>1</v>
      </c>
      <c r="H96" s="47">
        <f t="shared" si="10"/>
        <v>0</v>
      </c>
    </row>
    <row r="97" spans="1:11">
      <c r="A97" s="12">
        <f t="shared" si="8"/>
        <v>83</v>
      </c>
      <c r="B97" s="106">
        <v>39200</v>
      </c>
      <c r="C97" s="1" t="s">
        <v>269</v>
      </c>
      <c r="D97" s="47">
        <v>8542.6031449999973</v>
      </c>
      <c r="E97" s="41">
        <v>0.43894472541714291</v>
      </c>
      <c r="F97" s="56">
        <f t="shared" si="9"/>
        <v>1</v>
      </c>
      <c r="G97" s="56">
        <f t="shared" si="9"/>
        <v>1</v>
      </c>
      <c r="H97" s="47">
        <f t="shared" si="10"/>
        <v>3749.7305918296452</v>
      </c>
    </row>
    <row r="98" spans="1:11">
      <c r="A98" s="12">
        <f t="shared" si="8"/>
        <v>84</v>
      </c>
      <c r="B98" s="106">
        <v>39202</v>
      </c>
      <c r="C98" s="1" t="s">
        <v>286</v>
      </c>
      <c r="D98" s="47">
        <v>1204.3462199999997</v>
      </c>
      <c r="E98" s="41">
        <v>0.43894472541714291</v>
      </c>
      <c r="F98" s="56">
        <f t="shared" si="9"/>
        <v>1</v>
      </c>
      <c r="G98" s="56">
        <f t="shared" si="9"/>
        <v>1</v>
      </c>
      <c r="H98" s="47">
        <f t="shared" si="10"/>
        <v>528.64142084507387</v>
      </c>
    </row>
    <row r="99" spans="1:11">
      <c r="A99" s="12">
        <f t="shared" si="8"/>
        <v>85</v>
      </c>
      <c r="B99" s="106">
        <v>39400</v>
      </c>
      <c r="C99" s="1" t="s">
        <v>267</v>
      </c>
      <c r="D99" s="47">
        <v>543303.52148044819</v>
      </c>
      <c r="E99" s="41">
        <v>0.43890355550304738</v>
      </c>
      <c r="F99" s="56">
        <f t="shared" si="9"/>
        <v>1</v>
      </c>
      <c r="G99" s="56">
        <f t="shared" si="9"/>
        <v>1</v>
      </c>
      <c r="H99" s="47">
        <f t="shared" si="10"/>
        <v>238457.84729509498</v>
      </c>
    </row>
    <row r="100" spans="1:11">
      <c r="A100" s="12">
        <f t="shared" si="8"/>
        <v>86</v>
      </c>
      <c r="B100" s="106">
        <v>39603</v>
      </c>
      <c r="C100" s="1" t="s">
        <v>285</v>
      </c>
      <c r="D100" s="47">
        <v>0</v>
      </c>
      <c r="E100" s="41">
        <v>2.0006528302912829E-2</v>
      </c>
      <c r="F100" s="56">
        <f t="shared" si="9"/>
        <v>1</v>
      </c>
      <c r="G100" s="56">
        <f t="shared" si="9"/>
        <v>1</v>
      </c>
      <c r="H100" s="47">
        <f t="shared" si="10"/>
        <v>0</v>
      </c>
    </row>
    <row r="101" spans="1:11">
      <c r="A101" s="12">
        <f t="shared" si="8"/>
        <v>87</v>
      </c>
      <c r="B101" s="106">
        <v>39604</v>
      </c>
      <c r="C101" s="1" t="s">
        <v>284</v>
      </c>
      <c r="D101" s="47">
        <v>0</v>
      </c>
      <c r="E101" s="41">
        <v>2.0006528302912829E-2</v>
      </c>
      <c r="F101" s="56">
        <f t="shared" si="9"/>
        <v>1</v>
      </c>
      <c r="G101" s="56">
        <f t="shared" si="9"/>
        <v>1</v>
      </c>
      <c r="H101" s="47">
        <f t="shared" si="10"/>
        <v>0</v>
      </c>
      <c r="K101" s="111"/>
    </row>
    <row r="102" spans="1:11">
      <c r="A102" s="12">
        <f t="shared" si="8"/>
        <v>88</v>
      </c>
      <c r="B102" s="106">
        <v>39605</v>
      </c>
      <c r="C102" s="1" t="s">
        <v>283</v>
      </c>
      <c r="D102" s="47">
        <v>0</v>
      </c>
      <c r="E102" s="41">
        <v>2.0006528302912829E-2</v>
      </c>
      <c r="F102" s="56">
        <f t="shared" si="9"/>
        <v>1</v>
      </c>
      <c r="G102" s="56">
        <f t="shared" si="9"/>
        <v>1</v>
      </c>
      <c r="H102" s="47">
        <f t="shared" si="10"/>
        <v>0</v>
      </c>
      <c r="K102" s="111"/>
    </row>
    <row r="103" spans="1:11">
      <c r="A103" s="12">
        <f t="shared" si="8"/>
        <v>89</v>
      </c>
      <c r="B103" s="106">
        <v>39700</v>
      </c>
      <c r="C103" s="1" t="s">
        <v>253</v>
      </c>
      <c r="D103" s="47">
        <v>28369.268879000007</v>
      </c>
      <c r="E103" s="41">
        <v>1</v>
      </c>
      <c r="F103" s="56">
        <f t="shared" si="9"/>
        <v>1</v>
      </c>
      <c r="G103" s="56">
        <f t="shared" si="9"/>
        <v>1</v>
      </c>
      <c r="H103" s="47">
        <f t="shared" si="10"/>
        <v>28369.268879000007</v>
      </c>
      <c r="K103" s="111"/>
    </row>
    <row r="104" spans="1:11">
      <c r="A104" s="12">
        <f t="shared" si="8"/>
        <v>90</v>
      </c>
      <c r="B104" s="105">
        <v>39701</v>
      </c>
      <c r="C104" s="1" t="s">
        <v>137</v>
      </c>
      <c r="D104" s="47">
        <v>0</v>
      </c>
      <c r="E104" s="41">
        <v>1</v>
      </c>
      <c r="F104" s="56">
        <f t="shared" si="9"/>
        <v>1</v>
      </c>
      <c r="G104" s="56">
        <f t="shared" si="9"/>
        <v>1</v>
      </c>
      <c r="H104" s="47">
        <f t="shared" si="10"/>
        <v>0</v>
      </c>
      <c r="K104" s="111"/>
    </row>
    <row r="105" spans="1:11">
      <c r="A105" s="12">
        <f t="shared" si="8"/>
        <v>91</v>
      </c>
      <c r="B105" s="105">
        <v>39702</v>
      </c>
      <c r="C105" s="4" t="s">
        <v>137</v>
      </c>
      <c r="D105" s="47">
        <v>0</v>
      </c>
      <c r="E105" s="41">
        <v>1</v>
      </c>
      <c r="F105" s="56">
        <f t="shared" si="9"/>
        <v>1</v>
      </c>
      <c r="G105" s="56">
        <f t="shared" si="9"/>
        <v>1</v>
      </c>
      <c r="H105" s="47">
        <f t="shared" si="10"/>
        <v>0</v>
      </c>
      <c r="K105" s="111"/>
    </row>
    <row r="106" spans="1:11">
      <c r="A106" s="12">
        <f t="shared" si="8"/>
        <v>92</v>
      </c>
      <c r="B106" s="105">
        <v>39705</v>
      </c>
      <c r="C106" s="1" t="s">
        <v>282</v>
      </c>
      <c r="D106" s="47">
        <v>0</v>
      </c>
      <c r="E106" s="41">
        <v>1</v>
      </c>
      <c r="F106" s="56">
        <f t="shared" si="9"/>
        <v>1</v>
      </c>
      <c r="G106" s="56">
        <f t="shared" si="9"/>
        <v>1</v>
      </c>
      <c r="H106" s="47">
        <f t="shared" si="10"/>
        <v>0</v>
      </c>
    </row>
    <row r="107" spans="1:11">
      <c r="A107" s="12">
        <f t="shared" si="8"/>
        <v>93</v>
      </c>
      <c r="B107" s="105">
        <v>39800</v>
      </c>
      <c r="C107" s="1" t="s">
        <v>251</v>
      </c>
      <c r="D107" s="47">
        <v>259404.50543399996</v>
      </c>
      <c r="E107" s="41">
        <v>1</v>
      </c>
      <c r="F107" s="56">
        <f t="shared" si="9"/>
        <v>1</v>
      </c>
      <c r="G107" s="56">
        <f t="shared" si="9"/>
        <v>1</v>
      </c>
      <c r="H107" s="47">
        <f t="shared" si="10"/>
        <v>259404.50543399996</v>
      </c>
    </row>
    <row r="108" spans="1:11">
      <c r="A108" s="12">
        <f t="shared" si="8"/>
        <v>94</v>
      </c>
      <c r="B108" s="105">
        <v>39901</v>
      </c>
      <c r="C108" s="1" t="s">
        <v>168</v>
      </c>
      <c r="D108" s="47">
        <v>5117.9620709999999</v>
      </c>
      <c r="E108" s="41">
        <v>1</v>
      </c>
      <c r="F108" s="56">
        <f t="shared" si="9"/>
        <v>1</v>
      </c>
      <c r="G108" s="56">
        <f t="shared" si="9"/>
        <v>1</v>
      </c>
      <c r="H108" s="47">
        <f t="shared" si="10"/>
        <v>5117.9620709999999</v>
      </c>
    </row>
    <row r="109" spans="1:11">
      <c r="A109" s="12">
        <f t="shared" si="8"/>
        <v>95</v>
      </c>
      <c r="B109" s="105">
        <v>39902</v>
      </c>
      <c r="C109" s="1" t="s">
        <v>167</v>
      </c>
      <c r="D109" s="47">
        <v>0</v>
      </c>
      <c r="E109" s="41">
        <v>1</v>
      </c>
      <c r="F109" s="56">
        <f t="shared" si="9"/>
        <v>1</v>
      </c>
      <c r="G109" s="56">
        <f t="shared" si="9"/>
        <v>1</v>
      </c>
      <c r="H109" s="47">
        <f t="shared" si="10"/>
        <v>0</v>
      </c>
    </row>
    <row r="110" spans="1:11">
      <c r="A110" s="12">
        <f t="shared" si="8"/>
        <v>96</v>
      </c>
      <c r="B110" s="105">
        <v>39903</v>
      </c>
      <c r="C110" s="1" t="s">
        <v>247</v>
      </c>
      <c r="D110" s="47">
        <v>19234.177093999999</v>
      </c>
      <c r="E110" s="41">
        <v>1</v>
      </c>
      <c r="F110" s="56">
        <f t="shared" si="9"/>
        <v>1</v>
      </c>
      <c r="G110" s="56">
        <f t="shared" si="9"/>
        <v>1</v>
      </c>
      <c r="H110" s="47">
        <f t="shared" si="10"/>
        <v>19234.177093999999</v>
      </c>
    </row>
    <row r="111" spans="1:11">
      <c r="A111" s="12">
        <f t="shared" si="8"/>
        <v>97</v>
      </c>
      <c r="B111" s="105">
        <v>39906</v>
      </c>
      <c r="C111" s="1" t="s">
        <v>246</v>
      </c>
      <c r="D111" s="47">
        <v>3494.623714783706</v>
      </c>
      <c r="E111" s="41">
        <v>1</v>
      </c>
      <c r="F111" s="56">
        <f t="shared" si="9"/>
        <v>1</v>
      </c>
      <c r="G111" s="56">
        <f t="shared" si="9"/>
        <v>1</v>
      </c>
      <c r="H111" s="47">
        <f t="shared" si="10"/>
        <v>3494.623714783706</v>
      </c>
    </row>
    <row r="112" spans="1:11">
      <c r="A112" s="12">
        <f t="shared" si="8"/>
        <v>98</v>
      </c>
      <c r="B112" s="105">
        <v>39907</v>
      </c>
      <c r="C112" s="1" t="s">
        <v>245</v>
      </c>
      <c r="D112" s="47">
        <v>0</v>
      </c>
      <c r="E112" s="41">
        <v>1</v>
      </c>
      <c r="F112" s="56">
        <f t="shared" si="9"/>
        <v>1</v>
      </c>
      <c r="G112" s="56">
        <f t="shared" si="9"/>
        <v>1</v>
      </c>
      <c r="H112" s="47">
        <f t="shared" si="10"/>
        <v>0</v>
      </c>
    </row>
    <row r="113" spans="1:14">
      <c r="A113" s="12">
        <f t="shared" si="8"/>
        <v>99</v>
      </c>
      <c r="B113" s="105">
        <v>39908</v>
      </c>
      <c r="C113" s="1" t="s">
        <v>244</v>
      </c>
      <c r="D113" s="47">
        <v>5009.5495449999999</v>
      </c>
      <c r="E113" s="41">
        <v>1</v>
      </c>
      <c r="F113" s="56">
        <f t="shared" si="9"/>
        <v>1</v>
      </c>
      <c r="G113" s="56">
        <f t="shared" si="9"/>
        <v>1</v>
      </c>
      <c r="H113" s="47">
        <f t="shared" si="10"/>
        <v>5009.5495449999999</v>
      </c>
    </row>
    <row r="114" spans="1:14" ht="15.75">
      <c r="A114" s="12">
        <f t="shared" si="8"/>
        <v>100</v>
      </c>
      <c r="B114" s="105"/>
      <c r="C114" s="1" t="s">
        <v>280</v>
      </c>
      <c r="D114" s="47">
        <v>0</v>
      </c>
      <c r="E114" s="41">
        <v>1</v>
      </c>
      <c r="F114" s="56">
        <f t="shared" si="9"/>
        <v>1</v>
      </c>
      <c r="G114" s="56">
        <f t="shared" si="9"/>
        <v>1</v>
      </c>
      <c r="H114" s="47">
        <f t="shared" si="10"/>
        <v>0</v>
      </c>
      <c r="J114" s="91"/>
      <c r="K114" s="111"/>
    </row>
    <row r="115" spans="1:14">
      <c r="A115" s="12">
        <f t="shared" si="8"/>
        <v>101</v>
      </c>
      <c r="B115" s="105"/>
      <c r="C115" s="1"/>
      <c r="D115" s="104"/>
      <c r="E115" s="132"/>
      <c r="H115" s="104"/>
    </row>
    <row r="116" spans="1:14">
      <c r="A116" s="12">
        <f t="shared" si="8"/>
        <v>102</v>
      </c>
      <c r="B116" s="107"/>
      <c r="C116" s="1" t="s">
        <v>303</v>
      </c>
      <c r="D116" s="50">
        <f>SUM(D89:D115)</f>
        <v>1206931.9809827635</v>
      </c>
      <c r="E116" s="127"/>
      <c r="H116" s="50">
        <f>SUM(H89:H115)</f>
        <v>896617.72944508493</v>
      </c>
    </row>
    <row r="117" spans="1:14">
      <c r="A117" s="12">
        <f t="shared" si="8"/>
        <v>103</v>
      </c>
      <c r="B117" s="107"/>
      <c r="C117" s="1"/>
      <c r="D117" s="47"/>
      <c r="E117" s="132"/>
      <c r="H117" s="47"/>
    </row>
    <row r="118" spans="1:14">
      <c r="A118" s="12">
        <f t="shared" si="8"/>
        <v>104</v>
      </c>
      <c r="B118" s="107"/>
      <c r="C118" s="1" t="s">
        <v>306</v>
      </c>
      <c r="D118" s="50">
        <f>D116+D86+D60+D47+D26+D19</f>
        <v>19124846.064202413</v>
      </c>
      <c r="E118" s="127"/>
      <c r="H118" s="50">
        <f>H116+H86+H60+H47+H26+H19</f>
        <v>18817090.683664735</v>
      </c>
      <c r="M118" s="17"/>
      <c r="N118" s="17"/>
    </row>
    <row r="119" spans="1:14">
      <c r="A119" s="12">
        <f t="shared" si="8"/>
        <v>105</v>
      </c>
      <c r="B119" s="107"/>
      <c r="C119" s="1"/>
      <c r="D119" s="47"/>
    </row>
    <row r="120" spans="1:14">
      <c r="A120" s="12">
        <f t="shared" si="8"/>
        <v>106</v>
      </c>
      <c r="B120" s="107"/>
      <c r="C120" s="4"/>
      <c r="D120" s="47"/>
    </row>
    <row r="121" spans="1:14">
      <c r="A121" s="12">
        <f t="shared" si="8"/>
        <v>107</v>
      </c>
      <c r="B121" s="108"/>
      <c r="D121" s="47"/>
    </row>
    <row r="122" spans="1:14" ht="15.75">
      <c r="A122" s="12">
        <f t="shared" si="8"/>
        <v>108</v>
      </c>
      <c r="B122" s="54" t="s">
        <v>165</v>
      </c>
      <c r="D122" s="47"/>
    </row>
    <row r="123" spans="1:14">
      <c r="A123" s="12">
        <f t="shared" si="8"/>
        <v>109</v>
      </c>
      <c r="B123" s="108"/>
      <c r="D123" s="47"/>
    </row>
    <row r="124" spans="1:14">
      <c r="A124" s="12">
        <f t="shared" si="8"/>
        <v>110</v>
      </c>
      <c r="B124" s="107"/>
      <c r="C124" s="52" t="s">
        <v>164</v>
      </c>
      <c r="D124" s="47"/>
    </row>
    <row r="125" spans="1:14">
      <c r="A125" s="12">
        <f t="shared" si="8"/>
        <v>111</v>
      </c>
      <c r="B125" s="106">
        <v>30100</v>
      </c>
      <c r="C125" s="1" t="s">
        <v>163</v>
      </c>
      <c r="D125" s="50">
        <v>0</v>
      </c>
      <c r="E125" s="41">
        <v>1</v>
      </c>
      <c r="F125" s="56">
        <f>$F$16</f>
        <v>1</v>
      </c>
      <c r="G125" s="41">
        <v>0.50419999999999998</v>
      </c>
      <c r="H125" s="50">
        <f>D125*E125*F125*G125</f>
        <v>0</v>
      </c>
    </row>
    <row r="126" spans="1:14">
      <c r="A126" s="12">
        <f t="shared" si="8"/>
        <v>112</v>
      </c>
      <c r="B126" s="106">
        <v>30300</v>
      </c>
      <c r="C126" s="1" t="s">
        <v>162</v>
      </c>
      <c r="D126" s="47">
        <v>0</v>
      </c>
      <c r="E126" s="41">
        <v>1</v>
      </c>
      <c r="F126" s="56">
        <f>$F$16</f>
        <v>1</v>
      </c>
      <c r="G126" s="41">
        <f>$G$125</f>
        <v>0.50419999999999998</v>
      </c>
      <c r="H126" s="58">
        <f>D126*E126*F126*G126</f>
        <v>0</v>
      </c>
    </row>
    <row r="127" spans="1:14">
      <c r="A127" s="12">
        <f t="shared" si="8"/>
        <v>113</v>
      </c>
      <c r="B127" s="106"/>
      <c r="C127" s="1"/>
      <c r="D127" s="44"/>
    </row>
    <row r="128" spans="1:14">
      <c r="A128" s="12">
        <f t="shared" si="8"/>
        <v>114</v>
      </c>
      <c r="B128" s="105"/>
      <c r="C128" s="1" t="s">
        <v>305</v>
      </c>
      <c r="D128" s="50">
        <f>SUM(D125:D127)</f>
        <v>0</v>
      </c>
      <c r="E128" s="127"/>
      <c r="F128" s="56"/>
      <c r="G128" s="56"/>
      <c r="H128" s="50">
        <f>SUM(H125:H127)</f>
        <v>0</v>
      </c>
    </row>
    <row r="129" spans="1:15">
      <c r="A129" s="12">
        <f t="shared" si="8"/>
        <v>115</v>
      </c>
      <c r="B129" s="66"/>
    </row>
    <row r="130" spans="1:15">
      <c r="A130" s="12">
        <f t="shared" si="8"/>
        <v>116</v>
      </c>
      <c r="B130" s="105"/>
      <c r="C130" s="52" t="s">
        <v>160</v>
      </c>
    </row>
    <row r="131" spans="1:15">
      <c r="A131" s="12">
        <f t="shared" si="8"/>
        <v>117</v>
      </c>
      <c r="B131" s="106">
        <v>37400</v>
      </c>
      <c r="C131" s="1" t="s">
        <v>159</v>
      </c>
      <c r="D131" s="50">
        <v>0</v>
      </c>
      <c r="E131" s="41">
        <v>1</v>
      </c>
      <c r="F131" s="56">
        <f t="shared" ref="F131:F151" si="11">$F$16</f>
        <v>1</v>
      </c>
      <c r="G131" s="41">
        <f t="shared" ref="G131:G151" si="12">$G$125</f>
        <v>0.50419999999999998</v>
      </c>
      <c r="H131" s="50">
        <f t="shared" ref="H131:H151" si="13">D131*E131*F131*G131</f>
        <v>0</v>
      </c>
    </row>
    <row r="132" spans="1:15">
      <c r="A132" s="12">
        <f t="shared" si="8"/>
        <v>118</v>
      </c>
      <c r="B132" s="106">
        <v>35010</v>
      </c>
      <c r="C132" s="1" t="s">
        <v>104</v>
      </c>
      <c r="D132" s="47">
        <v>0</v>
      </c>
      <c r="E132" s="41">
        <v>1</v>
      </c>
      <c r="F132" s="56">
        <f t="shared" si="11"/>
        <v>1</v>
      </c>
      <c r="G132" s="41">
        <f t="shared" si="12"/>
        <v>0.50419999999999998</v>
      </c>
      <c r="H132" s="47">
        <f t="shared" si="13"/>
        <v>0</v>
      </c>
    </row>
    <row r="133" spans="1:15">
      <c r="A133" s="12">
        <f t="shared" si="8"/>
        <v>119</v>
      </c>
      <c r="B133" s="106">
        <v>37402</v>
      </c>
      <c r="C133" s="1" t="s">
        <v>157</v>
      </c>
      <c r="D133" s="47">
        <v>0</v>
      </c>
      <c r="E133" s="41">
        <v>1</v>
      </c>
      <c r="F133" s="56">
        <f t="shared" si="11"/>
        <v>1</v>
      </c>
      <c r="G133" s="41">
        <f t="shared" si="12"/>
        <v>0.50419999999999998</v>
      </c>
      <c r="H133" s="47">
        <f t="shared" si="13"/>
        <v>0</v>
      </c>
    </row>
    <row r="134" spans="1:15">
      <c r="A134" s="12">
        <f t="shared" si="8"/>
        <v>120</v>
      </c>
      <c r="B134" s="106">
        <v>37403</v>
      </c>
      <c r="C134" s="1" t="s">
        <v>158</v>
      </c>
      <c r="D134" s="47">
        <v>0</v>
      </c>
      <c r="E134" s="41">
        <v>1</v>
      </c>
      <c r="F134" s="56">
        <f t="shared" si="11"/>
        <v>1</v>
      </c>
      <c r="G134" s="41">
        <f t="shared" si="12"/>
        <v>0.50419999999999998</v>
      </c>
      <c r="H134" s="47">
        <f t="shared" si="13"/>
        <v>0</v>
      </c>
      <c r="O134" s="1"/>
    </row>
    <row r="135" spans="1:15">
      <c r="A135" s="12">
        <f t="shared" si="8"/>
        <v>121</v>
      </c>
      <c r="B135" s="106">
        <v>36602</v>
      </c>
      <c r="C135" s="1" t="s">
        <v>102</v>
      </c>
      <c r="D135" s="47">
        <v>0</v>
      </c>
      <c r="E135" s="41">
        <v>1</v>
      </c>
      <c r="F135" s="56">
        <f t="shared" si="11"/>
        <v>1</v>
      </c>
      <c r="G135" s="41">
        <f t="shared" si="12"/>
        <v>0.50419999999999998</v>
      </c>
      <c r="H135" s="47">
        <f t="shared" si="13"/>
        <v>0</v>
      </c>
    </row>
    <row r="136" spans="1:15">
      <c r="A136" s="12">
        <f t="shared" si="8"/>
        <v>122</v>
      </c>
      <c r="B136" s="106">
        <v>37501</v>
      </c>
      <c r="C136" s="1" t="s">
        <v>156</v>
      </c>
      <c r="D136" s="47">
        <v>0</v>
      </c>
      <c r="E136" s="41">
        <v>1</v>
      </c>
      <c r="F136" s="56">
        <f t="shared" si="11"/>
        <v>1</v>
      </c>
      <c r="G136" s="41">
        <f t="shared" si="12"/>
        <v>0.50419999999999998</v>
      </c>
      <c r="H136" s="47">
        <f t="shared" si="13"/>
        <v>0</v>
      </c>
      <c r="O136" s="106"/>
    </row>
    <row r="137" spans="1:15">
      <c r="A137" s="12">
        <f t="shared" si="8"/>
        <v>123</v>
      </c>
      <c r="B137" s="106">
        <v>37402</v>
      </c>
      <c r="C137" s="1" t="s">
        <v>157</v>
      </c>
      <c r="D137" s="47">
        <v>0</v>
      </c>
      <c r="E137" s="41">
        <v>1</v>
      </c>
      <c r="F137" s="56">
        <f t="shared" si="11"/>
        <v>1</v>
      </c>
      <c r="G137" s="41">
        <f t="shared" si="12"/>
        <v>0.50419999999999998</v>
      </c>
      <c r="H137" s="47">
        <f t="shared" si="13"/>
        <v>0</v>
      </c>
    </row>
    <row r="138" spans="1:15">
      <c r="A138" s="12">
        <f t="shared" si="8"/>
        <v>124</v>
      </c>
      <c r="B138" s="106">
        <v>37503</v>
      </c>
      <c r="C138" s="1" t="s">
        <v>155</v>
      </c>
      <c r="D138" s="47">
        <v>0</v>
      </c>
      <c r="E138" s="41">
        <v>1</v>
      </c>
      <c r="F138" s="56">
        <f t="shared" si="11"/>
        <v>1</v>
      </c>
      <c r="G138" s="41">
        <f t="shared" si="12"/>
        <v>0.50419999999999998</v>
      </c>
      <c r="H138" s="47">
        <f t="shared" si="13"/>
        <v>0</v>
      </c>
      <c r="O138" s="106"/>
    </row>
    <row r="139" spans="1:15">
      <c r="A139" s="12">
        <f t="shared" si="8"/>
        <v>125</v>
      </c>
      <c r="B139" s="106">
        <v>36700</v>
      </c>
      <c r="C139" s="1" t="s">
        <v>154</v>
      </c>
      <c r="D139" s="47">
        <v>0</v>
      </c>
      <c r="E139" s="41">
        <v>1</v>
      </c>
      <c r="F139" s="56">
        <f t="shared" si="11"/>
        <v>1</v>
      </c>
      <c r="G139" s="41">
        <f t="shared" si="12"/>
        <v>0.50419999999999998</v>
      </c>
      <c r="H139" s="47">
        <f t="shared" si="13"/>
        <v>0</v>
      </c>
    </row>
    <row r="140" spans="1:15">
      <c r="A140" s="12">
        <f t="shared" si="8"/>
        <v>126</v>
      </c>
      <c r="B140" s="106">
        <v>36701</v>
      </c>
      <c r="C140" s="1" t="s">
        <v>153</v>
      </c>
      <c r="D140" s="47">
        <v>0</v>
      </c>
      <c r="E140" s="41">
        <v>1</v>
      </c>
      <c r="F140" s="56">
        <f t="shared" si="11"/>
        <v>1</v>
      </c>
      <c r="G140" s="41">
        <f t="shared" si="12"/>
        <v>0.50419999999999998</v>
      </c>
      <c r="H140" s="47">
        <f t="shared" si="13"/>
        <v>0</v>
      </c>
    </row>
    <row r="141" spans="1:15">
      <c r="A141" s="12">
        <f t="shared" si="8"/>
        <v>127</v>
      </c>
      <c r="B141" s="106">
        <v>37602</v>
      </c>
      <c r="C141" s="1" t="s">
        <v>152</v>
      </c>
      <c r="D141" s="47">
        <v>0</v>
      </c>
      <c r="E141" s="41">
        <v>1</v>
      </c>
      <c r="F141" s="56">
        <f t="shared" si="11"/>
        <v>1</v>
      </c>
      <c r="G141" s="41">
        <f t="shared" si="12"/>
        <v>0.50419999999999998</v>
      </c>
      <c r="H141" s="47">
        <f t="shared" si="13"/>
        <v>0</v>
      </c>
    </row>
    <row r="142" spans="1:15">
      <c r="A142" s="12">
        <f t="shared" si="8"/>
        <v>128</v>
      </c>
      <c r="B142" s="106">
        <v>37800</v>
      </c>
      <c r="C142" s="1" t="s">
        <v>151</v>
      </c>
      <c r="D142" s="47">
        <v>0</v>
      </c>
      <c r="E142" s="41">
        <v>1</v>
      </c>
      <c r="F142" s="56">
        <f t="shared" si="11"/>
        <v>1</v>
      </c>
      <c r="G142" s="41">
        <f t="shared" si="12"/>
        <v>0.50419999999999998</v>
      </c>
      <c r="H142" s="47">
        <f t="shared" si="13"/>
        <v>0</v>
      </c>
      <c r="M142" s="131"/>
      <c r="N142" s="128"/>
    </row>
    <row r="143" spans="1:15">
      <c r="A143" s="12">
        <f t="shared" si="8"/>
        <v>129</v>
      </c>
      <c r="B143" s="106">
        <v>37900</v>
      </c>
      <c r="C143" s="1" t="s">
        <v>150</v>
      </c>
      <c r="D143" s="47">
        <v>0</v>
      </c>
      <c r="E143" s="41">
        <v>1</v>
      </c>
      <c r="F143" s="56">
        <f t="shared" si="11"/>
        <v>1</v>
      </c>
      <c r="G143" s="41">
        <f t="shared" si="12"/>
        <v>0.50419999999999998</v>
      </c>
      <c r="H143" s="47">
        <f t="shared" si="13"/>
        <v>0</v>
      </c>
    </row>
    <row r="144" spans="1:15">
      <c r="A144" s="12">
        <f t="shared" ref="A144:A207" si="14">A143+1</f>
        <v>130</v>
      </c>
      <c r="B144" s="106">
        <v>37905</v>
      </c>
      <c r="C144" s="1" t="s">
        <v>149</v>
      </c>
      <c r="D144" s="47">
        <v>0</v>
      </c>
      <c r="E144" s="41">
        <v>1</v>
      </c>
      <c r="F144" s="56">
        <f t="shared" si="11"/>
        <v>1</v>
      </c>
      <c r="G144" s="41">
        <f t="shared" si="12"/>
        <v>0.50419999999999998</v>
      </c>
      <c r="H144" s="47">
        <f t="shared" si="13"/>
        <v>0</v>
      </c>
      <c r="M144" s="129"/>
      <c r="N144" s="130"/>
    </row>
    <row r="145" spans="1:14">
      <c r="A145" s="12">
        <f t="shared" si="14"/>
        <v>131</v>
      </c>
      <c r="B145" s="106">
        <v>38000</v>
      </c>
      <c r="C145" s="1" t="s">
        <v>148</v>
      </c>
      <c r="D145" s="47">
        <v>0</v>
      </c>
      <c r="E145" s="41">
        <v>1</v>
      </c>
      <c r="F145" s="56">
        <f t="shared" si="11"/>
        <v>1</v>
      </c>
      <c r="G145" s="41">
        <f t="shared" si="12"/>
        <v>0.50419999999999998</v>
      </c>
      <c r="H145" s="47">
        <f t="shared" si="13"/>
        <v>0</v>
      </c>
    </row>
    <row r="146" spans="1:14">
      <c r="A146" s="12">
        <f t="shared" si="14"/>
        <v>132</v>
      </c>
      <c r="B146" s="106">
        <v>38100</v>
      </c>
      <c r="C146" s="1" t="s">
        <v>147</v>
      </c>
      <c r="D146" s="47">
        <v>0</v>
      </c>
      <c r="E146" s="41">
        <v>1</v>
      </c>
      <c r="F146" s="56">
        <f t="shared" si="11"/>
        <v>1</v>
      </c>
      <c r="G146" s="41">
        <f t="shared" si="12"/>
        <v>0.50419999999999998</v>
      </c>
      <c r="H146" s="47">
        <f t="shared" si="13"/>
        <v>0</v>
      </c>
      <c r="M146" s="129"/>
      <c r="N146" s="128"/>
    </row>
    <row r="147" spans="1:14">
      <c r="A147" s="12">
        <f t="shared" si="14"/>
        <v>133</v>
      </c>
      <c r="B147" s="106">
        <v>38200</v>
      </c>
      <c r="C147" s="1" t="s">
        <v>146</v>
      </c>
      <c r="D147" s="47">
        <v>0</v>
      </c>
      <c r="E147" s="41">
        <v>1</v>
      </c>
      <c r="F147" s="56">
        <f t="shared" si="11"/>
        <v>1</v>
      </c>
      <c r="G147" s="41">
        <f t="shared" si="12"/>
        <v>0.50419999999999998</v>
      </c>
      <c r="H147" s="47">
        <f t="shared" si="13"/>
        <v>0</v>
      </c>
    </row>
    <row r="148" spans="1:14">
      <c r="A148" s="12">
        <f t="shared" si="14"/>
        <v>134</v>
      </c>
      <c r="B148" s="106">
        <v>38300</v>
      </c>
      <c r="C148" s="1" t="s">
        <v>145</v>
      </c>
      <c r="D148" s="47">
        <v>0</v>
      </c>
      <c r="E148" s="41">
        <v>1</v>
      </c>
      <c r="F148" s="56">
        <f t="shared" si="11"/>
        <v>1</v>
      </c>
      <c r="G148" s="41">
        <f t="shared" si="12"/>
        <v>0.50419999999999998</v>
      </c>
      <c r="H148" s="47">
        <f t="shared" si="13"/>
        <v>0</v>
      </c>
      <c r="M148" s="129"/>
      <c r="N148" s="128"/>
    </row>
    <row r="149" spans="1:14">
      <c r="A149" s="12">
        <f t="shared" si="14"/>
        <v>135</v>
      </c>
      <c r="B149" s="106">
        <v>38400</v>
      </c>
      <c r="C149" s="1" t="s">
        <v>144</v>
      </c>
      <c r="D149" s="47">
        <v>0</v>
      </c>
      <c r="E149" s="41">
        <v>1</v>
      </c>
      <c r="F149" s="56">
        <f t="shared" si="11"/>
        <v>1</v>
      </c>
      <c r="G149" s="41">
        <f t="shared" si="12"/>
        <v>0.50419999999999998</v>
      </c>
      <c r="H149" s="47">
        <f t="shared" si="13"/>
        <v>0</v>
      </c>
    </row>
    <row r="150" spans="1:14">
      <c r="A150" s="12">
        <f t="shared" si="14"/>
        <v>136</v>
      </c>
      <c r="B150" s="106">
        <v>38500</v>
      </c>
      <c r="C150" s="1" t="s">
        <v>143</v>
      </c>
      <c r="D150" s="47">
        <v>0</v>
      </c>
      <c r="E150" s="41">
        <v>1</v>
      </c>
      <c r="F150" s="56">
        <f t="shared" si="11"/>
        <v>1</v>
      </c>
      <c r="G150" s="41">
        <f t="shared" si="12"/>
        <v>0.50419999999999998</v>
      </c>
      <c r="H150" s="47">
        <f t="shared" si="13"/>
        <v>0</v>
      </c>
    </row>
    <row r="151" spans="1:14">
      <c r="A151" s="12">
        <f t="shared" si="14"/>
        <v>137</v>
      </c>
      <c r="B151" s="106">
        <v>38600</v>
      </c>
      <c r="C151" s="1" t="s">
        <v>142</v>
      </c>
      <c r="D151" s="58">
        <v>0</v>
      </c>
      <c r="E151" s="41">
        <v>1</v>
      </c>
      <c r="F151" s="56">
        <f t="shared" si="11"/>
        <v>1</v>
      </c>
      <c r="G151" s="41">
        <f t="shared" si="12"/>
        <v>0.50419999999999998</v>
      </c>
      <c r="H151" s="58">
        <f t="shared" si="13"/>
        <v>0</v>
      </c>
    </row>
    <row r="152" spans="1:14">
      <c r="A152" s="12">
        <f t="shared" si="14"/>
        <v>138</v>
      </c>
      <c r="B152" s="106"/>
      <c r="C152" s="1"/>
    </row>
    <row r="153" spans="1:14">
      <c r="A153" s="12">
        <f t="shared" si="14"/>
        <v>139</v>
      </c>
      <c r="B153" s="106"/>
      <c r="C153" s="1" t="s">
        <v>304</v>
      </c>
      <c r="D153" s="50">
        <f>SUM(D131:D152)</f>
        <v>0</v>
      </c>
      <c r="E153" s="127"/>
      <c r="H153" s="50">
        <f>SUM(H131:H152)</f>
        <v>0</v>
      </c>
    </row>
    <row r="154" spans="1:14">
      <c r="A154" s="12">
        <f t="shared" si="14"/>
        <v>140</v>
      </c>
      <c r="B154" s="106"/>
      <c r="C154" s="1"/>
    </row>
    <row r="155" spans="1:14">
      <c r="A155" s="12">
        <f t="shared" si="14"/>
        <v>141</v>
      </c>
      <c r="B155" s="105"/>
      <c r="C155" s="52" t="s">
        <v>105</v>
      </c>
    </row>
    <row r="156" spans="1:14">
      <c r="A156" s="12">
        <f t="shared" si="14"/>
        <v>142</v>
      </c>
      <c r="B156" s="106">
        <v>39001</v>
      </c>
      <c r="C156" s="1" t="s">
        <v>277</v>
      </c>
      <c r="D156" s="50">
        <v>4429.6614439999985</v>
      </c>
      <c r="E156" s="41">
        <v>1</v>
      </c>
      <c r="F156" s="56">
        <f t="shared" ref="F156:F176" si="15">$F$16</f>
        <v>1</v>
      </c>
      <c r="G156" s="41">
        <f t="shared" ref="G156:G176" si="16">$G$125</f>
        <v>0.50419999999999998</v>
      </c>
      <c r="H156" s="50">
        <f t="shared" ref="H156:H176" si="17">D156*E156*F156*G156</f>
        <v>2233.4353000647993</v>
      </c>
      <c r="N156" s="41"/>
    </row>
    <row r="157" spans="1:14">
      <c r="A157" s="12">
        <f t="shared" si="14"/>
        <v>143</v>
      </c>
      <c r="B157" s="106">
        <v>39004</v>
      </c>
      <c r="C157" s="1" t="s">
        <v>276</v>
      </c>
      <c r="D157" s="47">
        <v>989.18541299999981</v>
      </c>
      <c r="E157" s="41">
        <v>1</v>
      </c>
      <c r="F157" s="56">
        <f t="shared" si="15"/>
        <v>1</v>
      </c>
      <c r="G157" s="41">
        <f t="shared" si="16"/>
        <v>0.50419999999999998</v>
      </c>
      <c r="H157" s="47">
        <f t="shared" si="17"/>
        <v>498.74728523459987</v>
      </c>
      <c r="N157" s="41"/>
    </row>
    <row r="158" spans="1:14">
      <c r="A158" s="12">
        <f t="shared" si="14"/>
        <v>144</v>
      </c>
      <c r="B158" s="106">
        <v>39009</v>
      </c>
      <c r="C158" s="1" t="s">
        <v>256</v>
      </c>
      <c r="D158" s="47">
        <v>0</v>
      </c>
      <c r="E158" s="41">
        <v>1</v>
      </c>
      <c r="F158" s="56">
        <f t="shared" si="15"/>
        <v>1</v>
      </c>
      <c r="G158" s="41">
        <f t="shared" si="16"/>
        <v>0.50419999999999998</v>
      </c>
      <c r="H158" s="47">
        <f t="shared" si="17"/>
        <v>0</v>
      </c>
      <c r="N158" s="41"/>
    </row>
    <row r="159" spans="1:14">
      <c r="A159" s="12">
        <f t="shared" si="14"/>
        <v>145</v>
      </c>
      <c r="B159" s="106">
        <v>39100</v>
      </c>
      <c r="C159" s="1" t="s">
        <v>254</v>
      </c>
      <c r="D159" s="47">
        <v>1346.3964999999998</v>
      </c>
      <c r="E159" s="41">
        <v>1</v>
      </c>
      <c r="F159" s="56">
        <f t="shared" si="15"/>
        <v>1</v>
      </c>
      <c r="G159" s="41">
        <f t="shared" si="16"/>
        <v>0.50419999999999998</v>
      </c>
      <c r="H159" s="47">
        <f t="shared" si="17"/>
        <v>678.8531152999999</v>
      </c>
      <c r="N159" s="41"/>
    </row>
    <row r="160" spans="1:14">
      <c r="A160" s="12">
        <f t="shared" si="14"/>
        <v>146</v>
      </c>
      <c r="B160" s="106">
        <v>39101</v>
      </c>
      <c r="C160" s="1" t="s">
        <v>98</v>
      </c>
      <c r="D160" s="47">
        <v>0</v>
      </c>
      <c r="E160" s="41">
        <v>1</v>
      </c>
      <c r="F160" s="56">
        <f t="shared" si="15"/>
        <v>1</v>
      </c>
      <c r="G160" s="41">
        <f t="shared" si="16"/>
        <v>0.50419999999999998</v>
      </c>
      <c r="H160" s="47">
        <f t="shared" si="17"/>
        <v>0</v>
      </c>
      <c r="K160" s="111"/>
      <c r="N160" s="41"/>
    </row>
    <row r="161" spans="1:14">
      <c r="A161" s="12">
        <f t="shared" si="14"/>
        <v>147</v>
      </c>
      <c r="B161" s="106">
        <v>39103</v>
      </c>
      <c r="C161" s="1" t="s">
        <v>129</v>
      </c>
      <c r="D161" s="47">
        <v>0</v>
      </c>
      <c r="E161" s="41">
        <v>1</v>
      </c>
      <c r="F161" s="56">
        <f t="shared" si="15"/>
        <v>1</v>
      </c>
      <c r="G161" s="41">
        <f t="shared" si="16"/>
        <v>0.50419999999999998</v>
      </c>
      <c r="H161" s="47">
        <f t="shared" si="17"/>
        <v>0</v>
      </c>
      <c r="K161" s="111"/>
      <c r="N161" s="41"/>
    </row>
    <row r="162" spans="1:14">
      <c r="A162" s="12">
        <f t="shared" si="14"/>
        <v>148</v>
      </c>
      <c r="B162" s="106">
        <v>39200</v>
      </c>
      <c r="C162" s="1" t="s">
        <v>275</v>
      </c>
      <c r="D162" s="47">
        <v>1476.101729</v>
      </c>
      <c r="E162" s="126">
        <v>0.43895256934847215</v>
      </c>
      <c r="F162" s="56">
        <f t="shared" si="15"/>
        <v>1</v>
      </c>
      <c r="G162" s="41">
        <f t="shared" si="16"/>
        <v>0.50419999999999998</v>
      </c>
      <c r="H162" s="47">
        <f t="shared" si="17"/>
        <v>326.69066559770602</v>
      </c>
      <c r="K162" s="111"/>
      <c r="N162" s="41"/>
    </row>
    <row r="163" spans="1:14">
      <c r="A163" s="12">
        <f t="shared" si="14"/>
        <v>149</v>
      </c>
      <c r="B163" s="106">
        <v>39300</v>
      </c>
      <c r="C163" s="1" t="s">
        <v>125</v>
      </c>
      <c r="D163" s="47">
        <v>0</v>
      </c>
      <c r="E163" s="41">
        <v>1</v>
      </c>
      <c r="F163" s="56">
        <f t="shared" si="15"/>
        <v>1</v>
      </c>
      <c r="G163" s="41">
        <f t="shared" si="16"/>
        <v>0.50419999999999998</v>
      </c>
      <c r="H163" s="47">
        <f t="shared" si="17"/>
        <v>0</v>
      </c>
      <c r="K163" s="111"/>
      <c r="N163" s="41"/>
    </row>
    <row r="164" spans="1:14">
      <c r="A164" s="12">
        <f t="shared" si="14"/>
        <v>150</v>
      </c>
      <c r="B164" s="106">
        <v>39400</v>
      </c>
      <c r="C164" s="1" t="s">
        <v>267</v>
      </c>
      <c r="D164" s="47">
        <v>7328.4464113333297</v>
      </c>
      <c r="E164" s="126">
        <v>0.43909049802305034</v>
      </c>
      <c r="F164" s="56">
        <f t="shared" si="15"/>
        <v>1</v>
      </c>
      <c r="G164" s="41">
        <f t="shared" si="16"/>
        <v>0.50419999999999998</v>
      </c>
      <c r="H164" s="47">
        <f t="shared" si="17"/>
        <v>1622.4405672186417</v>
      </c>
      <c r="K164" s="111"/>
      <c r="N164" s="41"/>
    </row>
    <row r="165" spans="1:14">
      <c r="A165" s="12">
        <f t="shared" si="14"/>
        <v>151</v>
      </c>
      <c r="B165" s="106">
        <v>39600</v>
      </c>
      <c r="C165" s="1" t="s">
        <v>274</v>
      </c>
      <c r="D165" s="47">
        <v>1029.8876379999999</v>
      </c>
      <c r="E165" s="126">
        <v>2.0041948263807674E-2</v>
      </c>
      <c r="F165" s="56">
        <f t="shared" si="15"/>
        <v>1</v>
      </c>
      <c r="G165" s="41">
        <f t="shared" si="16"/>
        <v>0.50419999999999998</v>
      </c>
      <c r="H165" s="47">
        <f t="shared" si="17"/>
        <v>10.407169389150532</v>
      </c>
      <c r="K165" s="111"/>
      <c r="N165" s="41"/>
    </row>
    <row r="166" spans="1:14">
      <c r="A166" s="12">
        <f t="shared" si="14"/>
        <v>152</v>
      </c>
      <c r="B166" s="106">
        <v>39700</v>
      </c>
      <c r="C166" s="1" t="s">
        <v>253</v>
      </c>
      <c r="D166" s="47">
        <v>0</v>
      </c>
      <c r="E166" s="41">
        <v>1</v>
      </c>
      <c r="F166" s="56">
        <f t="shared" si="15"/>
        <v>1</v>
      </c>
      <c r="G166" s="41">
        <f t="shared" si="16"/>
        <v>0.50419999999999998</v>
      </c>
      <c r="H166" s="47">
        <f t="shared" si="17"/>
        <v>0</v>
      </c>
      <c r="K166" s="111"/>
      <c r="N166" s="41"/>
    </row>
    <row r="167" spans="1:14">
      <c r="A167" s="12">
        <f t="shared" si="14"/>
        <v>153</v>
      </c>
      <c r="B167" s="106">
        <v>39701</v>
      </c>
      <c r="C167" s="1" t="s">
        <v>137</v>
      </c>
      <c r="D167" s="47">
        <v>0</v>
      </c>
      <c r="E167" s="41">
        <v>1</v>
      </c>
      <c r="F167" s="56">
        <f t="shared" si="15"/>
        <v>1</v>
      </c>
      <c r="G167" s="41">
        <f t="shared" si="16"/>
        <v>0.50419999999999998</v>
      </c>
      <c r="H167" s="47">
        <f t="shared" si="17"/>
        <v>0</v>
      </c>
      <c r="K167" s="111"/>
      <c r="N167" s="41"/>
    </row>
    <row r="168" spans="1:14">
      <c r="A168" s="12">
        <f t="shared" si="14"/>
        <v>154</v>
      </c>
      <c r="B168" s="105">
        <v>39702</v>
      </c>
      <c r="C168" s="1" t="s">
        <v>137</v>
      </c>
      <c r="D168" s="47">
        <v>0</v>
      </c>
      <c r="E168" s="41">
        <v>1</v>
      </c>
      <c r="F168" s="56">
        <f t="shared" si="15"/>
        <v>1</v>
      </c>
      <c r="G168" s="41">
        <f t="shared" si="16"/>
        <v>0.50419999999999998</v>
      </c>
      <c r="H168" s="47">
        <f t="shared" si="17"/>
        <v>0</v>
      </c>
      <c r="N168" s="41"/>
    </row>
    <row r="169" spans="1:14">
      <c r="A169" s="12">
        <f t="shared" si="14"/>
        <v>155</v>
      </c>
      <c r="B169" s="105">
        <v>39800</v>
      </c>
      <c r="C169" s="1" t="s">
        <v>251</v>
      </c>
      <c r="D169" s="47">
        <v>0</v>
      </c>
      <c r="E169" s="41">
        <v>1</v>
      </c>
      <c r="F169" s="56">
        <f t="shared" si="15"/>
        <v>1</v>
      </c>
      <c r="G169" s="41">
        <f t="shared" si="16"/>
        <v>0.50419999999999998</v>
      </c>
      <c r="H169" s="47">
        <f t="shared" si="17"/>
        <v>0</v>
      </c>
      <c r="N169" s="41"/>
    </row>
    <row r="170" spans="1:14">
      <c r="A170" s="12">
        <f t="shared" si="14"/>
        <v>156</v>
      </c>
      <c r="B170" s="105">
        <v>39900</v>
      </c>
      <c r="C170" s="1" t="s">
        <v>250</v>
      </c>
      <c r="D170" s="47">
        <v>0</v>
      </c>
      <c r="E170" s="41">
        <v>1</v>
      </c>
      <c r="F170" s="56">
        <f t="shared" si="15"/>
        <v>1</v>
      </c>
      <c r="G170" s="41">
        <f t="shared" si="16"/>
        <v>0.50419999999999998</v>
      </c>
      <c r="H170" s="47">
        <f t="shared" si="17"/>
        <v>0</v>
      </c>
      <c r="N170" s="41"/>
    </row>
    <row r="171" spans="1:14">
      <c r="A171" s="12">
        <f t="shared" si="14"/>
        <v>157</v>
      </c>
      <c r="B171" s="105">
        <v>39901</v>
      </c>
      <c r="C171" s="1" t="s">
        <v>249</v>
      </c>
      <c r="D171" s="47">
        <v>0</v>
      </c>
      <c r="E171" s="41">
        <v>1</v>
      </c>
      <c r="F171" s="56">
        <f t="shared" si="15"/>
        <v>1</v>
      </c>
      <c r="G171" s="41">
        <f t="shared" si="16"/>
        <v>0.50419999999999998</v>
      </c>
      <c r="H171" s="47">
        <f t="shared" si="17"/>
        <v>0</v>
      </c>
      <c r="N171" s="41"/>
    </row>
    <row r="172" spans="1:14">
      <c r="A172" s="12">
        <f t="shared" si="14"/>
        <v>158</v>
      </c>
      <c r="B172" s="105">
        <v>39902</v>
      </c>
      <c r="C172" s="1" t="s">
        <v>248</v>
      </c>
      <c r="D172" s="47">
        <v>0</v>
      </c>
      <c r="E172" s="41">
        <v>1</v>
      </c>
      <c r="F172" s="56">
        <f t="shared" si="15"/>
        <v>1</v>
      </c>
      <c r="G172" s="41">
        <f t="shared" si="16"/>
        <v>0.50419999999999998</v>
      </c>
      <c r="H172" s="47">
        <f t="shared" si="17"/>
        <v>0</v>
      </c>
      <c r="N172" s="41"/>
    </row>
    <row r="173" spans="1:14">
      <c r="A173" s="12">
        <f t="shared" si="14"/>
        <v>159</v>
      </c>
      <c r="B173" s="105">
        <v>39903</v>
      </c>
      <c r="C173" s="1" t="s">
        <v>247</v>
      </c>
      <c r="D173" s="47">
        <v>2826.6440000000002</v>
      </c>
      <c r="E173" s="41">
        <v>1</v>
      </c>
      <c r="F173" s="56">
        <f t="shared" si="15"/>
        <v>1</v>
      </c>
      <c r="G173" s="41">
        <f t="shared" si="16"/>
        <v>0.50419999999999998</v>
      </c>
      <c r="H173" s="47">
        <f t="shared" si="17"/>
        <v>1425.1939048000002</v>
      </c>
      <c r="N173" s="41"/>
    </row>
    <row r="174" spans="1:14">
      <c r="A174" s="12">
        <f t="shared" si="14"/>
        <v>160</v>
      </c>
      <c r="B174" s="105">
        <v>39906</v>
      </c>
      <c r="C174" s="1" t="s">
        <v>246</v>
      </c>
      <c r="D174" s="47">
        <v>0</v>
      </c>
      <c r="E174" s="41">
        <v>1</v>
      </c>
      <c r="F174" s="56">
        <f t="shared" si="15"/>
        <v>1</v>
      </c>
      <c r="G174" s="41">
        <f t="shared" si="16"/>
        <v>0.50419999999999998</v>
      </c>
      <c r="H174" s="47">
        <f t="shared" si="17"/>
        <v>0</v>
      </c>
      <c r="N174" s="41"/>
    </row>
    <row r="175" spans="1:14">
      <c r="A175" s="12">
        <f t="shared" si="14"/>
        <v>161</v>
      </c>
      <c r="B175" s="105">
        <v>39907</v>
      </c>
      <c r="C175" s="1" t="s">
        <v>245</v>
      </c>
      <c r="D175" s="47">
        <v>9783.9171599999991</v>
      </c>
      <c r="E175" s="41">
        <v>1</v>
      </c>
      <c r="F175" s="56">
        <f t="shared" si="15"/>
        <v>1</v>
      </c>
      <c r="G175" s="41">
        <f t="shared" si="16"/>
        <v>0.50419999999999998</v>
      </c>
      <c r="H175" s="47">
        <f t="shared" si="17"/>
        <v>4933.0510320719995</v>
      </c>
      <c r="N175" s="41"/>
    </row>
    <row r="176" spans="1:14">
      <c r="A176" s="12">
        <f t="shared" si="14"/>
        <v>162</v>
      </c>
      <c r="B176" s="105">
        <v>39908</v>
      </c>
      <c r="C176" s="1" t="s">
        <v>244</v>
      </c>
      <c r="D176" s="47">
        <v>0</v>
      </c>
      <c r="E176" s="41">
        <v>1</v>
      </c>
      <c r="F176" s="56">
        <f t="shared" si="15"/>
        <v>1</v>
      </c>
      <c r="G176" s="41">
        <f t="shared" si="16"/>
        <v>0.50419999999999998</v>
      </c>
      <c r="H176" s="47">
        <f t="shared" si="17"/>
        <v>0</v>
      </c>
      <c r="N176" s="41"/>
    </row>
    <row r="177" spans="1:14">
      <c r="A177" s="12">
        <f t="shared" si="14"/>
        <v>163</v>
      </c>
      <c r="B177" s="105"/>
      <c r="C177" s="1"/>
      <c r="D177" s="47"/>
      <c r="E177" s="41"/>
      <c r="F177" s="56"/>
      <c r="G177" s="41"/>
      <c r="H177" s="47"/>
    </row>
    <row r="178" spans="1:14">
      <c r="A178" s="12">
        <f t="shared" si="14"/>
        <v>164</v>
      </c>
      <c r="B178" s="107"/>
      <c r="C178" s="1"/>
      <c r="D178" s="44"/>
      <c r="H178" s="44"/>
    </row>
    <row r="179" spans="1:14">
      <c r="A179" s="12">
        <f t="shared" si="14"/>
        <v>165</v>
      </c>
      <c r="B179" s="107"/>
      <c r="C179" s="1" t="s">
        <v>303</v>
      </c>
      <c r="D179" s="50">
        <f>SUM(D156:D177)</f>
        <v>29210.240295333329</v>
      </c>
      <c r="E179" s="121"/>
      <c r="H179" s="50">
        <f>SUM(H156:H177)</f>
        <v>11728.819039676897</v>
      </c>
    </row>
    <row r="180" spans="1:14">
      <c r="A180" s="12">
        <f t="shared" si="14"/>
        <v>166</v>
      </c>
      <c r="B180" s="107"/>
      <c r="C180" s="1"/>
    </row>
    <row r="181" spans="1:14" ht="15.75" thickBot="1">
      <c r="A181" s="12">
        <f t="shared" si="14"/>
        <v>167</v>
      </c>
      <c r="B181" s="107"/>
      <c r="C181" s="1" t="s">
        <v>302</v>
      </c>
      <c r="D181" s="57">
        <f>D128+D153+D179</f>
        <v>29210.240295333329</v>
      </c>
      <c r="E181" s="121"/>
      <c r="H181" s="57">
        <f>H128+H153+H179</f>
        <v>11728.819039676897</v>
      </c>
    </row>
    <row r="182" spans="1:14" ht="15.75" thickTop="1">
      <c r="A182" s="12">
        <f t="shared" si="14"/>
        <v>168</v>
      </c>
      <c r="B182" s="108"/>
      <c r="D182" s="47"/>
    </row>
    <row r="183" spans="1:14" ht="15.75">
      <c r="A183" s="12">
        <f t="shared" si="14"/>
        <v>169</v>
      </c>
      <c r="B183" s="54" t="s">
        <v>134</v>
      </c>
      <c r="D183" s="47"/>
    </row>
    <row r="184" spans="1:14">
      <c r="A184" s="12">
        <f t="shared" si="14"/>
        <v>170</v>
      </c>
      <c r="D184" s="47"/>
    </row>
    <row r="185" spans="1:14">
      <c r="A185" s="12">
        <f t="shared" si="14"/>
        <v>171</v>
      </c>
      <c r="B185" s="107"/>
      <c r="C185" s="52" t="s">
        <v>105</v>
      </c>
      <c r="D185" s="47"/>
    </row>
    <row r="186" spans="1:14">
      <c r="A186" s="12">
        <f t="shared" si="14"/>
        <v>172</v>
      </c>
      <c r="B186" s="106">
        <v>39000</v>
      </c>
      <c r="C186" s="1" t="s">
        <v>257</v>
      </c>
      <c r="D186" s="50">
        <v>324959.33021929167</v>
      </c>
      <c r="E186" s="56">
        <v>1</v>
      </c>
      <c r="F186" s="41">
        <v>9.8599999999999993E-2</v>
      </c>
      <c r="G186" s="41">
        <v>0.50419999999999998</v>
      </c>
      <c r="H186" s="50">
        <f t="shared" ref="H186:H223" si="18">D186*E186*F186*G186</f>
        <v>16155.067137641492</v>
      </c>
      <c r="N186" s="41"/>
    </row>
    <row r="187" spans="1:14">
      <c r="A187" s="12">
        <f t="shared" si="14"/>
        <v>173</v>
      </c>
      <c r="B187" s="106">
        <v>39005</v>
      </c>
      <c r="C187" s="1" t="s">
        <v>272</v>
      </c>
      <c r="D187" s="47">
        <v>276532.97329700005</v>
      </c>
      <c r="E187" s="56">
        <v>1</v>
      </c>
      <c r="F187" s="41">
        <v>1</v>
      </c>
      <c r="G187" s="41">
        <v>1.559576E-2</v>
      </c>
      <c r="H187" s="47">
        <f t="shared" si="18"/>
        <v>4312.7418836264214</v>
      </c>
      <c r="N187" s="41"/>
    </row>
    <row r="188" spans="1:14">
      <c r="A188" s="12">
        <f t="shared" si="14"/>
        <v>174</v>
      </c>
      <c r="B188" s="106">
        <v>39009</v>
      </c>
      <c r="C188" s="1" t="s">
        <v>256</v>
      </c>
      <c r="D188" s="47">
        <v>187189.40638125001</v>
      </c>
      <c r="E188" s="56">
        <v>1</v>
      </c>
      <c r="F188" s="41">
        <f>$F$186</f>
        <v>9.8599999999999993E-2</v>
      </c>
      <c r="G188" s="41">
        <f>$G$186</f>
        <v>0.50419999999999998</v>
      </c>
      <c r="H188" s="47">
        <f t="shared" si="18"/>
        <v>9305.9566115662292</v>
      </c>
      <c r="N188" s="41"/>
    </row>
    <row r="189" spans="1:14">
      <c r="A189" s="12">
        <f t="shared" si="14"/>
        <v>175</v>
      </c>
      <c r="B189" s="106">
        <v>39020</v>
      </c>
      <c r="C189" s="1" t="s">
        <v>132</v>
      </c>
      <c r="D189" s="47">
        <v>63.694007999999997</v>
      </c>
      <c r="E189" s="56">
        <v>1</v>
      </c>
      <c r="F189" s="41">
        <v>1</v>
      </c>
      <c r="G189" s="41">
        <v>6.106367E-2</v>
      </c>
      <c r="H189" s="47">
        <f t="shared" si="18"/>
        <v>3.88938988548936</v>
      </c>
      <c r="N189" s="41"/>
    </row>
    <row r="190" spans="1:14">
      <c r="A190" s="12">
        <f t="shared" si="14"/>
        <v>176</v>
      </c>
      <c r="B190" s="106">
        <v>39029</v>
      </c>
      <c r="C190" s="1" t="s">
        <v>131</v>
      </c>
      <c r="D190" s="47">
        <v>1034.2952750000002</v>
      </c>
      <c r="E190" s="56">
        <v>1</v>
      </c>
      <c r="F190" s="41">
        <v>1</v>
      </c>
      <c r="G190" s="41">
        <v>6.106367E-2</v>
      </c>
      <c r="H190" s="47">
        <f t="shared" si="18"/>
        <v>63.157865355159259</v>
      </c>
      <c r="N190" s="41"/>
    </row>
    <row r="191" spans="1:14">
      <c r="A191" s="12">
        <f t="shared" si="14"/>
        <v>177</v>
      </c>
      <c r="B191" s="106">
        <v>39100</v>
      </c>
      <c r="C191" s="1" t="s">
        <v>254</v>
      </c>
      <c r="D191" s="47">
        <v>282087.61689352721</v>
      </c>
      <c r="E191" s="56">
        <v>1</v>
      </c>
      <c r="F191" s="41">
        <f>$F$186</f>
        <v>9.8599999999999993E-2</v>
      </c>
      <c r="G191" s="41">
        <f>$G$186</f>
        <v>0.50419999999999998</v>
      </c>
      <c r="H191" s="47">
        <f t="shared" si="18"/>
        <v>14023.737636758839</v>
      </c>
      <c r="N191" s="41"/>
    </row>
    <row r="192" spans="1:14">
      <c r="A192" s="12">
        <f t="shared" si="14"/>
        <v>178</v>
      </c>
      <c r="B192" s="106">
        <v>39102</v>
      </c>
      <c r="C192" s="1" t="s">
        <v>271</v>
      </c>
      <c r="D192" s="47">
        <v>0</v>
      </c>
      <c r="E192" s="56">
        <v>1</v>
      </c>
      <c r="F192" s="41">
        <f>$F$186</f>
        <v>9.8599999999999993E-2</v>
      </c>
      <c r="G192" s="41">
        <f>$G$186</f>
        <v>0.50419999999999998</v>
      </c>
      <c r="H192" s="47">
        <f t="shared" si="18"/>
        <v>0</v>
      </c>
      <c r="N192" s="41"/>
    </row>
    <row r="193" spans="1:14">
      <c r="A193" s="12">
        <f t="shared" si="14"/>
        <v>179</v>
      </c>
      <c r="B193" s="106">
        <v>39103</v>
      </c>
      <c r="C193" s="1" t="s">
        <v>96</v>
      </c>
      <c r="D193" s="47">
        <v>0</v>
      </c>
      <c r="E193" s="56">
        <v>1</v>
      </c>
      <c r="F193" s="41">
        <f>$F$186</f>
        <v>9.8599999999999993E-2</v>
      </c>
      <c r="G193" s="41">
        <f>$G$186</f>
        <v>0.50419999999999998</v>
      </c>
      <c r="H193" s="47">
        <f t="shared" si="18"/>
        <v>0</v>
      </c>
      <c r="N193" s="41"/>
    </row>
    <row r="194" spans="1:14">
      <c r="A194" s="12">
        <f t="shared" si="14"/>
        <v>180</v>
      </c>
      <c r="B194" s="106">
        <v>39104</v>
      </c>
      <c r="C194" s="1" t="s">
        <v>270</v>
      </c>
      <c r="D194" s="47">
        <v>2813.0442120000007</v>
      </c>
      <c r="E194" s="56">
        <v>1</v>
      </c>
      <c r="F194" s="41">
        <v>1</v>
      </c>
      <c r="G194" s="41">
        <v>1.559576E-2</v>
      </c>
      <c r="H194" s="47">
        <f t="shared" si="18"/>
        <v>43.87156239974113</v>
      </c>
      <c r="N194" s="41"/>
    </row>
    <row r="195" spans="1:14">
      <c r="A195" s="12">
        <f t="shared" si="14"/>
        <v>181</v>
      </c>
      <c r="B195" s="106">
        <v>39120</v>
      </c>
      <c r="C195" s="1" t="s">
        <v>127</v>
      </c>
      <c r="D195" s="47">
        <v>10428.180444000001</v>
      </c>
      <c r="E195" s="56">
        <v>1</v>
      </c>
      <c r="F195" s="41">
        <v>1</v>
      </c>
      <c r="G195" s="41">
        <v>6.106367E-2</v>
      </c>
      <c r="H195" s="47">
        <f t="shared" si="18"/>
        <v>636.78296933286958</v>
      </c>
      <c r="N195" s="41"/>
    </row>
    <row r="196" spans="1:14">
      <c r="A196" s="12">
        <f t="shared" si="14"/>
        <v>182</v>
      </c>
      <c r="B196" s="106">
        <v>39200</v>
      </c>
      <c r="C196" s="1" t="s">
        <v>269</v>
      </c>
      <c r="D196" s="47">
        <v>27205.569677697207</v>
      </c>
      <c r="E196" s="56">
        <v>1</v>
      </c>
      <c r="F196" s="41">
        <f>$F$186</f>
        <v>9.8599999999999993E-2</v>
      </c>
      <c r="G196" s="41">
        <f>$G$186</f>
        <v>0.50419999999999998</v>
      </c>
      <c r="H196" s="47">
        <f t="shared" si="18"/>
        <v>1352.5009556254001</v>
      </c>
      <c r="N196" s="41"/>
    </row>
    <row r="197" spans="1:14">
      <c r="A197" s="12">
        <f t="shared" si="14"/>
        <v>183</v>
      </c>
      <c r="B197" s="106">
        <v>39300</v>
      </c>
      <c r="C197" s="1" t="s">
        <v>268</v>
      </c>
      <c r="D197" s="47">
        <v>0</v>
      </c>
      <c r="E197" s="56">
        <v>1</v>
      </c>
      <c r="F197" s="41">
        <f>$F$186</f>
        <v>9.8599999999999993E-2</v>
      </c>
      <c r="G197" s="41">
        <f>$G$186</f>
        <v>0.50419999999999998</v>
      </c>
      <c r="H197" s="47">
        <f t="shared" si="18"/>
        <v>0</v>
      </c>
      <c r="N197" s="41"/>
    </row>
    <row r="198" spans="1:14">
      <c r="A198" s="12">
        <f t="shared" si="14"/>
        <v>184</v>
      </c>
      <c r="B198" s="106">
        <v>39400</v>
      </c>
      <c r="C198" s="1" t="s">
        <v>267</v>
      </c>
      <c r="D198" s="47">
        <v>6367.1711579999983</v>
      </c>
      <c r="E198" s="56">
        <v>1</v>
      </c>
      <c r="F198" s="41">
        <f>$F$186</f>
        <v>9.8599999999999993E-2</v>
      </c>
      <c r="G198" s="41">
        <f>$G$186</f>
        <v>0.50419999999999998</v>
      </c>
      <c r="H198" s="47">
        <f t="shared" si="18"/>
        <v>316.53831100935082</v>
      </c>
      <c r="N198" s="41"/>
    </row>
    <row r="199" spans="1:14">
      <c r="A199" s="12">
        <f t="shared" si="14"/>
        <v>185</v>
      </c>
      <c r="B199" s="106">
        <v>39420</v>
      </c>
      <c r="C199" s="1" t="s">
        <v>123</v>
      </c>
      <c r="D199" s="47">
        <v>0</v>
      </c>
      <c r="E199" s="56">
        <v>1</v>
      </c>
      <c r="F199" s="41">
        <v>1</v>
      </c>
      <c r="G199" s="41">
        <v>6.106367E-2</v>
      </c>
      <c r="H199" s="47">
        <f t="shared" si="18"/>
        <v>0</v>
      </c>
      <c r="N199" s="41"/>
    </row>
    <row r="200" spans="1:14">
      <c r="A200" s="12">
        <f t="shared" si="14"/>
        <v>186</v>
      </c>
      <c r="B200" s="106">
        <v>39500</v>
      </c>
      <c r="C200" s="1" t="s">
        <v>266</v>
      </c>
      <c r="D200" s="47">
        <v>0</v>
      </c>
      <c r="E200" s="56">
        <v>1</v>
      </c>
      <c r="F200" s="41">
        <f>$F$186</f>
        <v>9.8599999999999993E-2</v>
      </c>
      <c r="G200" s="41">
        <f>$G$186</f>
        <v>0.50419999999999998</v>
      </c>
      <c r="H200" s="47">
        <f t="shared" si="18"/>
        <v>0</v>
      </c>
      <c r="N200" s="41"/>
    </row>
    <row r="201" spans="1:14">
      <c r="A201" s="12">
        <f t="shared" si="14"/>
        <v>187</v>
      </c>
      <c r="B201" s="106">
        <v>39700</v>
      </c>
      <c r="C201" s="1" t="s">
        <v>253</v>
      </c>
      <c r="D201" s="47">
        <v>26913.009082218825</v>
      </c>
      <c r="E201" s="56">
        <v>1</v>
      </c>
      <c r="F201" s="41">
        <f>$F$186</f>
        <v>9.8599999999999993E-2</v>
      </c>
      <c r="G201" s="41">
        <f>$G$186</f>
        <v>0.50419999999999998</v>
      </c>
      <c r="H201" s="47">
        <f t="shared" si="18"/>
        <v>1337.9565630745165</v>
      </c>
      <c r="N201" s="41"/>
    </row>
    <row r="202" spans="1:14">
      <c r="A202" s="12">
        <f t="shared" si="14"/>
        <v>188</v>
      </c>
      <c r="B202" s="106">
        <v>39720</v>
      </c>
      <c r="C202" s="1" t="s">
        <v>121</v>
      </c>
      <c r="D202" s="47">
        <v>592.99564799999985</v>
      </c>
      <c r="E202" s="56">
        <v>1</v>
      </c>
      <c r="F202" s="41">
        <v>1</v>
      </c>
      <c r="G202" s="41">
        <v>6.106367E-2</v>
      </c>
      <c r="H202" s="47">
        <f t="shared" si="18"/>
        <v>36.210490560908148</v>
      </c>
      <c r="N202" s="41"/>
    </row>
    <row r="203" spans="1:14">
      <c r="A203" s="12">
        <f t="shared" si="14"/>
        <v>189</v>
      </c>
      <c r="B203" s="106">
        <v>39800</v>
      </c>
      <c r="C203" s="1" t="s">
        <v>251</v>
      </c>
      <c r="D203" s="47">
        <v>9883.289248000001</v>
      </c>
      <c r="E203" s="56">
        <v>1</v>
      </c>
      <c r="F203" s="41">
        <f>$F$186</f>
        <v>9.8599999999999993E-2</v>
      </c>
      <c r="G203" s="41">
        <f>$G$186</f>
        <v>0.50419999999999998</v>
      </c>
      <c r="H203" s="47">
        <f t="shared" si="18"/>
        <v>491.33902766978179</v>
      </c>
      <c r="N203" s="41"/>
    </row>
    <row r="204" spans="1:14">
      <c r="A204" s="12">
        <f t="shared" si="14"/>
        <v>190</v>
      </c>
      <c r="B204" s="106">
        <v>39820</v>
      </c>
      <c r="C204" s="1" t="s">
        <v>120</v>
      </c>
      <c r="D204" s="47">
        <v>534.91943600000002</v>
      </c>
      <c r="E204" s="56">
        <v>1</v>
      </c>
      <c r="F204" s="41">
        <v>1</v>
      </c>
      <c r="G204" s="41">
        <v>6.106367E-2</v>
      </c>
      <c r="H204" s="47">
        <f t="shared" si="18"/>
        <v>32.664143916490119</v>
      </c>
      <c r="N204" s="41"/>
    </row>
    <row r="205" spans="1:14">
      <c r="A205" s="12">
        <f t="shared" si="14"/>
        <v>191</v>
      </c>
      <c r="B205" s="106">
        <v>39900</v>
      </c>
      <c r="C205" s="1" t="s">
        <v>265</v>
      </c>
      <c r="D205" s="47">
        <v>0</v>
      </c>
      <c r="E205" s="56">
        <v>1</v>
      </c>
      <c r="F205" s="41">
        <f t="shared" ref="F205:F214" si="19">$F$186</f>
        <v>9.8599999999999993E-2</v>
      </c>
      <c r="G205" s="41">
        <f t="shared" ref="G205:G214" si="20">$G$186</f>
        <v>0.50419999999999998</v>
      </c>
      <c r="H205" s="47">
        <f t="shared" si="18"/>
        <v>0</v>
      </c>
      <c r="N205" s="41"/>
    </row>
    <row r="206" spans="1:14">
      <c r="A206" s="12">
        <f t="shared" si="14"/>
        <v>192</v>
      </c>
      <c r="B206" s="106">
        <v>39901</v>
      </c>
      <c r="C206" t="s">
        <v>249</v>
      </c>
      <c r="D206" s="47">
        <v>6131586.5890181847</v>
      </c>
      <c r="E206" s="56">
        <v>1</v>
      </c>
      <c r="F206" s="41">
        <f t="shared" si="19"/>
        <v>9.8599999999999993E-2</v>
      </c>
      <c r="G206" s="41">
        <f t="shared" si="20"/>
        <v>0.50419999999999998</v>
      </c>
      <c r="H206" s="47">
        <f t="shared" si="18"/>
        <v>304826.43147684069</v>
      </c>
      <c r="N206" s="41"/>
    </row>
    <row r="207" spans="1:14">
      <c r="A207" s="12">
        <f t="shared" si="14"/>
        <v>193</v>
      </c>
      <c r="B207" s="106">
        <v>39902</v>
      </c>
      <c r="C207" s="1" t="s">
        <v>248</v>
      </c>
      <c r="D207" s="47">
        <v>436691.79492856248</v>
      </c>
      <c r="E207" s="56">
        <v>1</v>
      </c>
      <c r="F207" s="41">
        <f t="shared" si="19"/>
        <v>9.8599999999999993E-2</v>
      </c>
      <c r="G207" s="41">
        <f t="shared" si="20"/>
        <v>0.50419999999999998</v>
      </c>
      <c r="H207" s="47">
        <f t="shared" si="18"/>
        <v>21709.748296093945</v>
      </c>
      <c r="N207" s="41"/>
    </row>
    <row r="208" spans="1:14">
      <c r="A208" s="12">
        <f t="shared" ref="A208:A264" si="21">A207+1</f>
        <v>194</v>
      </c>
      <c r="B208" s="106">
        <v>39903</v>
      </c>
      <c r="C208" s="1" t="s">
        <v>247</v>
      </c>
      <c r="D208" s="47">
        <v>400279.4744316396</v>
      </c>
      <c r="E208" s="56">
        <v>1</v>
      </c>
      <c r="F208" s="41">
        <f t="shared" si="19"/>
        <v>9.8599999999999993E-2</v>
      </c>
      <c r="G208" s="41">
        <f t="shared" si="20"/>
        <v>0.50419999999999998</v>
      </c>
      <c r="H208" s="47">
        <f t="shared" si="18"/>
        <v>19899.541825431461</v>
      </c>
      <c r="N208" s="41"/>
    </row>
    <row r="209" spans="1:14">
      <c r="A209" s="12">
        <f t="shared" si="21"/>
        <v>195</v>
      </c>
      <c r="B209" s="106">
        <v>39904</v>
      </c>
      <c r="C209" s="1" t="s">
        <v>264</v>
      </c>
      <c r="D209" s="47">
        <v>0</v>
      </c>
      <c r="E209" s="56">
        <v>1</v>
      </c>
      <c r="F209" s="41">
        <f t="shared" si="19"/>
        <v>9.8599999999999993E-2</v>
      </c>
      <c r="G209" s="41">
        <f t="shared" si="20"/>
        <v>0.50419999999999998</v>
      </c>
      <c r="H209" s="47">
        <f t="shared" si="18"/>
        <v>0</v>
      </c>
      <c r="N209" s="41"/>
    </row>
    <row r="210" spans="1:14">
      <c r="A210" s="12">
        <f t="shared" si="21"/>
        <v>196</v>
      </c>
      <c r="B210" s="106">
        <v>39905</v>
      </c>
      <c r="C210" s="1" t="s">
        <v>263</v>
      </c>
      <c r="D210" s="47">
        <v>0</v>
      </c>
      <c r="E210" s="56">
        <v>1</v>
      </c>
      <c r="F210" s="41">
        <f t="shared" si="19"/>
        <v>9.8599999999999993E-2</v>
      </c>
      <c r="G210" s="41">
        <f t="shared" si="20"/>
        <v>0.50419999999999998</v>
      </c>
      <c r="H210" s="47">
        <f t="shared" si="18"/>
        <v>0</v>
      </c>
      <c r="N210" s="41"/>
    </row>
    <row r="211" spans="1:14">
      <c r="A211" s="12">
        <f t="shared" si="21"/>
        <v>197</v>
      </c>
      <c r="B211" s="105">
        <v>39906</v>
      </c>
      <c r="C211" s="1" t="s">
        <v>246</v>
      </c>
      <c r="D211" s="47">
        <v>932635.999946189</v>
      </c>
      <c r="E211" s="56">
        <v>1</v>
      </c>
      <c r="F211" s="41">
        <f t="shared" si="19"/>
        <v>9.8599999999999993E-2</v>
      </c>
      <c r="G211" s="41">
        <f t="shared" si="20"/>
        <v>0.50419999999999998</v>
      </c>
      <c r="H211" s="47">
        <f t="shared" si="18"/>
        <v>46365.17801764483</v>
      </c>
      <c r="N211" s="41"/>
    </row>
    <row r="212" spans="1:14">
      <c r="A212" s="12">
        <f t="shared" si="21"/>
        <v>198</v>
      </c>
      <c r="B212" s="105">
        <v>39907</v>
      </c>
      <c r="C212" s="1" t="s">
        <v>245</v>
      </c>
      <c r="D212" s="47">
        <v>127086.64835000002</v>
      </c>
      <c r="E212" s="56">
        <v>1</v>
      </c>
      <c r="F212" s="41">
        <f t="shared" si="19"/>
        <v>9.8599999999999993E-2</v>
      </c>
      <c r="G212" s="41">
        <f t="shared" si="20"/>
        <v>0.50419999999999998</v>
      </c>
      <c r="H212" s="47">
        <f t="shared" si="18"/>
        <v>6318.000886469702</v>
      </c>
      <c r="N212" s="41"/>
    </row>
    <row r="213" spans="1:14">
      <c r="A213" s="12">
        <f t="shared" si="21"/>
        <v>199</v>
      </c>
      <c r="B213" s="105">
        <v>39908</v>
      </c>
      <c r="C213" s="1" t="s">
        <v>244</v>
      </c>
      <c r="D213" s="47">
        <v>7724177.4883233756</v>
      </c>
      <c r="E213" s="56">
        <v>1</v>
      </c>
      <c r="F213" s="41">
        <f t="shared" si="19"/>
        <v>9.8599999999999993E-2</v>
      </c>
      <c r="G213" s="41">
        <f t="shared" si="20"/>
        <v>0.50419999999999998</v>
      </c>
      <c r="H213" s="47">
        <f t="shared" si="18"/>
        <v>384000.68655580684</v>
      </c>
      <c r="N213" s="41"/>
    </row>
    <row r="214" spans="1:14">
      <c r="A214" s="12">
        <f t="shared" si="21"/>
        <v>200</v>
      </c>
      <c r="B214" s="105">
        <v>39909</v>
      </c>
      <c r="C214" s="1" t="s">
        <v>262</v>
      </c>
      <c r="D214" s="47">
        <v>0</v>
      </c>
      <c r="E214" s="56">
        <v>1</v>
      </c>
      <c r="F214" s="41">
        <f t="shared" si="19"/>
        <v>9.8599999999999993E-2</v>
      </c>
      <c r="G214" s="41">
        <f t="shared" si="20"/>
        <v>0.50419999999999998</v>
      </c>
      <c r="H214" s="47">
        <f t="shared" si="18"/>
        <v>0</v>
      </c>
      <c r="N214" s="41"/>
    </row>
    <row r="215" spans="1:14">
      <c r="A215" s="12">
        <f t="shared" si="21"/>
        <v>201</v>
      </c>
      <c r="B215" s="105">
        <v>39921</v>
      </c>
      <c r="C215" s="1" t="s">
        <v>116</v>
      </c>
      <c r="D215" s="47">
        <v>280069.06207243551</v>
      </c>
      <c r="E215" s="56">
        <v>1</v>
      </c>
      <c r="F215" s="41">
        <v>1</v>
      </c>
      <c r="G215" s="41">
        <v>6.106367E-2</v>
      </c>
      <c r="H215" s="47">
        <f t="shared" si="18"/>
        <v>17102.044783600719</v>
      </c>
      <c r="N215" s="41"/>
    </row>
    <row r="216" spans="1:14">
      <c r="A216" s="12">
        <f t="shared" si="21"/>
        <v>202</v>
      </c>
      <c r="B216" s="105">
        <v>39922</v>
      </c>
      <c r="C216" s="1" t="s">
        <v>115</v>
      </c>
      <c r="D216" s="47">
        <v>1074976.8234302471</v>
      </c>
      <c r="E216" s="56">
        <v>1</v>
      </c>
      <c r="F216" s="41">
        <v>1</v>
      </c>
      <c r="G216" s="41">
        <v>6.106367E-2</v>
      </c>
      <c r="H216" s="47">
        <f t="shared" si="18"/>
        <v>65642.030003592881</v>
      </c>
      <c r="N216" s="41"/>
    </row>
    <row r="217" spans="1:14">
      <c r="A217" s="12">
        <f t="shared" si="21"/>
        <v>203</v>
      </c>
      <c r="B217" s="105">
        <v>39923</v>
      </c>
      <c r="C217" s="1" t="s">
        <v>114</v>
      </c>
      <c r="D217" s="47">
        <v>69147.634155725667</v>
      </c>
      <c r="E217" s="56">
        <v>1</v>
      </c>
      <c r="F217" s="41">
        <v>1</v>
      </c>
      <c r="G217" s="41">
        <v>6.106367E-2</v>
      </c>
      <c r="H217" s="47">
        <f t="shared" si="18"/>
        <v>4222.4083133659606</v>
      </c>
      <c r="N217" s="41"/>
    </row>
    <row r="218" spans="1:14">
      <c r="A218" s="12">
        <f t="shared" si="21"/>
        <v>204</v>
      </c>
      <c r="B218" s="105">
        <v>39924</v>
      </c>
      <c r="C218" s="1" t="s">
        <v>113</v>
      </c>
      <c r="D218" s="47">
        <v>0</v>
      </c>
      <c r="E218" s="56">
        <v>1</v>
      </c>
      <c r="F218" s="41">
        <f>$F$186</f>
        <v>9.8599999999999993E-2</v>
      </c>
      <c r="G218" s="41">
        <f>$G$186</f>
        <v>0.50419999999999998</v>
      </c>
      <c r="H218" s="47">
        <f t="shared" si="18"/>
        <v>0</v>
      </c>
      <c r="N218" s="41"/>
    </row>
    <row r="219" spans="1:14">
      <c r="A219" s="12">
        <f t="shared" si="21"/>
        <v>205</v>
      </c>
      <c r="B219" s="105">
        <v>39926</v>
      </c>
      <c r="C219" s="1" t="s">
        <v>112</v>
      </c>
      <c r="D219" s="47">
        <v>59723.553791999999</v>
      </c>
      <c r="E219" s="56">
        <v>1</v>
      </c>
      <c r="F219" s="41">
        <v>1</v>
      </c>
      <c r="G219" s="41">
        <v>6.106367E-2</v>
      </c>
      <c r="H219" s="47">
        <f t="shared" si="18"/>
        <v>3646.9393799819368</v>
      </c>
      <c r="N219" s="41"/>
    </row>
    <row r="220" spans="1:14">
      <c r="A220" s="12">
        <f t="shared" si="21"/>
        <v>206</v>
      </c>
      <c r="B220" s="105">
        <v>39928</v>
      </c>
      <c r="C220" s="1" t="s">
        <v>111</v>
      </c>
      <c r="D220" s="47">
        <v>2390198.1059635221</v>
      </c>
      <c r="E220" s="56">
        <v>1</v>
      </c>
      <c r="F220" s="41">
        <v>1</v>
      </c>
      <c r="G220" s="41">
        <v>6.106367E-2</v>
      </c>
      <c r="H220" s="47">
        <f t="shared" si="18"/>
        <v>145954.26837718155</v>
      </c>
      <c r="N220" s="41"/>
    </row>
    <row r="221" spans="1:14">
      <c r="A221" s="12">
        <f t="shared" si="21"/>
        <v>207</v>
      </c>
      <c r="B221" s="105">
        <v>39931</v>
      </c>
      <c r="C221" s="1" t="s">
        <v>110</v>
      </c>
      <c r="D221" s="47">
        <v>39536.459130000003</v>
      </c>
      <c r="E221" s="56">
        <v>1</v>
      </c>
      <c r="F221" s="41">
        <v>1</v>
      </c>
      <c r="G221" s="41">
        <v>4.6370689999999999E-2</v>
      </c>
      <c r="H221" s="47">
        <f t="shared" si="18"/>
        <v>1833.3328900148997</v>
      </c>
      <c r="N221" s="41"/>
    </row>
    <row r="222" spans="1:14">
      <c r="A222" s="12">
        <f t="shared" si="21"/>
        <v>208</v>
      </c>
      <c r="B222" s="105">
        <v>39932</v>
      </c>
      <c r="C222" s="1" t="s">
        <v>109</v>
      </c>
      <c r="D222" s="47">
        <v>83330.335643000013</v>
      </c>
      <c r="E222" s="56">
        <v>1</v>
      </c>
      <c r="F222" s="41">
        <v>1</v>
      </c>
      <c r="G222" s="41">
        <v>4.6370689999999999E-2</v>
      </c>
      <c r="H222" s="47">
        <f t="shared" si="18"/>
        <v>3864.0851616975042</v>
      </c>
      <c r="N222" s="41"/>
    </row>
    <row r="223" spans="1:14">
      <c r="A223" s="12">
        <f t="shared" si="21"/>
        <v>209</v>
      </c>
      <c r="B223" s="105">
        <v>39938</v>
      </c>
      <c r="C223" s="1" t="s">
        <v>108</v>
      </c>
      <c r="D223" s="47">
        <v>1625485.2334451259</v>
      </c>
      <c r="E223" s="56">
        <v>1</v>
      </c>
      <c r="F223" s="41">
        <v>1</v>
      </c>
      <c r="G223" s="41">
        <v>4.6370689999999999E-2</v>
      </c>
      <c r="H223" s="47">
        <f t="shared" si="18"/>
        <v>75374.871859661565</v>
      </c>
      <c r="N223" s="41"/>
    </row>
    <row r="224" spans="1:14">
      <c r="A224" s="12">
        <f t="shared" si="21"/>
        <v>210</v>
      </c>
      <c r="B224" s="97"/>
      <c r="C224" s="96"/>
      <c r="D224" s="125"/>
      <c r="E224" s="124"/>
      <c r="F224" s="109"/>
      <c r="G224" s="109"/>
      <c r="H224" s="58"/>
    </row>
    <row r="225" spans="1:14">
      <c r="A225" s="12">
        <f t="shared" si="21"/>
        <v>211</v>
      </c>
      <c r="B225" s="107"/>
      <c r="C225" s="1"/>
    </row>
    <row r="226" spans="1:14" ht="15.75" thickBot="1">
      <c r="A226" s="12">
        <f t="shared" si="21"/>
        <v>212</v>
      </c>
      <c r="B226" s="107"/>
      <c r="C226" s="1" t="s">
        <v>301</v>
      </c>
      <c r="D226" s="57">
        <f>SUM(D186:D224)</f>
        <v>22531530.697609995</v>
      </c>
      <c r="E226" s="121"/>
      <c r="H226" s="57">
        <f>SUM(H186:H224)</f>
        <v>1148871.9823758074</v>
      </c>
      <c r="M226" s="17"/>
      <c r="N226" s="17"/>
    </row>
    <row r="227" spans="1:14" ht="15.75" thickTop="1">
      <c r="A227" s="12">
        <f t="shared" si="21"/>
        <v>213</v>
      </c>
      <c r="B227" s="108"/>
      <c r="D227" s="47"/>
    </row>
    <row r="228" spans="1:14" ht="15.75">
      <c r="A228" s="12">
        <f t="shared" si="21"/>
        <v>214</v>
      </c>
      <c r="B228" s="54" t="s">
        <v>106</v>
      </c>
      <c r="D228" s="47"/>
    </row>
    <row r="229" spans="1:14">
      <c r="A229" s="12">
        <f t="shared" si="21"/>
        <v>215</v>
      </c>
      <c r="B229" s="108"/>
      <c r="D229" s="47"/>
      <c r="K229" s="17"/>
    </row>
    <row r="230" spans="1:14">
      <c r="A230" s="12">
        <f t="shared" si="21"/>
        <v>216</v>
      </c>
      <c r="B230" s="107"/>
      <c r="C230" s="52" t="s">
        <v>105</v>
      </c>
      <c r="D230" s="47"/>
    </row>
    <row r="231" spans="1:14">
      <c r="A231" s="12">
        <f t="shared" si="21"/>
        <v>217</v>
      </c>
      <c r="B231" s="106">
        <v>38900</v>
      </c>
      <c r="C231" s="1" t="s">
        <v>259</v>
      </c>
      <c r="D231" s="50">
        <v>0</v>
      </c>
      <c r="E231" s="56">
        <v>1</v>
      </c>
      <c r="F231" s="41">
        <v>0.11020000000000001</v>
      </c>
      <c r="G231" s="41">
        <v>0.50429999999999997</v>
      </c>
      <c r="H231" s="50">
        <f t="shared" ref="H231:H259" si="22">D231*E231*F231*G231</f>
        <v>0</v>
      </c>
      <c r="J231" s="45"/>
      <c r="N231" s="41"/>
    </row>
    <row r="232" spans="1:14">
      <c r="A232" s="12">
        <f t="shared" si="21"/>
        <v>218</v>
      </c>
      <c r="B232" s="106">
        <v>38910</v>
      </c>
      <c r="C232" s="1" t="s">
        <v>258</v>
      </c>
      <c r="D232" s="47">
        <v>0</v>
      </c>
      <c r="E232" s="123">
        <v>1</v>
      </c>
      <c r="F232" s="41">
        <v>1</v>
      </c>
      <c r="G232" s="41">
        <v>2.4788790000000002E-2</v>
      </c>
      <c r="H232" s="47">
        <f t="shared" si="22"/>
        <v>0</v>
      </c>
      <c r="N232" s="41"/>
    </row>
    <row r="233" spans="1:14">
      <c r="A233" s="12">
        <f t="shared" si="21"/>
        <v>219</v>
      </c>
      <c r="B233" s="106">
        <v>39000</v>
      </c>
      <c r="C233" s="1" t="s">
        <v>257</v>
      </c>
      <c r="D233" s="47">
        <v>316360.80588221969</v>
      </c>
      <c r="E233" s="123">
        <v>1</v>
      </c>
      <c r="F233" s="41">
        <v>0.11020000000000001</v>
      </c>
      <c r="G233" s="41">
        <v>0.50429999999999997</v>
      </c>
      <c r="H233" s="47">
        <f t="shared" si="22"/>
        <v>17581.391135585654</v>
      </c>
      <c r="N233" s="41"/>
    </row>
    <row r="234" spans="1:14">
      <c r="A234" s="12">
        <f t="shared" si="21"/>
        <v>220</v>
      </c>
      <c r="B234" s="106">
        <v>39009</v>
      </c>
      <c r="C234" s="1" t="s">
        <v>256</v>
      </c>
      <c r="D234" s="47">
        <v>144697.47511499998</v>
      </c>
      <c r="E234" s="123">
        <v>1</v>
      </c>
      <c r="F234" s="41">
        <v>0.11020000000000001</v>
      </c>
      <c r="G234" s="41">
        <v>0.50429999999999997</v>
      </c>
      <c r="H234" s="47">
        <f t="shared" si="22"/>
        <v>8041.3972243944927</v>
      </c>
      <c r="N234" s="41"/>
    </row>
    <row r="235" spans="1:14">
      <c r="A235" s="12">
        <f t="shared" si="21"/>
        <v>221</v>
      </c>
      <c r="B235" s="106">
        <v>39010</v>
      </c>
      <c r="C235" s="1" t="s">
        <v>255</v>
      </c>
      <c r="D235" s="47">
        <v>298990.33243800001</v>
      </c>
      <c r="E235" s="123">
        <v>1</v>
      </c>
      <c r="F235" s="41">
        <v>1</v>
      </c>
      <c r="G235" s="41">
        <v>2.4788790000000002E-2</v>
      </c>
      <c r="H235" s="47">
        <f t="shared" si="22"/>
        <v>7411.6085628357705</v>
      </c>
      <c r="N235" s="41"/>
    </row>
    <row r="236" spans="1:14">
      <c r="A236" s="12">
        <f t="shared" si="21"/>
        <v>222</v>
      </c>
      <c r="B236" s="106">
        <v>39100</v>
      </c>
      <c r="C236" s="1" t="s">
        <v>254</v>
      </c>
      <c r="D236" s="47">
        <v>174302.69735999999</v>
      </c>
      <c r="E236" s="123">
        <v>1</v>
      </c>
      <c r="F236" s="41">
        <v>0.11020000000000001</v>
      </c>
      <c r="G236" s="41">
        <v>0.50429999999999997</v>
      </c>
      <c r="H236" s="47">
        <f t="shared" si="22"/>
        <v>9686.6737007070078</v>
      </c>
      <c r="N236" s="41"/>
    </row>
    <row r="237" spans="1:14">
      <c r="A237" s="12">
        <f t="shared" si="21"/>
        <v>223</v>
      </c>
      <c r="B237" s="106">
        <v>39101</v>
      </c>
      <c r="C237" s="1" t="s">
        <v>98</v>
      </c>
      <c r="D237" s="47">
        <v>0</v>
      </c>
      <c r="E237" s="123">
        <v>1</v>
      </c>
      <c r="F237" s="41">
        <v>0.11020000000000001</v>
      </c>
      <c r="G237" s="41">
        <v>0.50429999999999997</v>
      </c>
      <c r="H237" s="47">
        <f t="shared" si="22"/>
        <v>0</v>
      </c>
      <c r="N237" s="41"/>
    </row>
    <row r="238" spans="1:14">
      <c r="A238" s="12">
        <f t="shared" si="21"/>
        <v>224</v>
      </c>
      <c r="B238" s="106">
        <v>39102</v>
      </c>
      <c r="C238" s="1" t="s">
        <v>97</v>
      </c>
      <c r="D238" s="47">
        <v>0</v>
      </c>
      <c r="E238" s="123">
        <v>1</v>
      </c>
      <c r="F238" s="41">
        <v>0.11020000000000001</v>
      </c>
      <c r="G238" s="41">
        <v>0.50429999999999997</v>
      </c>
      <c r="H238" s="47">
        <f t="shared" si="22"/>
        <v>0</v>
      </c>
      <c r="N238" s="41"/>
    </row>
    <row r="239" spans="1:14">
      <c r="A239" s="12">
        <f t="shared" si="21"/>
        <v>225</v>
      </c>
      <c r="B239" s="106">
        <v>39103</v>
      </c>
      <c r="C239" s="1" t="s">
        <v>96</v>
      </c>
      <c r="D239" s="47">
        <v>0</v>
      </c>
      <c r="E239" s="123">
        <v>1</v>
      </c>
      <c r="F239" s="41">
        <v>0.11020000000000001</v>
      </c>
      <c r="G239" s="41">
        <v>0.50429999999999997</v>
      </c>
      <c r="H239" s="47">
        <f t="shared" si="22"/>
        <v>0</v>
      </c>
      <c r="N239" s="41"/>
    </row>
    <row r="240" spans="1:14">
      <c r="A240" s="12">
        <f t="shared" si="21"/>
        <v>226</v>
      </c>
      <c r="B240" s="106">
        <v>39110</v>
      </c>
      <c r="C240" s="1" t="s">
        <v>95</v>
      </c>
      <c r="D240" s="47">
        <v>35247.262380000015</v>
      </c>
      <c r="E240" s="123">
        <v>1</v>
      </c>
      <c r="F240" s="41">
        <v>1</v>
      </c>
      <c r="G240" s="41">
        <v>2.4788790000000002E-2</v>
      </c>
      <c r="H240" s="47">
        <f t="shared" si="22"/>
        <v>873.73698521272058</v>
      </c>
      <c r="N240" s="41"/>
    </row>
    <row r="241" spans="1:14">
      <c r="A241" s="12">
        <f t="shared" si="21"/>
        <v>227</v>
      </c>
      <c r="B241" s="106">
        <v>39210</v>
      </c>
      <c r="C241" s="1" t="s">
        <v>94</v>
      </c>
      <c r="D241" s="47">
        <v>0</v>
      </c>
      <c r="E241" s="123">
        <v>1</v>
      </c>
      <c r="F241" s="41">
        <v>1</v>
      </c>
      <c r="G241" s="41">
        <v>2.4788790000000002E-2</v>
      </c>
      <c r="H241" s="47">
        <f t="shared" si="22"/>
        <v>0</v>
      </c>
      <c r="N241" s="41"/>
    </row>
    <row r="242" spans="1:14">
      <c r="A242" s="12">
        <f t="shared" si="21"/>
        <v>228</v>
      </c>
      <c r="B242" s="106">
        <v>39410</v>
      </c>
      <c r="C242" s="1" t="s">
        <v>93</v>
      </c>
      <c r="D242" s="47">
        <v>77659.592207999987</v>
      </c>
      <c r="E242" s="123">
        <v>1</v>
      </c>
      <c r="F242" s="41">
        <v>1</v>
      </c>
      <c r="G242" s="41">
        <v>2.4788790000000002E-2</v>
      </c>
      <c r="H242" s="47">
        <f t="shared" si="22"/>
        <v>1925.0873227297482</v>
      </c>
      <c r="N242" s="41"/>
    </row>
    <row r="243" spans="1:14">
      <c r="A243" s="12">
        <f t="shared" si="21"/>
        <v>229</v>
      </c>
      <c r="B243" s="106">
        <v>39510</v>
      </c>
      <c r="C243" s="1" t="s">
        <v>92</v>
      </c>
      <c r="D243" s="47">
        <v>191.02589916666668</v>
      </c>
      <c r="E243" s="123">
        <v>1</v>
      </c>
      <c r="F243" s="41">
        <v>1</v>
      </c>
      <c r="G243" s="41">
        <v>2.4788790000000002E-2</v>
      </c>
      <c r="H243" s="47">
        <f t="shared" si="22"/>
        <v>4.7353008990036756</v>
      </c>
      <c r="N243" s="41"/>
    </row>
    <row r="244" spans="1:14">
      <c r="A244" s="12">
        <f t="shared" si="21"/>
        <v>230</v>
      </c>
      <c r="B244" s="106">
        <v>39700</v>
      </c>
      <c r="C244" s="1" t="s">
        <v>253</v>
      </c>
      <c r="D244" s="47">
        <v>128561.469792</v>
      </c>
      <c r="E244" s="123">
        <v>1</v>
      </c>
      <c r="F244" s="41">
        <v>0.11020000000000001</v>
      </c>
      <c r="G244" s="41">
        <v>0.50429999999999997</v>
      </c>
      <c r="H244" s="47">
        <f t="shared" si="22"/>
        <v>7144.6571236148375</v>
      </c>
      <c r="N244" s="41"/>
    </row>
    <row r="245" spans="1:14">
      <c r="A245" s="12">
        <f t="shared" si="21"/>
        <v>231</v>
      </c>
      <c r="B245" s="106">
        <v>39710</v>
      </c>
      <c r="C245" s="1" t="s">
        <v>252</v>
      </c>
      <c r="D245" s="47">
        <v>22035.248256000003</v>
      </c>
      <c r="E245" s="123">
        <v>1</v>
      </c>
      <c r="F245" s="41">
        <v>1</v>
      </c>
      <c r="G245" s="41">
        <v>2.4788790000000002E-2</v>
      </c>
      <c r="H245" s="47">
        <f t="shared" si="22"/>
        <v>546.22714161585031</v>
      </c>
      <c r="N245" s="41"/>
    </row>
    <row r="246" spans="1:14">
      <c r="A246" s="12">
        <f t="shared" si="21"/>
        <v>232</v>
      </c>
      <c r="B246" s="106">
        <v>39800</v>
      </c>
      <c r="C246" s="1" t="s">
        <v>251</v>
      </c>
      <c r="D246" s="47">
        <v>5167.675252</v>
      </c>
      <c r="E246" s="123">
        <v>1</v>
      </c>
      <c r="F246" s="41">
        <v>0.11020000000000001</v>
      </c>
      <c r="G246" s="41">
        <v>0.50429999999999997</v>
      </c>
      <c r="H246" s="47">
        <f t="shared" si="22"/>
        <v>287.18766098011275</v>
      </c>
      <c r="N246" s="41"/>
    </row>
    <row r="247" spans="1:14">
      <c r="A247" s="12">
        <f t="shared" si="21"/>
        <v>233</v>
      </c>
      <c r="B247" s="105">
        <v>39810</v>
      </c>
      <c r="C247" s="1" t="s">
        <v>88</v>
      </c>
      <c r="D247" s="47">
        <v>39486.642888000002</v>
      </c>
      <c r="E247" s="123">
        <v>1</v>
      </c>
      <c r="F247" s="41">
        <v>1</v>
      </c>
      <c r="G247" s="41">
        <v>2.4788790000000002E-2</v>
      </c>
      <c r="H247" s="47">
        <f t="shared" si="22"/>
        <v>978.82609835562562</v>
      </c>
      <c r="N247" s="41"/>
    </row>
    <row r="248" spans="1:14">
      <c r="A248" s="12">
        <f t="shared" si="21"/>
        <v>234</v>
      </c>
      <c r="B248" s="105">
        <v>39900</v>
      </c>
      <c r="C248" s="1" t="s">
        <v>250</v>
      </c>
      <c r="D248" s="47">
        <v>0</v>
      </c>
      <c r="E248" s="123">
        <v>1</v>
      </c>
      <c r="F248" s="41">
        <v>0.11020000000000001</v>
      </c>
      <c r="G248" s="41">
        <v>0.50429999999999997</v>
      </c>
      <c r="H248" s="47">
        <f t="shared" si="22"/>
        <v>0</v>
      </c>
      <c r="N248" s="41"/>
    </row>
    <row r="249" spans="1:14">
      <c r="A249" s="12">
        <f t="shared" si="21"/>
        <v>235</v>
      </c>
      <c r="B249" s="105">
        <v>39901</v>
      </c>
      <c r="C249" s="1" t="s">
        <v>249</v>
      </c>
      <c r="D249" s="47">
        <v>1353496.4528540529</v>
      </c>
      <c r="E249" s="123">
        <v>1</v>
      </c>
      <c r="F249" s="41">
        <v>0.11020000000000001</v>
      </c>
      <c r="G249" s="41">
        <v>0.50429999999999997</v>
      </c>
      <c r="H249" s="47">
        <f t="shared" si="22"/>
        <v>75219.022381407733</v>
      </c>
      <c r="N249" s="41"/>
    </row>
    <row r="250" spans="1:14">
      <c r="A250" s="12">
        <f t="shared" si="21"/>
        <v>236</v>
      </c>
      <c r="B250" s="105">
        <v>39902</v>
      </c>
      <c r="C250" s="1" t="s">
        <v>248</v>
      </c>
      <c r="D250" s="47">
        <v>234783.90007200002</v>
      </c>
      <c r="E250" s="123">
        <v>1</v>
      </c>
      <c r="F250" s="41">
        <v>0.11020000000000001</v>
      </c>
      <c r="G250" s="41">
        <v>0.50429999999999997</v>
      </c>
      <c r="H250" s="47">
        <f t="shared" si="22"/>
        <v>13047.847592855318</v>
      </c>
      <c r="N250" s="41"/>
    </row>
    <row r="251" spans="1:14">
      <c r="A251" s="12">
        <f t="shared" si="21"/>
        <v>237</v>
      </c>
      <c r="B251" s="105">
        <v>39903</v>
      </c>
      <c r="C251" s="1" t="s">
        <v>247</v>
      </c>
      <c r="D251" s="47">
        <v>34958.277485999999</v>
      </c>
      <c r="E251" s="123">
        <v>1</v>
      </c>
      <c r="F251" s="41">
        <v>0.11020000000000001</v>
      </c>
      <c r="G251" s="41">
        <v>0.50429999999999997</v>
      </c>
      <c r="H251" s="47">
        <f t="shared" si="22"/>
        <v>1942.766418848116</v>
      </c>
      <c r="N251" s="41"/>
    </row>
    <row r="252" spans="1:14">
      <c r="A252" s="12">
        <f t="shared" si="21"/>
        <v>238</v>
      </c>
      <c r="B252" s="105">
        <v>39906</v>
      </c>
      <c r="C252" s="1" t="s">
        <v>246</v>
      </c>
      <c r="D252" s="47">
        <v>245485.22462358244</v>
      </c>
      <c r="E252" s="123">
        <v>1</v>
      </c>
      <c r="F252" s="41">
        <v>0.11020000000000001</v>
      </c>
      <c r="G252" s="41">
        <v>0.50429999999999997</v>
      </c>
      <c r="H252" s="47">
        <f t="shared" si="22"/>
        <v>13642.561505299524</v>
      </c>
      <c r="N252" s="41"/>
    </row>
    <row r="253" spans="1:14">
      <c r="A253" s="12">
        <f t="shared" si="21"/>
        <v>239</v>
      </c>
      <c r="B253" s="105">
        <v>39907</v>
      </c>
      <c r="C253" s="1" t="s">
        <v>245</v>
      </c>
      <c r="D253" s="47">
        <v>0</v>
      </c>
      <c r="E253" s="123">
        <v>1</v>
      </c>
      <c r="F253" s="41">
        <v>0.11020000000000001</v>
      </c>
      <c r="G253" s="41">
        <v>0.50429999999999997</v>
      </c>
      <c r="H253" s="47">
        <f t="shared" si="22"/>
        <v>0</v>
      </c>
      <c r="N253" s="41"/>
    </row>
    <row r="254" spans="1:14">
      <c r="A254" s="12">
        <f t="shared" si="21"/>
        <v>240</v>
      </c>
      <c r="B254" s="105">
        <v>39908</v>
      </c>
      <c r="C254" s="1" t="s">
        <v>244</v>
      </c>
      <c r="D254" s="47">
        <v>7507597.3450051798</v>
      </c>
      <c r="E254" s="123">
        <v>1</v>
      </c>
      <c r="F254" s="41">
        <v>0.11020000000000001</v>
      </c>
      <c r="G254" s="41">
        <v>0.50429999999999997</v>
      </c>
      <c r="H254" s="47">
        <f t="shared" si="22"/>
        <v>417226.16378768958</v>
      </c>
      <c r="N254" s="41"/>
    </row>
    <row r="255" spans="1:14">
      <c r="A255" s="12">
        <f t="shared" si="21"/>
        <v>241</v>
      </c>
      <c r="B255" s="105">
        <v>39910</v>
      </c>
      <c r="C255" s="1" t="s">
        <v>243</v>
      </c>
      <c r="D255" s="47">
        <v>45046.151743999995</v>
      </c>
      <c r="E255" s="123">
        <v>1</v>
      </c>
      <c r="F255" s="41">
        <v>1</v>
      </c>
      <c r="G255" s="41">
        <v>2.4788790000000002E-2</v>
      </c>
      <c r="H255" s="47">
        <f t="shared" si="22"/>
        <v>1116.6395958901496</v>
      </c>
      <c r="N255" s="41"/>
    </row>
    <row r="256" spans="1:14">
      <c r="A256" s="12">
        <f t="shared" si="21"/>
        <v>242</v>
      </c>
      <c r="B256" s="105">
        <v>39916</v>
      </c>
      <c r="C256" s="1" t="s">
        <v>242</v>
      </c>
      <c r="D256" s="47">
        <v>12966.324224000004</v>
      </c>
      <c r="E256" s="123">
        <v>1</v>
      </c>
      <c r="F256" s="41">
        <v>1</v>
      </c>
      <c r="G256" s="41">
        <v>2.4788790000000002E-2</v>
      </c>
      <c r="H256" s="47">
        <f t="shared" si="22"/>
        <v>321.41948826064908</v>
      </c>
      <c r="N256" s="41"/>
    </row>
    <row r="257" spans="1:14">
      <c r="A257" s="12">
        <f t="shared" si="21"/>
        <v>243</v>
      </c>
      <c r="B257" s="105">
        <v>39917</v>
      </c>
      <c r="C257" s="1" t="s">
        <v>241</v>
      </c>
      <c r="D257" s="47">
        <v>354.64679999999998</v>
      </c>
      <c r="E257" s="123">
        <v>1</v>
      </c>
      <c r="F257" s="41">
        <v>1</v>
      </c>
      <c r="G257" s="41">
        <v>2.4788790000000002E-2</v>
      </c>
      <c r="H257" s="47">
        <f t="shared" si="22"/>
        <v>8.7912650493720008</v>
      </c>
      <c r="N257" s="41"/>
    </row>
    <row r="258" spans="1:14">
      <c r="A258" s="12">
        <f t="shared" si="21"/>
        <v>244</v>
      </c>
      <c r="B258" s="105">
        <v>39918</v>
      </c>
      <c r="C258" s="1" t="s">
        <v>77</v>
      </c>
      <c r="D258" s="47">
        <v>0</v>
      </c>
      <c r="E258" s="123">
        <v>1</v>
      </c>
      <c r="F258" s="41">
        <v>1</v>
      </c>
      <c r="G258" s="41">
        <v>2.4788790000000002E-2</v>
      </c>
      <c r="H258" s="47">
        <f t="shared" si="22"/>
        <v>0</v>
      </c>
      <c r="N258" s="41"/>
    </row>
    <row r="259" spans="1:14">
      <c r="A259" s="12">
        <f t="shared" si="21"/>
        <v>245</v>
      </c>
      <c r="B259" s="105">
        <v>39924</v>
      </c>
      <c r="C259" s="1" t="s">
        <v>76</v>
      </c>
      <c r="D259" s="47">
        <v>0</v>
      </c>
      <c r="E259" s="123">
        <v>1</v>
      </c>
      <c r="F259" s="41">
        <v>0.11020000000000001</v>
      </c>
      <c r="G259" s="41">
        <v>0.50429999999999997</v>
      </c>
      <c r="H259" s="47">
        <f t="shared" si="22"/>
        <v>0</v>
      </c>
      <c r="N259" s="41"/>
    </row>
    <row r="260" spans="1:14">
      <c r="A260" s="12">
        <f t="shared" si="21"/>
        <v>246</v>
      </c>
      <c r="B260" s="105"/>
      <c r="C260" s="1"/>
      <c r="D260" s="58"/>
      <c r="E260" s="122"/>
      <c r="F260" s="41"/>
      <c r="G260" s="41"/>
      <c r="H260" s="58"/>
    </row>
    <row r="261" spans="1:14">
      <c r="A261" s="12">
        <f t="shared" si="21"/>
        <v>247</v>
      </c>
      <c r="B261" s="4"/>
      <c r="C261" s="1"/>
      <c r="D261" s="47"/>
    </row>
    <row r="262" spans="1:14" ht="15.75" thickBot="1">
      <c r="A262" s="12">
        <f t="shared" si="21"/>
        <v>248</v>
      </c>
      <c r="B262" s="4"/>
      <c r="C262" s="1" t="s">
        <v>300</v>
      </c>
      <c r="D262" s="38">
        <f>SUM(D231:D261)</f>
        <v>10677388.550279204</v>
      </c>
      <c r="E262" s="121"/>
      <c r="H262" s="38">
        <f>SUM(H231:H261)</f>
        <v>577006.74029223132</v>
      </c>
    </row>
    <row r="263" spans="1:14" ht="15.75" thickTop="1">
      <c r="A263" s="12">
        <f t="shared" si="21"/>
        <v>249</v>
      </c>
    </row>
    <row r="264" spans="1:14" ht="30.75" thickBot="1">
      <c r="A264" s="12">
        <f t="shared" si="21"/>
        <v>250</v>
      </c>
      <c r="C264" s="39" t="s">
        <v>238</v>
      </c>
      <c r="D264" s="38">
        <f>D262+D226+D181+D118</f>
        <v>52362975.55238694</v>
      </c>
      <c r="E264" s="121"/>
      <c r="H264" s="38">
        <f>H262+H226+H181+H118</f>
        <v>20554698.225372452</v>
      </c>
    </row>
    <row r="265" spans="1:14" ht="15.75" thickTop="1"/>
    <row r="266" spans="1:14">
      <c r="C266" t="s">
        <v>299</v>
      </c>
      <c r="D266" s="45"/>
    </row>
    <row r="267" spans="1:14">
      <c r="C267" t="s">
        <v>70</v>
      </c>
    </row>
  </sheetData>
  <mergeCells count="4">
    <mergeCell ref="A1:I1"/>
    <mergeCell ref="A2:I2"/>
    <mergeCell ref="A3:I3"/>
    <mergeCell ref="A4:I4"/>
  </mergeCells>
  <printOptions horizontalCentered="1"/>
  <pageMargins left="0.75" right="0.49" top="0.78" bottom="1" header="0.5" footer="0.33"/>
  <pageSetup scale="44" fitToHeight="15" orientation="landscape" r:id="rId1"/>
  <headerFooter alignWithMargins="0">
    <oddHeader>&amp;RCASE NO. 2021-00214
FR_16(8)(b) 
ATTACHMENT 1</oddHeader>
    <oddFooter>&amp;RSchedule &amp;A
Page &amp;P of &amp;N</oddFooter>
  </headerFooter>
  <rowBreaks count="5" manualBreakCount="5">
    <brk id="61" max="7" man="1"/>
    <brk id="120" max="7" man="1"/>
    <brk id="181" max="16383" man="1"/>
    <brk id="226" max="16383" man="1"/>
    <brk id="266" max="16383" man="1"/>
  </rowBreaks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B17B8-390E-4CD8-99FD-C4C8285D5061}">
  <dimension ref="A1:E33"/>
  <sheetViews>
    <sheetView view="pageBreakPreview" zoomScale="80" zoomScaleNormal="100" zoomScaleSheetLayoutView="80" workbookViewId="0">
      <selection activeCell="G30" sqref="G30"/>
    </sheetView>
  </sheetViews>
  <sheetFormatPr defaultColWidth="8.44140625" defaultRowHeight="15"/>
  <cols>
    <col min="1" max="1" width="6.6640625" style="4" customWidth="1"/>
    <col min="2" max="2" width="30.6640625" style="4" customWidth="1"/>
    <col min="3" max="3" width="24.6640625" style="4" customWidth="1"/>
    <col min="4" max="4" width="17" style="4" customWidth="1"/>
    <col min="5" max="5" width="22" style="4" customWidth="1"/>
    <col min="6" max="6" width="11.88671875" style="4" customWidth="1"/>
    <col min="7" max="16384" width="8.44140625" style="4"/>
  </cols>
  <sheetData>
    <row r="1" spans="1:5">
      <c r="A1" s="270" t="s">
        <v>476</v>
      </c>
      <c r="B1" s="270"/>
      <c r="C1" s="270"/>
      <c r="D1" s="270"/>
      <c r="E1" s="270"/>
    </row>
    <row r="2" spans="1:5">
      <c r="A2" s="270" t="s">
        <v>477</v>
      </c>
      <c r="B2" s="270"/>
      <c r="C2" s="270"/>
      <c r="D2" s="270"/>
      <c r="E2" s="270"/>
    </row>
    <row r="3" spans="1:5">
      <c r="A3" s="271" t="s">
        <v>336</v>
      </c>
      <c r="B3" s="271"/>
      <c r="C3" s="271"/>
      <c r="D3" s="271"/>
      <c r="E3" s="271"/>
    </row>
    <row r="4" spans="1:5">
      <c r="A4" s="270" t="str">
        <f>'B.1 B'!A4</f>
        <v>Base Period: Twelve Months Ended September 30, 2021</v>
      </c>
      <c r="B4" s="270"/>
      <c r="C4" s="270"/>
      <c r="D4" s="270"/>
      <c r="E4" s="270"/>
    </row>
    <row r="6" spans="1:5">
      <c r="A6" s="7" t="str">
        <f>'B.1 B'!A6</f>
        <v>Data:__X___Base Period______Forecasted Period</v>
      </c>
      <c r="E6" s="28" t="s">
        <v>335</v>
      </c>
    </row>
    <row r="7" spans="1:5">
      <c r="A7" s="7" t="str">
        <f>'B.1 B'!A7</f>
        <v>Type of Filing:___X____Original________Updated ________Revised</v>
      </c>
      <c r="B7" s="1"/>
      <c r="E7" s="27" t="s">
        <v>334</v>
      </c>
    </row>
    <row r="8" spans="1:5">
      <c r="A8" s="103" t="str">
        <f>'B.1 B'!A8</f>
        <v>Workpaper Reference No(s).</v>
      </c>
      <c r="B8" s="22"/>
      <c r="C8" s="22"/>
      <c r="D8" s="22"/>
      <c r="E8" s="25" t="s">
        <v>48</v>
      </c>
    </row>
    <row r="9" spans="1:5">
      <c r="C9" s="8" t="s">
        <v>333</v>
      </c>
    </row>
    <row r="10" spans="1:5">
      <c r="A10" s="8" t="s">
        <v>45</v>
      </c>
      <c r="B10" s="1" t="s">
        <v>332</v>
      </c>
      <c r="C10" s="8" t="s">
        <v>331</v>
      </c>
      <c r="D10" s="8" t="s">
        <v>330</v>
      </c>
      <c r="E10" s="8" t="s">
        <v>329</v>
      </c>
    </row>
    <row r="11" spans="1:5">
      <c r="A11" s="21" t="s">
        <v>43</v>
      </c>
      <c r="B11" s="23" t="s">
        <v>328</v>
      </c>
      <c r="C11" s="21" t="s">
        <v>327</v>
      </c>
      <c r="D11" s="21" t="s">
        <v>326</v>
      </c>
      <c r="E11" s="21" t="s">
        <v>325</v>
      </c>
    </row>
    <row r="12" spans="1:5">
      <c r="E12" s="8"/>
    </row>
    <row r="14" spans="1:5">
      <c r="A14" s="8" t="s">
        <v>324</v>
      </c>
      <c r="B14" s="1" t="s">
        <v>323</v>
      </c>
      <c r="C14" s="1" t="s">
        <v>322</v>
      </c>
      <c r="D14" s="8"/>
      <c r="E14" s="18">
        <v>-3207972.8857776322</v>
      </c>
    </row>
    <row r="15" spans="1:5">
      <c r="D15" s="138"/>
      <c r="E15" s="6"/>
    </row>
    <row r="16" spans="1:5">
      <c r="A16" s="8">
        <v>2</v>
      </c>
      <c r="B16" s="1" t="s">
        <v>321</v>
      </c>
      <c r="C16" s="1" t="s">
        <v>318</v>
      </c>
      <c r="D16" s="8" t="s">
        <v>7</v>
      </c>
      <c r="E16" s="14">
        <f>'B.4.1 B'!K21</f>
        <v>396000.71125938452</v>
      </c>
    </row>
    <row r="17" spans="1:5">
      <c r="D17" s="138"/>
      <c r="E17" s="14"/>
    </row>
    <row r="18" spans="1:5">
      <c r="A18" s="8">
        <v>3</v>
      </c>
      <c r="B18" s="1" t="s">
        <v>320</v>
      </c>
      <c r="C18" s="1" t="s">
        <v>318</v>
      </c>
      <c r="D18" s="8" t="s">
        <v>7</v>
      </c>
      <c r="E18" s="14">
        <f>'B.4.1 B'!K28</f>
        <v>6673958.5978780994</v>
      </c>
    </row>
    <row r="19" spans="1:5">
      <c r="D19" s="138"/>
      <c r="E19" s="14"/>
    </row>
    <row r="20" spans="1:5">
      <c r="A20" s="8">
        <v>4</v>
      </c>
      <c r="B20" s="1" t="s">
        <v>319</v>
      </c>
      <c r="C20" s="1" t="s">
        <v>318</v>
      </c>
      <c r="D20" s="8" t="s">
        <v>7</v>
      </c>
      <c r="E20" s="139">
        <f>'B.4.1 B'!K35</f>
        <v>0</v>
      </c>
    </row>
    <row r="21" spans="1:5">
      <c r="D21" s="138"/>
      <c r="E21" s="6"/>
    </row>
    <row r="22" spans="1:5" ht="15.75" thickBot="1">
      <c r="A22" s="8">
        <v>5</v>
      </c>
      <c r="B22" s="1" t="s">
        <v>317</v>
      </c>
      <c r="E22" s="11">
        <f>SUM(E14:E20)</f>
        <v>3861986.4233598518</v>
      </c>
    </row>
    <row r="23" spans="1:5" ht="15.75" thickTop="1">
      <c r="D23" s="138"/>
      <c r="E23" s="6"/>
    </row>
    <row r="24" spans="1:5">
      <c r="E24" s="6"/>
    </row>
    <row r="25" spans="1:5">
      <c r="D25" s="138"/>
      <c r="E25" s="6"/>
    </row>
    <row r="26" spans="1:5">
      <c r="E26" s="6"/>
    </row>
    <row r="27" spans="1:5">
      <c r="D27" s="138"/>
      <c r="E27" s="6"/>
    </row>
    <row r="28" spans="1:5">
      <c r="E28" s="6"/>
    </row>
    <row r="29" spans="1:5">
      <c r="D29" s="138"/>
      <c r="E29" s="6"/>
    </row>
    <row r="30" spans="1:5">
      <c r="E30" s="6"/>
    </row>
    <row r="31" spans="1:5">
      <c r="E31" s="6"/>
    </row>
    <row r="32" spans="1:5">
      <c r="E32" s="6"/>
    </row>
    <row r="33" spans="5:5">
      <c r="E33" s="6"/>
    </row>
  </sheetData>
  <mergeCells count="4">
    <mergeCell ref="A1:E1"/>
    <mergeCell ref="A2:E2"/>
    <mergeCell ref="A3:E3"/>
    <mergeCell ref="A4:E4"/>
  </mergeCells>
  <printOptions horizontalCentered="1"/>
  <pageMargins left="0.75" right="0.75" top="1" bottom="0.5" header="0.5" footer="0.5"/>
  <pageSetup orientation="landscape" verticalDpi="300" r:id="rId1"/>
  <headerFooter alignWithMargins="0">
    <oddHeader>&amp;RCASE NO. 2021-00214
FR_16(8)(b) 
ATTACHMENT 1</oddHeader>
    <oddFooter>&amp;RSchedule &amp;A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41</vt:i4>
      </vt:variant>
    </vt:vector>
  </HeadingPairs>
  <TitlesOfParts>
    <vt:vector size="67" baseType="lpstr">
      <vt:lpstr>Cover B</vt:lpstr>
      <vt:lpstr>B.1 B</vt:lpstr>
      <vt:lpstr>B.1 F </vt:lpstr>
      <vt:lpstr>B.2 B</vt:lpstr>
      <vt:lpstr>B.2 F</vt:lpstr>
      <vt:lpstr>B.3 B</vt:lpstr>
      <vt:lpstr>B.3 F</vt:lpstr>
      <vt:lpstr>B.3.1 F</vt:lpstr>
      <vt:lpstr>B.4 B</vt:lpstr>
      <vt:lpstr>B.4 F</vt:lpstr>
      <vt:lpstr>B.4.1 B</vt:lpstr>
      <vt:lpstr>B.4.1 F</vt:lpstr>
      <vt:lpstr>B.4.2 B</vt:lpstr>
      <vt:lpstr>B.4.2 F</vt:lpstr>
      <vt:lpstr>B.5 B</vt:lpstr>
      <vt:lpstr>B.5 F</vt:lpstr>
      <vt:lpstr>B.6 B</vt:lpstr>
      <vt:lpstr>B.6 F</vt:lpstr>
      <vt:lpstr>WP B.4.1B</vt:lpstr>
      <vt:lpstr>WP B.4.1F</vt:lpstr>
      <vt:lpstr>WP B.5 B</vt:lpstr>
      <vt:lpstr>WP B.5 B1</vt:lpstr>
      <vt:lpstr>WP B.5 F</vt:lpstr>
      <vt:lpstr>WP B.5 F1</vt:lpstr>
      <vt:lpstr>WP B.6 B</vt:lpstr>
      <vt:lpstr>WP B.6 F</vt:lpstr>
      <vt:lpstr>'B.1 B'!Print_Area</vt:lpstr>
      <vt:lpstr>'B.1 F '!Print_Area</vt:lpstr>
      <vt:lpstr>'B.2 B'!Print_Area</vt:lpstr>
      <vt:lpstr>'B.2 F'!Print_Area</vt:lpstr>
      <vt:lpstr>'B.3 B'!Print_Area</vt:lpstr>
      <vt:lpstr>'B.3 F'!Print_Area</vt:lpstr>
      <vt:lpstr>'B.3.1 F'!Print_Area</vt:lpstr>
      <vt:lpstr>'B.4 B'!Print_Area</vt:lpstr>
      <vt:lpstr>'B.4 F'!Print_Area</vt:lpstr>
      <vt:lpstr>'B.4.1 B'!Print_Area</vt:lpstr>
      <vt:lpstr>'B.4.1 F'!Print_Area</vt:lpstr>
      <vt:lpstr>'B.4.2 B'!Print_Area</vt:lpstr>
      <vt:lpstr>'B.4.2 F'!Print_Area</vt:lpstr>
      <vt:lpstr>'B.5 B'!Print_Area</vt:lpstr>
      <vt:lpstr>'B.5 F'!Print_Area</vt:lpstr>
      <vt:lpstr>'B.6 B'!Print_Area</vt:lpstr>
      <vt:lpstr>'B.6 F'!Print_Area</vt:lpstr>
      <vt:lpstr>'Cover B'!Print_Area</vt:lpstr>
      <vt:lpstr>'WP B.4.1B'!Print_Area</vt:lpstr>
      <vt:lpstr>'WP B.4.1F'!Print_Area</vt:lpstr>
      <vt:lpstr>'WP B.5 B'!Print_Area</vt:lpstr>
      <vt:lpstr>'WP B.5 B1'!Print_Area</vt:lpstr>
      <vt:lpstr>'WP B.5 F'!Print_Area</vt:lpstr>
      <vt:lpstr>'WP B.5 F1'!Print_Area</vt:lpstr>
      <vt:lpstr>'WP B.6 B'!Print_Area</vt:lpstr>
      <vt:lpstr>'WP B.6 F'!Print_Area</vt:lpstr>
      <vt:lpstr>'B.1 B'!Print_Titles</vt:lpstr>
      <vt:lpstr>'B.2 B'!Print_Titles</vt:lpstr>
      <vt:lpstr>'B.2 F'!Print_Titles</vt:lpstr>
      <vt:lpstr>'B.3 B'!Print_Titles</vt:lpstr>
      <vt:lpstr>'B.3 F'!Print_Titles</vt:lpstr>
      <vt:lpstr>'B.3.1 F'!Print_Titles</vt:lpstr>
      <vt:lpstr>'B.5 B'!Print_Titles</vt:lpstr>
      <vt:lpstr>'B.5 F'!Print_Titles</vt:lpstr>
      <vt:lpstr>'B.6 B'!Print_Titles</vt:lpstr>
      <vt:lpstr>'B.6 F'!Print_Titles</vt:lpstr>
      <vt:lpstr>'WP B.5 B'!Print_Titles</vt:lpstr>
      <vt:lpstr>'WP B.5 F'!Print_Titles</vt:lpstr>
      <vt:lpstr>'WP B.5 F1'!Print_Titles</vt:lpstr>
      <vt:lpstr>'WP B.6 B'!Print_Titles</vt:lpstr>
      <vt:lpstr>'WP B.6 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 Troup</dc:creator>
  <cp:lastModifiedBy>Sharon E Whiting</cp:lastModifiedBy>
  <dcterms:created xsi:type="dcterms:W3CDTF">2021-06-22T15:11:08Z</dcterms:created>
  <dcterms:modified xsi:type="dcterms:W3CDTF">2021-06-23T12:44:15Z</dcterms:modified>
</cp:coreProperties>
</file>