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1 KY Rate Case\Direct Testimony\Taylor\"/>
    </mc:Choice>
  </mc:AlternateContent>
  <xr:revisionPtr revIDLastSave="0" documentId="13_ncr:1_{D3B187FE-64ED-4833-933D-7E9978DFC9C9}" xr6:coauthVersionLast="47" xr6:coauthVersionMax="47" xr10:uidLastSave="{00000000-0000-0000-0000-000000000000}"/>
  <bookViews>
    <workbookView xWindow="-120" yWindow="-120" windowWidth="29040" windowHeight="15840" xr2:uid="{F7558888-8B89-40FB-B482-C79E16DDE88D}"/>
  </bookViews>
  <sheets>
    <sheet name="Test Year Monthly - (Prop)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Y" localSheetId="0" hidden="1">#REF!</definedName>
    <definedName name="_Regression_Y" hidden="1">#REF!</definedName>
    <definedName name="_xlnm.Print_Area" localSheetId="0">'Test Year Monthly - (Prop)'!$A$1:$P$104</definedName>
    <definedName name="_xlnm.Print_Titles" localSheetId="0">'Test Year Monthly - (Prop)'!$1:$11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1" l="1"/>
  <c r="J96" i="1"/>
  <c r="I96" i="1"/>
  <c r="P95" i="1"/>
  <c r="Q95" i="1" s="1"/>
  <c r="O96" i="1"/>
  <c r="N96" i="1"/>
  <c r="M96" i="1"/>
  <c r="L96" i="1"/>
  <c r="K96" i="1"/>
  <c r="H96" i="1"/>
  <c r="G96" i="1"/>
  <c r="F96" i="1"/>
  <c r="E96" i="1"/>
  <c r="P91" i="1"/>
  <c r="Q91" i="1" s="1"/>
  <c r="O89" i="1"/>
  <c r="M89" i="1"/>
  <c r="I89" i="1"/>
  <c r="E89" i="1"/>
  <c r="K89" i="1"/>
  <c r="F89" i="1"/>
  <c r="I80" i="1"/>
  <c r="N87" i="1"/>
  <c r="L87" i="1"/>
  <c r="J87" i="1"/>
  <c r="H87" i="1"/>
  <c r="F87" i="1"/>
  <c r="D87" i="1"/>
  <c r="N80" i="1"/>
  <c r="J80" i="1"/>
  <c r="L80" i="1"/>
  <c r="H78" i="1"/>
  <c r="F78" i="1"/>
  <c r="O78" i="1"/>
  <c r="N78" i="1"/>
  <c r="M74" i="1"/>
  <c r="I74" i="1"/>
  <c r="L74" i="1"/>
  <c r="N72" i="1"/>
  <c r="H72" i="1"/>
  <c r="P70" i="1"/>
  <c r="Q70" i="1" s="1"/>
  <c r="O72" i="1"/>
  <c r="I72" i="1"/>
  <c r="F72" i="1"/>
  <c r="E72" i="1"/>
  <c r="F64" i="1"/>
  <c r="I64" i="1"/>
  <c r="M62" i="1"/>
  <c r="K62" i="1"/>
  <c r="G62" i="1"/>
  <c r="E62" i="1"/>
  <c r="M60" i="1"/>
  <c r="O60" i="1"/>
  <c r="N60" i="1"/>
  <c r="L60" i="1"/>
  <c r="K60" i="1"/>
  <c r="J60" i="1"/>
  <c r="I60" i="1"/>
  <c r="H60" i="1"/>
  <c r="G60" i="1"/>
  <c r="F60" i="1"/>
  <c r="E60" i="1"/>
  <c r="D60" i="1"/>
  <c r="P57" i="1"/>
  <c r="M52" i="1"/>
  <c r="P51" i="1"/>
  <c r="Q51" i="1" s="1"/>
  <c r="N52" i="1"/>
  <c r="L52" i="1"/>
  <c r="J52" i="1"/>
  <c r="H52" i="1"/>
  <c r="H54" i="1" s="1"/>
  <c r="F52" i="1"/>
  <c r="E52" i="1"/>
  <c r="D52" i="1"/>
  <c r="C58" i="1"/>
  <c r="M48" i="1"/>
  <c r="K48" i="1"/>
  <c r="I48" i="1"/>
  <c r="C57" i="1"/>
  <c r="F44" i="1"/>
  <c r="P43" i="1"/>
  <c r="O44" i="1"/>
  <c r="N44" i="1"/>
  <c r="L44" i="1"/>
  <c r="K44" i="1"/>
  <c r="J44" i="1"/>
  <c r="I44" i="1"/>
  <c r="G44" i="1"/>
  <c r="E44" i="1"/>
  <c r="I37" i="1"/>
  <c r="G37" i="1"/>
  <c r="K35" i="1"/>
  <c r="G35" i="1"/>
  <c r="O35" i="1"/>
  <c r="N35" i="1"/>
  <c r="L35" i="1"/>
  <c r="J35" i="1"/>
  <c r="I35" i="1"/>
  <c r="H35" i="1"/>
  <c r="E35" i="1"/>
  <c r="M26" i="1"/>
  <c r="C34" i="1"/>
  <c r="C43" i="1" s="1"/>
  <c r="K26" i="1"/>
  <c r="C33" i="1"/>
  <c r="C42" i="1" s="1"/>
  <c r="L26" i="1"/>
  <c r="H26" i="1"/>
  <c r="P23" i="1"/>
  <c r="C32" i="1"/>
  <c r="C41" i="1" s="1"/>
  <c r="E21" i="1"/>
  <c r="C31" i="1"/>
  <c r="I17" i="1"/>
  <c r="K17" i="1"/>
  <c r="G12" i="1"/>
  <c r="E17" i="1"/>
  <c r="L17" i="1"/>
  <c r="H17" i="1"/>
  <c r="J12" i="1"/>
  <c r="L12" i="1"/>
  <c r="K28" i="1" l="1"/>
  <c r="F35" i="1"/>
  <c r="K46" i="1"/>
  <c r="G74" i="1"/>
  <c r="P92" i="1"/>
  <c r="Q92" i="1" s="1"/>
  <c r="Q96" i="1" s="1"/>
  <c r="P93" i="1"/>
  <c r="Q93" i="1" s="1"/>
  <c r="P94" i="1"/>
  <c r="P96" i="1" s="1"/>
  <c r="D96" i="1"/>
  <c r="N12" i="1"/>
  <c r="O12" i="1"/>
  <c r="M17" i="1"/>
  <c r="M107" i="1" s="1"/>
  <c r="P15" i="1"/>
  <c r="Q15" i="1" s="1"/>
  <c r="H19" i="1"/>
  <c r="L19" i="1"/>
  <c r="N21" i="1"/>
  <c r="J21" i="1"/>
  <c r="E26" i="1"/>
  <c r="I26" i="1"/>
  <c r="P24" i="1"/>
  <c r="Q24" i="1" s="1"/>
  <c r="L28" i="1"/>
  <c r="P31" i="1"/>
  <c r="Q31" i="1" s="1"/>
  <c r="H37" i="1"/>
  <c r="L37" i="1"/>
  <c r="P40" i="1"/>
  <c r="P41" i="1"/>
  <c r="P42" i="1"/>
  <c r="Q42" i="1" s="1"/>
  <c r="H44" i="1"/>
  <c r="H46" i="1"/>
  <c r="F48" i="1"/>
  <c r="J48" i="1"/>
  <c r="N48" i="1"/>
  <c r="I52" i="1"/>
  <c r="E54" i="1"/>
  <c r="I54" i="1"/>
  <c r="M54" i="1"/>
  <c r="F62" i="1"/>
  <c r="J62" i="1"/>
  <c r="G64" i="1"/>
  <c r="K64" i="1"/>
  <c r="O64" i="1"/>
  <c r="J72" i="1"/>
  <c r="N64" i="1"/>
  <c r="M72" i="1"/>
  <c r="P71" i="1"/>
  <c r="Q71" i="1" s="1"/>
  <c r="P75" i="1"/>
  <c r="H74" i="1"/>
  <c r="L78" i="1"/>
  <c r="K78" i="1"/>
  <c r="G80" i="1"/>
  <c r="K80" i="1"/>
  <c r="O80" i="1"/>
  <c r="E87" i="1"/>
  <c r="M87" i="1"/>
  <c r="P86" i="1"/>
  <c r="Q86" i="1" s="1"/>
  <c r="N89" i="1"/>
  <c r="P14" i="1"/>
  <c r="Q14" i="1" s="1"/>
  <c r="Q17" i="1" s="1"/>
  <c r="D54" i="1"/>
  <c r="F74" i="1"/>
  <c r="K74" i="1"/>
  <c r="F80" i="1"/>
  <c r="H12" i="1"/>
  <c r="F12" i="1"/>
  <c r="N17" i="1"/>
  <c r="E19" i="1"/>
  <c r="K21" i="1"/>
  <c r="N26" i="1"/>
  <c r="N28" i="1" s="1"/>
  <c r="P25" i="1"/>
  <c r="Q25" i="1" s="1"/>
  <c r="D26" i="1"/>
  <c r="D28" i="1" s="1"/>
  <c r="E30" i="1"/>
  <c r="P32" i="1"/>
  <c r="P35" i="1" s="1"/>
  <c r="P33" i="1"/>
  <c r="Q33" i="1" s="1"/>
  <c r="P34" i="1"/>
  <c r="M44" i="1"/>
  <c r="M114" i="1" s="1"/>
  <c r="E46" i="1"/>
  <c r="G48" i="1"/>
  <c r="J54" i="1"/>
  <c r="N54" i="1"/>
  <c r="P65" i="1"/>
  <c r="Q65" i="1" s="1"/>
  <c r="H64" i="1"/>
  <c r="L64" i="1"/>
  <c r="P66" i="1"/>
  <c r="Q66" i="1" s="1"/>
  <c r="P67" i="1"/>
  <c r="Q67" i="1" s="1"/>
  <c r="P68" i="1"/>
  <c r="Q68" i="1" s="1"/>
  <c r="E64" i="1"/>
  <c r="G72" i="1"/>
  <c r="K72" i="1"/>
  <c r="E78" i="1"/>
  <c r="I78" i="1"/>
  <c r="P76" i="1"/>
  <c r="Q76" i="1" s="1"/>
  <c r="P81" i="1"/>
  <c r="Q81" i="1" s="1"/>
  <c r="H80" i="1"/>
  <c r="P82" i="1"/>
  <c r="Q82" i="1" s="1"/>
  <c r="P83" i="1"/>
  <c r="Q83" i="1" s="1"/>
  <c r="D80" i="1"/>
  <c r="P84" i="1"/>
  <c r="Q84" i="1" s="1"/>
  <c r="I87" i="1"/>
  <c r="J89" i="1"/>
  <c r="K37" i="1"/>
  <c r="O46" i="1"/>
  <c r="O48" i="1"/>
  <c r="O74" i="1"/>
  <c r="E74" i="1"/>
  <c r="D12" i="1"/>
  <c r="P13" i="1"/>
  <c r="Q13" i="1" s="1"/>
  <c r="J17" i="1"/>
  <c r="J114" i="1" s="1"/>
  <c r="P16" i="1"/>
  <c r="Q16" i="1" s="1"/>
  <c r="I19" i="1"/>
  <c r="O21" i="1"/>
  <c r="J26" i="1"/>
  <c r="M28" i="1"/>
  <c r="K12" i="1"/>
  <c r="E12" i="1"/>
  <c r="I12" i="1"/>
  <c r="M12" i="1"/>
  <c r="G17" i="1"/>
  <c r="G19" i="1" s="1"/>
  <c r="O17" i="1"/>
  <c r="F17" i="1"/>
  <c r="F114" i="1" s="1"/>
  <c r="D21" i="1"/>
  <c r="P22" i="1"/>
  <c r="Q22" i="1" s="1"/>
  <c r="Q26" i="1" s="1"/>
  <c r="L21" i="1"/>
  <c r="G26" i="1"/>
  <c r="G28" i="1" s="1"/>
  <c r="O26" i="1"/>
  <c r="F26" i="1"/>
  <c r="F28" i="1" s="1"/>
  <c r="M35" i="1"/>
  <c r="M37" i="1" s="1"/>
  <c r="F37" i="1"/>
  <c r="N37" i="1"/>
  <c r="F46" i="1"/>
  <c r="N46" i="1"/>
  <c r="P49" i="1"/>
  <c r="Q49" i="1" s="1"/>
  <c r="P58" i="1"/>
  <c r="Q58" i="1" s="1"/>
  <c r="G52" i="1"/>
  <c r="K52" i="1"/>
  <c r="K107" i="1" s="1"/>
  <c r="O52" i="1"/>
  <c r="O54" i="1" s="1"/>
  <c r="G54" i="1"/>
  <c r="G103" i="1" s="1"/>
  <c r="D62" i="1"/>
  <c r="L62" i="1"/>
  <c r="M64" i="1"/>
  <c r="P69" i="1"/>
  <c r="Q69" i="1" s="1"/>
  <c r="L72" i="1"/>
  <c r="J74" i="1"/>
  <c r="N74" i="1"/>
  <c r="M78" i="1"/>
  <c r="D74" i="1"/>
  <c r="P77" i="1"/>
  <c r="Q77" i="1" s="1"/>
  <c r="P85" i="1"/>
  <c r="G87" i="1"/>
  <c r="K87" i="1"/>
  <c r="O87" i="1"/>
  <c r="O107" i="1" s="1"/>
  <c r="D89" i="1"/>
  <c r="H89" i="1"/>
  <c r="P90" i="1"/>
  <c r="Q90" i="1" s="1"/>
  <c r="G89" i="1"/>
  <c r="N107" i="1"/>
  <c r="P17" i="1"/>
  <c r="K19" i="1"/>
  <c r="O28" i="1"/>
  <c r="O30" i="1"/>
  <c r="G46" i="1"/>
  <c r="L54" i="1"/>
  <c r="I62" i="1"/>
  <c r="Q34" i="1"/>
  <c r="I46" i="1"/>
  <c r="M19" i="1"/>
  <c r="F30" i="1"/>
  <c r="J46" i="1"/>
  <c r="E107" i="1"/>
  <c r="Q32" i="1"/>
  <c r="Q35" i="1" s="1"/>
  <c r="Q57" i="1"/>
  <c r="E28" i="1"/>
  <c r="N19" i="1"/>
  <c r="H114" i="1"/>
  <c r="H107" i="1"/>
  <c r="O19" i="1"/>
  <c r="H28" i="1"/>
  <c r="Q41" i="1"/>
  <c r="P44" i="1"/>
  <c r="Q43" i="1"/>
  <c r="L46" i="1"/>
  <c r="E56" i="1"/>
  <c r="N62" i="1"/>
  <c r="G107" i="1"/>
  <c r="I114" i="1"/>
  <c r="G30" i="1"/>
  <c r="O37" i="1"/>
  <c r="N30" i="1"/>
  <c r="D30" i="1"/>
  <c r="C40" i="1"/>
  <c r="M39" i="1" s="1"/>
  <c r="I30" i="1"/>
  <c r="H30" i="1"/>
  <c r="M30" i="1"/>
  <c r="I28" i="1"/>
  <c r="E37" i="1"/>
  <c r="M46" i="1"/>
  <c r="F54" i="1"/>
  <c r="P54" i="1" s="1"/>
  <c r="O62" i="1"/>
  <c r="J28" i="1"/>
  <c r="J30" i="1"/>
  <c r="Q85" i="1"/>
  <c r="L114" i="1"/>
  <c r="L107" i="1"/>
  <c r="K114" i="1"/>
  <c r="P26" i="1"/>
  <c r="Q23" i="1"/>
  <c r="K30" i="1"/>
  <c r="E109" i="1"/>
  <c r="L30" i="1"/>
  <c r="Q75" i="1"/>
  <c r="P12" i="1"/>
  <c r="Q72" i="1"/>
  <c r="O114" i="1"/>
  <c r="J37" i="1"/>
  <c r="K54" i="1"/>
  <c r="H62" i="1"/>
  <c r="P74" i="1"/>
  <c r="F21" i="1"/>
  <c r="D35" i="1"/>
  <c r="D37" i="1" s="1"/>
  <c r="H48" i="1"/>
  <c r="D17" i="1"/>
  <c r="M21" i="1"/>
  <c r="E114" i="1"/>
  <c r="L48" i="1"/>
  <c r="C59" i="1"/>
  <c r="P59" i="1" s="1"/>
  <c r="Q59" i="1" s="1"/>
  <c r="M80" i="1"/>
  <c r="J64" i="1"/>
  <c r="D44" i="1"/>
  <c r="D46" i="1" s="1"/>
  <c r="D72" i="1"/>
  <c r="D78" i="1"/>
  <c r="I107" i="1"/>
  <c r="D48" i="1"/>
  <c r="G78" i="1"/>
  <c r="E80" i="1"/>
  <c r="P80" i="1" s="1"/>
  <c r="G21" i="1"/>
  <c r="H21" i="1"/>
  <c r="E48" i="1"/>
  <c r="L89" i="1"/>
  <c r="I21" i="1"/>
  <c r="D64" i="1"/>
  <c r="P64" i="1" s="1"/>
  <c r="J78" i="1"/>
  <c r="P50" i="1"/>
  <c r="F103" i="1" l="1"/>
  <c r="F109" i="1"/>
  <c r="M103" i="1"/>
  <c r="G109" i="1"/>
  <c r="P78" i="1"/>
  <c r="H56" i="1"/>
  <c r="Q87" i="1"/>
  <c r="J107" i="1"/>
  <c r="N39" i="1"/>
  <c r="N114" i="1"/>
  <c r="F107" i="1"/>
  <c r="P89" i="1"/>
  <c r="K109" i="1"/>
  <c r="Q78" i="1"/>
  <c r="J19" i="1"/>
  <c r="J109" i="1" s="1"/>
  <c r="M109" i="1"/>
  <c r="P37" i="1"/>
  <c r="S30" i="1" s="1"/>
  <c r="P87" i="1"/>
  <c r="P28" i="1"/>
  <c r="P72" i="1"/>
  <c r="J56" i="1"/>
  <c r="E103" i="1"/>
  <c r="P30" i="1"/>
  <c r="G114" i="1"/>
  <c r="L109" i="1"/>
  <c r="F19" i="1"/>
  <c r="E108" i="1"/>
  <c r="E102" i="1" s="1"/>
  <c r="E104" i="1" s="1"/>
  <c r="P46" i="1"/>
  <c r="N109" i="1"/>
  <c r="N103" i="1"/>
  <c r="G39" i="1"/>
  <c r="F56" i="1"/>
  <c r="F39" i="1"/>
  <c r="J103" i="1"/>
  <c r="K56" i="1"/>
  <c r="E39" i="1"/>
  <c r="D114" i="1"/>
  <c r="D107" i="1"/>
  <c r="G56" i="1"/>
  <c r="Q40" i="1"/>
  <c r="Q44" i="1" s="1"/>
  <c r="K103" i="1"/>
  <c r="L39" i="1"/>
  <c r="L103" i="1"/>
  <c r="H103" i="1"/>
  <c r="H109" i="1"/>
  <c r="N56" i="1"/>
  <c r="N108" i="1" s="1"/>
  <c r="N102" i="1" s="1"/>
  <c r="P48" i="1"/>
  <c r="P52" i="1"/>
  <c r="Q50" i="1"/>
  <c r="Q52" i="1" s="1"/>
  <c r="P21" i="1"/>
  <c r="S21" i="1" s="1"/>
  <c r="D19" i="1"/>
  <c r="Q60" i="1"/>
  <c r="H39" i="1"/>
  <c r="H108" i="1" s="1"/>
  <c r="K39" i="1"/>
  <c r="I39" i="1"/>
  <c r="D39" i="1"/>
  <c r="O39" i="1"/>
  <c r="O103" i="1"/>
  <c r="O109" i="1"/>
  <c r="I103" i="1"/>
  <c r="I109" i="1"/>
  <c r="P60" i="1"/>
  <c r="O56" i="1"/>
  <c r="I56" i="1"/>
  <c r="L56" i="1"/>
  <c r="L108" i="1" s="1"/>
  <c r="L102" i="1" s="1"/>
  <c r="J39" i="1"/>
  <c r="D56" i="1"/>
  <c r="P62" i="1"/>
  <c r="M56" i="1"/>
  <c r="M108" i="1" s="1"/>
  <c r="L104" i="1" l="1"/>
  <c r="P107" i="1"/>
  <c r="P114" i="1"/>
  <c r="P56" i="1"/>
  <c r="P19" i="1"/>
  <c r="S12" i="1" s="1"/>
  <c r="D103" i="1"/>
  <c r="P103" i="1" s="1"/>
  <c r="K108" i="1"/>
  <c r="K102" i="1" s="1"/>
  <c r="K104" i="1" s="1"/>
  <c r="M102" i="1"/>
  <c r="M104" i="1" s="1"/>
  <c r="D108" i="1"/>
  <c r="G108" i="1"/>
  <c r="G102" i="1" s="1"/>
  <c r="G104" i="1" s="1"/>
  <c r="J108" i="1"/>
  <c r="J102" i="1" s="1"/>
  <c r="J104" i="1" s="1"/>
  <c r="P39" i="1"/>
  <c r="S39" i="1" s="1"/>
  <c r="P109" i="1"/>
  <c r="N104" i="1"/>
  <c r="D109" i="1"/>
  <c r="I108" i="1"/>
  <c r="I102" i="1" s="1"/>
  <c r="I104" i="1" s="1"/>
  <c r="O108" i="1"/>
  <c r="O102" i="1" s="1"/>
  <c r="O104" i="1" s="1"/>
  <c r="F108" i="1"/>
  <c r="F102" i="1" s="1"/>
  <c r="F104" i="1" s="1"/>
  <c r="H102" i="1"/>
  <c r="H104" i="1" s="1"/>
  <c r="D102" i="1" l="1"/>
  <c r="D104" i="1" s="1"/>
  <c r="P104" i="1" s="1"/>
  <c r="P100" i="1"/>
  <c r="P108" i="1"/>
  <c r="P102" i="1" l="1"/>
</calcChain>
</file>

<file path=xl/sharedStrings.xml><?xml version="1.0" encoding="utf-8"?>
<sst xmlns="http://schemas.openxmlformats.org/spreadsheetml/2006/main" count="112" uniqueCount="65">
  <si>
    <t xml:space="preserve">EXHIBIT BCT-2  </t>
  </si>
  <si>
    <t>ATMOS ENERGY CORPORATION - KENTUCKY</t>
  </si>
  <si>
    <t>BILL FREQUENCY WITH KNOWN &amp; MEASURABLE ADJUSTMENTS</t>
  </si>
  <si>
    <t>PROPOSED RATES</t>
  </si>
  <si>
    <t>Line</t>
  </si>
  <si>
    <t>Total</t>
  </si>
  <si>
    <t>No.</t>
  </si>
  <si>
    <t>Class of Customers</t>
  </si>
  <si>
    <t>Rate</t>
  </si>
  <si>
    <t>Billing Units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</si>
  <si>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</si>
  <si>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</si>
  <si>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</si>
  <si>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</si>
  <si>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</si>
  <si>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</si>
  <si>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</si>
  <si>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</si>
  <si>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</si>
  <si>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</si>
  <si>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</si>
  <si>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</si>
  <si>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</si>
  <si>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</si>
  <si>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</si>
  <si>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</si>
  <si>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</si>
  <si>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</si>
  <si>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</si>
  <si>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</si>
  <si>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</si>
  <si>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Gas Charge per Mcf</t>
  </si>
  <si>
    <t>Gas Costs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</si>
  <si>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</si>
  <si>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</si>
  <si>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</si>
  <si>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</si>
  <si>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</si>
  <si>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</si>
  <si>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</si>
  <si>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</si>
  <si>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</si>
  <si>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</si>
  <si>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</si>
  <si>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</si>
  <si>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</si>
  <si>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</si>
  <si>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</t>
  </si>
  <si>
    <t>ECONOMIC DEV RIDER (EDR)</t>
  </si>
  <si>
    <t>Firm Transport: Over 15000</t>
  </si>
  <si>
    <t>TRANSPORTATION (T-3)</t>
  </si>
  <si>
    <t>Interrupt Transport:  1-15000</t>
  </si>
  <si>
    <t>Interrupt Transport:  Over 15000</t>
  </si>
  <si>
    <t>SPECIAL CONTRACTS</t>
  </si>
  <si>
    <t>Transported Volumes</t>
  </si>
  <si>
    <t>Various</t>
  </si>
  <si>
    <t>Charges for Transport Volumes</t>
  </si>
  <si>
    <t>OTHER REVENUE</t>
  </si>
  <si>
    <t>Service Charges</t>
  </si>
  <si>
    <t>Late Payment Fees</t>
  </si>
  <si>
    <t>TOTAL GROSS PROFIT</t>
  </si>
  <si>
    <t>TOTAL REVENUE</t>
  </si>
  <si>
    <t>R/C/PA Inc</t>
  </si>
  <si>
    <t>Firm Sales</t>
  </si>
  <si>
    <t>TEST YEAR ENDING DEC, 31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</si>
</sst>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"/>
    <numFmt numFmtId="167" formatCode="#,##0.0000_);\(#,##0.0000\)"/>
    <numFmt numFmtId="168" formatCode="0.0000"/>
    <numFmt numFmtId="169" formatCode="_(* #,##0.0000_);_(* \(#,##0.0000\);_(* &quot;-&quot;??_);_(@_)"/>
    <numFmt numFmtId="170" formatCode="&quot;$&quot;#,##0.0000_);\(&quot;$&quot;#,##0.0000\)"/>
  </numFmts>
  <fonts count="8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sz val="10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3" applyFont="1"/>
    <xf numFmtId="37" fontId="2" fillId="0" borderId="0" xfId="3" applyNumberFormat="1" applyFont="1"/>
    <xf numFmtId="0" fontId="2" fillId="0" borderId="0" xfId="0" applyFont="1"/>
    <xf numFmtId="0" fontId="4" fillId="0" borderId="0" xfId="3" applyFont="1"/>
    <xf numFmtId="37" fontId="5" fillId="0" borderId="0" xfId="3" applyNumberFormat="1" applyFont="1" applyAlignment="1">
      <alignment horizontal="right"/>
    </xf>
    <xf numFmtId="0" fontId="2" fillId="0" borderId="0" xfId="3" applyFont="1" applyAlignment="1">
      <alignment horizontal="left"/>
    </xf>
    <xf numFmtId="5" fontId="2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2" fillId="0" borderId="0" xfId="3" applyFont="1" applyAlignment="1">
      <alignment horizontal="center"/>
    </xf>
    <xf numFmtId="37" fontId="2" fillId="0" borderId="0" xfId="3" applyNumberFormat="1" applyFont="1" applyAlignment="1">
      <alignment horizontal="right"/>
    </xf>
    <xf numFmtId="43" fontId="2" fillId="0" borderId="0" xfId="1" applyFont="1" applyFill="1" applyAlignment="1" applyProtection="1">
      <alignment horizontal="centerContinuous"/>
    </xf>
    <xf numFmtId="0" fontId="6" fillId="0" borderId="0" xfId="3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2" fillId="0" borderId="0" xfId="3" quotePrefix="1" applyFont="1" applyAlignment="1">
      <alignment horizontal="center"/>
    </xf>
    <xf numFmtId="49" fontId="2" fillId="0" borderId="0" xfId="3" quotePrefix="1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Fill="1" applyBorder="1"/>
    <xf numFmtId="0" fontId="6" fillId="0" borderId="0" xfId="3" applyFont="1"/>
    <xf numFmtId="166" fontId="4" fillId="0" borderId="0" xfId="2" applyNumberFormat="1" applyFont="1" applyFill="1" applyBorder="1"/>
    <xf numFmtId="39" fontId="2" fillId="0" borderId="0" xfId="0" applyNumberFormat="1" applyFont="1"/>
    <xf numFmtId="37" fontId="4" fillId="0" borderId="0" xfId="3" applyNumberFormat="1" applyFont="1" applyAlignment="1">
      <alignment horizontal="right"/>
    </xf>
    <xf numFmtId="7" fontId="2" fillId="0" borderId="0" xfId="3" applyNumberFormat="1" applyFont="1"/>
    <xf numFmtId="43" fontId="2" fillId="0" borderId="0" xfId="1" applyFont="1"/>
    <xf numFmtId="37" fontId="2" fillId="0" borderId="0" xfId="0" applyNumberFormat="1" applyFont="1"/>
    <xf numFmtId="37" fontId="4" fillId="0" borderId="0" xfId="3" applyNumberFormat="1" applyFont="1"/>
    <xf numFmtId="3" fontId="4" fillId="0" borderId="0" xfId="3" applyNumberFormat="1" applyFont="1"/>
    <xf numFmtId="167" fontId="2" fillId="0" borderId="0" xfId="3" applyNumberFormat="1" applyFont="1"/>
    <xf numFmtId="0" fontId="2" fillId="0" borderId="2" xfId="3" applyFont="1" applyBorder="1"/>
    <xf numFmtId="37" fontId="2" fillId="0" borderId="2" xfId="3" applyNumberFormat="1" applyFont="1" applyBorder="1"/>
    <xf numFmtId="7" fontId="4" fillId="0" borderId="0" xfId="3" applyNumberFormat="1" applyFont="1"/>
    <xf numFmtId="5" fontId="2" fillId="0" borderId="0" xfId="3" applyNumberFormat="1" applyFont="1"/>
    <xf numFmtId="5" fontId="4" fillId="0" borderId="0" xfId="3" applyNumberFormat="1" applyFont="1"/>
    <xf numFmtId="165" fontId="2" fillId="0" borderId="0" xfId="1" applyNumberFormat="1" applyFont="1"/>
    <xf numFmtId="43" fontId="2" fillId="0" borderId="0" xfId="3" applyNumberFormat="1" applyFont="1"/>
    <xf numFmtId="165" fontId="7" fillId="0" borderId="0" xfId="1" applyNumberFormat="1" applyFont="1" applyFill="1"/>
    <xf numFmtId="168" fontId="2" fillId="0" borderId="0" xfId="3" applyNumberFormat="1" applyFont="1"/>
    <xf numFmtId="165" fontId="2" fillId="0" borderId="0" xfId="1" applyNumberFormat="1" applyFont="1" applyFill="1"/>
    <xf numFmtId="169" fontId="2" fillId="0" borderId="0" xfId="3" applyNumberFormat="1" applyFont="1"/>
    <xf numFmtId="167" fontId="2" fillId="0" borderId="0" xfId="3" applyNumberFormat="1" applyFont="1" applyAlignment="1">
      <alignment horizontal="right"/>
    </xf>
    <xf numFmtId="170" fontId="2" fillId="0" borderId="0" xfId="3" applyNumberFormat="1" applyFont="1"/>
    <xf numFmtId="0" fontId="5" fillId="0" borderId="0" xfId="3" applyFont="1"/>
    <xf numFmtId="5" fontId="2" fillId="0" borderId="0" xfId="0" applyNumberFormat="1" applyFont="1"/>
    <xf numFmtId="1" fontId="2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Normal_Kentucky - CCS98 as filed" xfId="3" xr:uid="{41B4AE29-DB6B-4BAC-BE7E-3C734944F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4640-8558-44D1-AF42-BA7EFCF5D261}">
  <sheetPr transitionEvaluation="1" transitionEntry="1">
    <tabColor rgb="FF00FF00"/>
  </sheetPr>
  <dimension ref="A1:CM511"/>
  <sheetViews>
    <sheetView showGridLines="0" tabSelected="1" view="pageBreakPreview" zoomScale="110" zoomScaleNormal="100" zoomScaleSheetLayoutView="110" workbookViewId="0">
      <pane xSplit="3" ySplit="10" topLeftCell="D20" activePane="bottomRight" state="frozen"/>
      <selection activeCell="C10" sqref="C10"/>
      <selection pane="topRight" activeCell="C10" sqref="C10"/>
      <selection pane="bottomLeft" activeCell="C10" sqref="C10"/>
      <selection pane="bottomRight" activeCell="B2" sqref="B2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1.42578125" style="1" bestFit="1" customWidth="1"/>
    <col min="17" max="17" width="10.5703125" style="1" customWidth="1"/>
    <col min="18" max="29" width="10.5703125" style="3" customWidth="1"/>
    <col min="30" max="63" width="10.5703125" style="1" customWidth="1"/>
    <col min="64" max="67" width="9.5703125" style="1" customWidth="1"/>
    <col min="68" max="16384" width="12.5703125" style="1"/>
  </cols>
  <sheetData>
    <row r="1" spans="1:91" x14ac:dyDescent="0.2">
      <c r="P1" s="2"/>
      <c r="Q1" s="2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x14ac:dyDescent="0.2">
      <c r="P2" s="2"/>
      <c r="Q2" s="2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x14ac:dyDescent="0.2">
      <c r="P3" s="5" t="s">
        <v>0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x14ac:dyDescent="0.2">
      <c r="A4" s="6"/>
      <c r="C4" s="7"/>
      <c r="D4" s="8"/>
      <c r="E4" s="8"/>
      <c r="F4" s="8"/>
      <c r="G4" s="8"/>
      <c r="H4" s="8"/>
      <c r="I4" s="8"/>
      <c r="J4" s="9" t="s">
        <v>1</v>
      </c>
      <c r="K4" s="8"/>
      <c r="L4" s="8"/>
      <c r="M4" s="8"/>
      <c r="N4" s="8"/>
      <c r="O4" s="8"/>
      <c r="P4" s="10"/>
      <c r="Q4" s="10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x14ac:dyDescent="0.2">
      <c r="A5" s="6"/>
      <c r="B5" s="8"/>
      <c r="C5" s="7"/>
      <c r="D5" s="8"/>
      <c r="E5" s="8"/>
      <c r="F5" s="8"/>
      <c r="G5" s="8"/>
      <c r="H5" s="8"/>
      <c r="I5" s="8"/>
      <c r="J5" s="9" t="s">
        <v>2</v>
      </c>
      <c r="K5" s="8"/>
      <c r="L5" s="8"/>
      <c r="M5" s="8"/>
      <c r="N5" s="8"/>
      <c r="O5" s="8"/>
      <c r="P5" s="8"/>
      <c r="Q5" s="8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">
      <c r="A6" s="6"/>
      <c r="B6" s="8"/>
      <c r="C6" s="11"/>
      <c r="D6" s="8"/>
      <c r="E6" s="8"/>
      <c r="F6" s="8"/>
      <c r="G6" s="8"/>
      <c r="H6" s="8"/>
      <c r="I6" s="8"/>
      <c r="J6" s="9" t="s">
        <v>64</v>
      </c>
      <c r="K6" s="8"/>
      <c r="L6" s="8"/>
      <c r="M6" s="8"/>
      <c r="N6" s="8"/>
      <c r="O6" s="8"/>
      <c r="P6" s="8"/>
      <c r="Q6" s="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 x14ac:dyDescent="0.2">
      <c r="J7" s="12" t="s">
        <v>3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 x14ac:dyDescent="0.2">
      <c r="A8" s="6" t="s">
        <v>4</v>
      </c>
      <c r="P8" s="9" t="s">
        <v>5</v>
      </c>
      <c r="Q8" s="9" t="s">
        <v>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 x14ac:dyDescent="0.2">
      <c r="A9" s="13" t="s">
        <v>6</v>
      </c>
      <c r="B9" s="14" t="s">
        <v>7</v>
      </c>
      <c r="C9" s="15" t="s">
        <v>8</v>
      </c>
      <c r="D9" s="16">
        <v>44592</v>
      </c>
      <c r="E9" s="16">
        <v>44620</v>
      </c>
      <c r="F9" s="16">
        <v>44651</v>
      </c>
      <c r="G9" s="16">
        <v>44681</v>
      </c>
      <c r="H9" s="16">
        <v>44712</v>
      </c>
      <c r="I9" s="16">
        <v>44742</v>
      </c>
      <c r="J9" s="16">
        <v>44773</v>
      </c>
      <c r="K9" s="16">
        <v>44804</v>
      </c>
      <c r="L9" s="16">
        <v>44834</v>
      </c>
      <c r="M9" s="16">
        <v>44865</v>
      </c>
      <c r="N9" s="16">
        <v>44895</v>
      </c>
      <c r="O9" s="16">
        <v>44926</v>
      </c>
      <c r="P9" s="16" t="s">
        <v>9</v>
      </c>
      <c r="Q9" s="16" t="s">
        <v>10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 x14ac:dyDescent="0.2">
      <c r="B10" s="18"/>
      <c r="C10" s="18"/>
      <c r="D10" s="18" t="s">
        <v>11</v>
      </c>
      <c r="E10" s="18" t="s">
        <v>12</v>
      </c>
      <c r="F10" s="9" t="s">
        <v>13</v>
      </c>
      <c r="G10" s="19" t="s">
        <v>14</v>
      </c>
      <c r="H10" s="20" t="s">
        <v>15</v>
      </c>
      <c r="I10" s="20" t="s">
        <v>16</v>
      </c>
      <c r="J10" s="20" t="s">
        <v>17</v>
      </c>
      <c r="K10" s="20" t="s">
        <v>18</v>
      </c>
      <c r="L10" s="20" t="s">
        <v>19</v>
      </c>
      <c r="M10" s="20" t="s">
        <v>20</v>
      </c>
      <c r="N10" s="20" t="s">
        <v>21</v>
      </c>
      <c r="O10" s="20" t="s">
        <v>22</v>
      </c>
      <c r="P10" s="20" t="s">
        <v>23</v>
      </c>
      <c r="Q10" s="20" t="s">
        <v>24</v>
      </c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 x14ac:dyDescent="0.2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2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 x14ac:dyDescent="0.2">
      <c r="A12" s="9">
        <v>1</v>
      </c>
      <c r="B12" s="25" t="s">
        <v>25</v>
      </c>
      <c r="C12" s="9"/>
      <c r="D12" s="26">
        <f t="shared" ref="D12:O12" si="0">D13*$C$13+D14*$C$14+D15*$C$15+D16*$C$16</f>
        <v>6982424.5674628736</v>
      </c>
      <c r="E12" s="26">
        <f t="shared" si="0"/>
        <v>7228077.0941658169</v>
      </c>
      <c r="F12" s="26">
        <f t="shared" si="0"/>
        <v>6259529.1233940357</v>
      </c>
      <c r="G12" s="26">
        <f t="shared" si="0"/>
        <v>5380178.5470139729</v>
      </c>
      <c r="H12" s="26">
        <f t="shared" si="0"/>
        <v>4591869.6746460386</v>
      </c>
      <c r="I12" s="26">
        <f t="shared" si="0"/>
        <v>4236472.4400067581</v>
      </c>
      <c r="J12" s="26">
        <f t="shared" si="0"/>
        <v>4160542.7219024943</v>
      </c>
      <c r="K12" s="26">
        <f t="shared" si="0"/>
        <v>4147432.1778153693</v>
      </c>
      <c r="L12" s="26">
        <f t="shared" si="0"/>
        <v>4153329.7200592733</v>
      </c>
      <c r="M12" s="26">
        <f t="shared" si="0"/>
        <v>4430808.0208957298</v>
      </c>
      <c r="N12" s="26">
        <f t="shared" si="0"/>
        <v>5422208.8801602498</v>
      </c>
      <c r="O12" s="26">
        <f t="shared" si="0"/>
        <v>6440731.2547816541</v>
      </c>
      <c r="P12" s="26">
        <f>SUM(D12:O12)</f>
        <v>63433604.22230427</v>
      </c>
      <c r="Q12" s="26"/>
      <c r="S12" s="27">
        <f>(P12+P19)/P13</f>
        <v>56.891759746115063</v>
      </c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8"/>
      <c r="BM12" s="28"/>
      <c r="BN12" s="28"/>
      <c r="BO12" s="28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 x14ac:dyDescent="0.2">
      <c r="A13" s="9">
        <v>2</v>
      </c>
      <c r="B13" s="1" t="s">
        <v>26</v>
      </c>
      <c r="C13" s="29">
        <v>24.4</v>
      </c>
      <c r="D13" s="2">
        <v>162090</v>
      </c>
      <c r="E13" s="2">
        <v>161803</v>
      </c>
      <c r="F13" s="2">
        <v>163021</v>
      </c>
      <c r="G13" s="2">
        <v>160753</v>
      </c>
      <c r="H13" s="2">
        <v>160313</v>
      </c>
      <c r="I13" s="2">
        <v>160182</v>
      </c>
      <c r="J13" s="2">
        <v>159941</v>
      </c>
      <c r="K13" s="2">
        <v>159437</v>
      </c>
      <c r="L13" s="2">
        <v>159410</v>
      </c>
      <c r="M13" s="2">
        <v>160372</v>
      </c>
      <c r="N13" s="2">
        <v>160914</v>
      </c>
      <c r="O13" s="2">
        <v>162226</v>
      </c>
      <c r="P13" s="2">
        <f>ROUND((SUM(D13:O13)),0)</f>
        <v>1930462</v>
      </c>
      <c r="Q13" s="2">
        <f>ROUND(P13*C13,0)</f>
        <v>47103273</v>
      </c>
      <c r="S13" s="30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3"/>
      <c r="BM13" s="33"/>
      <c r="BN13" s="33"/>
      <c r="BO13" s="33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 x14ac:dyDescent="0.2">
      <c r="A14" s="9">
        <v>3</v>
      </c>
      <c r="B14" s="1" t="s">
        <v>27</v>
      </c>
      <c r="C14" s="34">
        <v>1.63</v>
      </c>
      <c r="D14" s="2">
        <v>1857318.1395477755</v>
      </c>
      <c r="E14" s="2">
        <v>2012321.4074636914</v>
      </c>
      <c r="F14" s="2">
        <v>1399887.5603644392</v>
      </c>
      <c r="G14" s="2">
        <v>894359.1085975297</v>
      </c>
      <c r="H14" s="2">
        <v>417320.53659266193</v>
      </c>
      <c r="I14" s="2">
        <v>201246.40491212177</v>
      </c>
      <c r="J14" s="2">
        <v>158271.36313036463</v>
      </c>
      <c r="K14" s="2">
        <v>157772.62442660698</v>
      </c>
      <c r="L14" s="2">
        <v>161794.92028176284</v>
      </c>
      <c r="M14" s="2">
        <v>317626.51588695106</v>
      </c>
      <c r="N14" s="2">
        <v>917734.52770567464</v>
      </c>
      <c r="O14" s="2">
        <v>1522955.1256329168</v>
      </c>
      <c r="P14" s="2">
        <f>SUM(D14:O14)</f>
        <v>10018608.234542498</v>
      </c>
      <c r="Q14" s="2">
        <f t="shared" ref="Q14:Q16" si="1">ROUND(P14*C14,0)</f>
        <v>16330331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x14ac:dyDescent="0.2">
      <c r="A15" s="9">
        <v>4</v>
      </c>
      <c r="B15" s="1" t="s">
        <v>28</v>
      </c>
      <c r="C15" s="34">
        <v>1.1302000000000001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">
        <f t="shared" si="1"/>
        <v>0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 x14ac:dyDescent="0.2">
      <c r="A16" s="9">
        <v>5</v>
      </c>
      <c r="B16" s="1" t="s">
        <v>29</v>
      </c>
      <c r="C16" s="34">
        <v>0.90280000000000005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">
        <f t="shared" si="1"/>
        <v>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91" x14ac:dyDescent="0.2">
      <c r="A17" s="9">
        <v>6</v>
      </c>
      <c r="B17" s="35" t="s">
        <v>30</v>
      </c>
      <c r="C17" s="35"/>
      <c r="D17" s="36">
        <f t="shared" ref="D17:P17" si="2">D14+D15+D16</f>
        <v>1857318.1395477755</v>
      </c>
      <c r="E17" s="36">
        <f t="shared" si="2"/>
        <v>2012321.4074636914</v>
      </c>
      <c r="F17" s="36">
        <f t="shared" si="2"/>
        <v>1399887.5603644392</v>
      </c>
      <c r="G17" s="36">
        <f t="shared" si="2"/>
        <v>894359.1085975297</v>
      </c>
      <c r="H17" s="36">
        <f t="shared" si="2"/>
        <v>417320.53659266193</v>
      </c>
      <c r="I17" s="36">
        <f t="shared" si="2"/>
        <v>201246.40491212177</v>
      </c>
      <c r="J17" s="36">
        <f t="shared" si="2"/>
        <v>158271.36313036463</v>
      </c>
      <c r="K17" s="36">
        <f t="shared" si="2"/>
        <v>157772.62442660698</v>
      </c>
      <c r="L17" s="36">
        <f t="shared" si="2"/>
        <v>161794.92028176284</v>
      </c>
      <c r="M17" s="36">
        <f t="shared" si="2"/>
        <v>317626.51588695106</v>
      </c>
      <c r="N17" s="36">
        <f t="shared" si="2"/>
        <v>917734.52770567464</v>
      </c>
      <c r="O17" s="36">
        <f t="shared" si="2"/>
        <v>1522955.1256329168</v>
      </c>
      <c r="P17" s="36">
        <f t="shared" si="2"/>
        <v>10018608.234542498</v>
      </c>
      <c r="Q17" s="36">
        <f>SUM(Q13:Q16)</f>
        <v>63433604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</row>
    <row r="18" spans="1:91" x14ac:dyDescent="0.2">
      <c r="A18" s="9">
        <v>7</v>
      </c>
      <c r="B18" s="1" t="s">
        <v>31</v>
      </c>
      <c r="D18" s="29">
        <v>4.8700419797267358</v>
      </c>
      <c r="E18" s="29">
        <v>4.4876720987219851</v>
      </c>
      <c r="F18" s="29">
        <v>4.4876720987219851</v>
      </c>
      <c r="G18" s="29">
        <v>4.4876720987219851</v>
      </c>
      <c r="H18" s="29">
        <v>4.682798213667521</v>
      </c>
      <c r="I18" s="29">
        <v>4.682798213667521</v>
      </c>
      <c r="J18" s="29">
        <v>4.682798213667521</v>
      </c>
      <c r="K18" s="29">
        <v>4.6853845278199397</v>
      </c>
      <c r="L18" s="29">
        <v>4.6853845278199397</v>
      </c>
      <c r="M18" s="29">
        <v>4.6853845278199397</v>
      </c>
      <c r="N18" s="29">
        <v>4.6703263317375292</v>
      </c>
      <c r="O18" s="29">
        <v>4.6703263317375292</v>
      </c>
      <c r="P18" s="29"/>
      <c r="Q18" s="2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</row>
    <row r="19" spans="1:91" x14ac:dyDescent="0.2">
      <c r="A19" s="9">
        <v>8</v>
      </c>
      <c r="B19" s="1" t="s">
        <v>32</v>
      </c>
      <c r="D19" s="38">
        <f t="shared" ref="D19:O19" si="3">D18*D17</f>
        <v>9045217.3093056269</v>
      </c>
      <c r="E19" s="38">
        <f t="shared" si="3"/>
        <v>9030638.6339357626</v>
      </c>
      <c r="F19" s="38">
        <f t="shared" si="3"/>
        <v>6282236.3459954821</v>
      </c>
      <c r="G19" s="38">
        <f t="shared" si="3"/>
        <v>4013590.4178909999</v>
      </c>
      <c r="H19" s="38">
        <f t="shared" si="3"/>
        <v>1954227.8632828887</v>
      </c>
      <c r="I19" s="38">
        <f t="shared" si="3"/>
        <v>942396.30542949447</v>
      </c>
      <c r="J19" s="38">
        <f t="shared" si="3"/>
        <v>741152.85654159507</v>
      </c>
      <c r="K19" s="38">
        <f t="shared" si="3"/>
        <v>739225.41340197064</v>
      </c>
      <c r="L19" s="38">
        <f t="shared" si="3"/>
        <v>758071.41616803221</v>
      </c>
      <c r="M19" s="38">
        <f t="shared" si="3"/>
        <v>1488202.3631620747</v>
      </c>
      <c r="N19" s="38">
        <f t="shared" si="3"/>
        <v>4286119.7302885177</v>
      </c>
      <c r="O19" s="38">
        <f t="shared" si="3"/>
        <v>7112697.4252980482</v>
      </c>
      <c r="P19" s="38">
        <f>SUM(D19:O19)</f>
        <v>46393776.080700502</v>
      </c>
      <c r="Q19" s="3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</row>
    <row r="20" spans="1:91" x14ac:dyDescent="0.2">
      <c r="A20" s="9">
        <v>9</v>
      </c>
      <c r="C20" s="2"/>
      <c r="D20" s="40"/>
      <c r="P20" s="2"/>
      <c r="Q20" s="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</row>
    <row r="21" spans="1:91" x14ac:dyDescent="0.2">
      <c r="A21" s="9">
        <v>10</v>
      </c>
      <c r="B21" s="25" t="s">
        <v>33</v>
      </c>
      <c r="D21" s="26">
        <f t="shared" ref="D21:O21" si="4">D22*$C$22+D23*$C$23+D24*$C$24+D25*$C$25</f>
        <v>2495598.8961053337</v>
      </c>
      <c r="E21" s="26">
        <f t="shared" si="4"/>
        <v>2585791.4986752607</v>
      </c>
      <c r="F21" s="26">
        <f t="shared" si="4"/>
        <v>2251723.9406213411</v>
      </c>
      <c r="G21" s="26">
        <f t="shared" si="4"/>
        <v>1930439.3111549115</v>
      </c>
      <c r="H21" s="26">
        <f t="shared" si="4"/>
        <v>1642238.9189029629</v>
      </c>
      <c r="I21" s="26">
        <f t="shared" si="4"/>
        <v>1492907.9444336041</v>
      </c>
      <c r="J21" s="26">
        <f t="shared" si="4"/>
        <v>1457123.0111202805</v>
      </c>
      <c r="K21" s="26">
        <f t="shared" si="4"/>
        <v>1440011.5426855597</v>
      </c>
      <c r="L21" s="26">
        <f t="shared" si="4"/>
        <v>1428628.7215869308</v>
      </c>
      <c r="M21" s="26">
        <f t="shared" si="4"/>
        <v>1527895.1178440591</v>
      </c>
      <c r="N21" s="26">
        <f t="shared" si="4"/>
        <v>1911536.0422455012</v>
      </c>
      <c r="O21" s="26">
        <f t="shared" si="4"/>
        <v>2296941.2823143713</v>
      </c>
      <c r="P21" s="26">
        <f>SUM(D21:O21)</f>
        <v>22460836.227690116</v>
      </c>
      <c r="Q21" s="26"/>
      <c r="S21" s="27">
        <f>(P21+P28)/P22</f>
        <v>209.78332230815278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</row>
    <row r="22" spans="1:91" x14ac:dyDescent="0.2">
      <c r="A22" s="9">
        <v>11</v>
      </c>
      <c r="B22" s="1" t="s">
        <v>26</v>
      </c>
      <c r="C22" s="41">
        <v>66.5</v>
      </c>
      <c r="D22" s="2">
        <v>18580</v>
      </c>
      <c r="E22" s="2">
        <v>18557</v>
      </c>
      <c r="F22" s="2">
        <v>18757</v>
      </c>
      <c r="G22" s="2">
        <v>18428</v>
      </c>
      <c r="H22" s="2">
        <v>18263</v>
      </c>
      <c r="I22" s="2">
        <v>18041</v>
      </c>
      <c r="J22" s="2">
        <v>17905</v>
      </c>
      <c r="K22" s="2">
        <v>17765</v>
      </c>
      <c r="L22" s="2">
        <v>17749</v>
      </c>
      <c r="M22" s="2">
        <v>17980</v>
      </c>
      <c r="N22" s="2">
        <v>18211</v>
      </c>
      <c r="O22" s="2">
        <v>18483</v>
      </c>
      <c r="P22" s="2">
        <f>ROUND((SUM(D22:O22)),0)</f>
        <v>218719</v>
      </c>
      <c r="Q22" s="2">
        <f t="shared" ref="Q22:Q25" si="5">ROUND(P22*C22,0)</f>
        <v>14544814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</row>
    <row r="23" spans="1:91" x14ac:dyDescent="0.2">
      <c r="A23" s="9">
        <v>12</v>
      </c>
      <c r="B23" s="1" t="s">
        <v>27</v>
      </c>
      <c r="C23" s="34">
        <v>1.63</v>
      </c>
      <c r="D23" s="2">
        <v>698560.90670654527</v>
      </c>
      <c r="E23" s="2">
        <v>750727.69021700381</v>
      </c>
      <c r="F23" s="2">
        <v>566069.90281844477</v>
      </c>
      <c r="G23" s="2">
        <v>402386.8575088174</v>
      </c>
      <c r="H23" s="2">
        <v>254645.77417170507</v>
      </c>
      <c r="I23" s="2">
        <v>171529.996909323</v>
      </c>
      <c r="J23" s="2">
        <v>156316.35666029615</v>
      </c>
      <c r="K23" s="2">
        <v>143654.78045729321</v>
      </c>
      <c r="L23" s="2">
        <v>120025.43320609503</v>
      </c>
      <c r="M23" s="2">
        <v>155216.83996505511</v>
      </c>
      <c r="N23" s="2">
        <v>386577.43961083761</v>
      </c>
      <c r="O23" s="2">
        <v>605127.4909444307</v>
      </c>
      <c r="P23" s="2">
        <f>SUM(D23:O23)</f>
        <v>4410839.4691758472</v>
      </c>
      <c r="Q23" s="2">
        <f t="shared" si="5"/>
        <v>7189668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</row>
    <row r="24" spans="1:91" x14ac:dyDescent="0.2">
      <c r="A24" s="9">
        <v>13</v>
      </c>
      <c r="B24" s="1" t="s">
        <v>28</v>
      </c>
      <c r="C24" s="34">
        <v>1.1302000000000001</v>
      </c>
      <c r="D24" s="2">
        <v>107392.15906358615</v>
      </c>
      <c r="E24" s="2">
        <v>113311.68255312742</v>
      </c>
      <c r="F24" s="2">
        <v>72278.799351686423</v>
      </c>
      <c r="G24" s="2">
        <v>43431.900031445031</v>
      </c>
      <c r="H24" s="2">
        <v>11216.428068557358</v>
      </c>
      <c r="I24" s="2">
        <v>12022.252230939388</v>
      </c>
      <c r="J24" s="2">
        <v>10303.353179966243</v>
      </c>
      <c r="K24" s="2">
        <v>21661.432082969157</v>
      </c>
      <c r="L24" s="2">
        <v>46610.126934167383</v>
      </c>
      <c r="M24" s="2">
        <v>70095.265175207285</v>
      </c>
      <c r="N24" s="2">
        <v>62275.097929424861</v>
      </c>
      <c r="O24" s="2">
        <v>72079.253295831819</v>
      </c>
      <c r="P24" s="2">
        <f>SUM(D24:O24)</f>
        <v>642677.74989690853</v>
      </c>
      <c r="Q24" s="2">
        <f t="shared" si="5"/>
        <v>726354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</row>
    <row r="25" spans="1:91" x14ac:dyDescent="0.2">
      <c r="A25" s="9">
        <v>14</v>
      </c>
      <c r="B25" s="1" t="s">
        <v>29</v>
      </c>
      <c r="C25" s="34">
        <v>0.90280000000000005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  <c r="Q25" s="2">
        <f t="shared" si="5"/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</row>
    <row r="26" spans="1:91" x14ac:dyDescent="0.2">
      <c r="A26" s="9">
        <v>15</v>
      </c>
      <c r="B26" s="35" t="s">
        <v>30</v>
      </c>
      <c r="C26" s="35"/>
      <c r="D26" s="36">
        <f t="shared" ref="D26:P26" si="6">D23+D24+D25</f>
        <v>805953.06577013142</v>
      </c>
      <c r="E26" s="36">
        <f t="shared" si="6"/>
        <v>864039.37277013122</v>
      </c>
      <c r="F26" s="36">
        <f t="shared" si="6"/>
        <v>638348.70217013115</v>
      </c>
      <c r="G26" s="36">
        <f t="shared" si="6"/>
        <v>445818.75754026242</v>
      </c>
      <c r="H26" s="36">
        <f t="shared" si="6"/>
        <v>265862.20224026241</v>
      </c>
      <c r="I26" s="36">
        <f t="shared" si="6"/>
        <v>183552.2491402624</v>
      </c>
      <c r="J26" s="36">
        <f t="shared" si="6"/>
        <v>166619.7098402624</v>
      </c>
      <c r="K26" s="36">
        <f t="shared" si="6"/>
        <v>165316.21254026238</v>
      </c>
      <c r="L26" s="36">
        <f t="shared" si="6"/>
        <v>166635.56014026242</v>
      </c>
      <c r="M26" s="36">
        <f t="shared" si="6"/>
        <v>225312.1051402624</v>
      </c>
      <c r="N26" s="36">
        <f t="shared" si="6"/>
        <v>448852.53754026245</v>
      </c>
      <c r="O26" s="36">
        <f t="shared" si="6"/>
        <v>677206.74424026255</v>
      </c>
      <c r="P26" s="36">
        <f t="shared" si="6"/>
        <v>5053517.2190727554</v>
      </c>
      <c r="Q26" s="36">
        <f>SUM(Q22:Q25)</f>
        <v>22460836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</row>
    <row r="27" spans="1:91" x14ac:dyDescent="0.2">
      <c r="A27" s="9">
        <v>16</v>
      </c>
      <c r="B27" s="1" t="s">
        <v>31</v>
      </c>
      <c r="D27" s="29">
        <v>4.8700419797267358</v>
      </c>
      <c r="E27" s="29">
        <v>4.4876720987219851</v>
      </c>
      <c r="F27" s="29">
        <v>4.4876720987219851</v>
      </c>
      <c r="G27" s="29">
        <v>4.4876720987219851</v>
      </c>
      <c r="H27" s="29">
        <v>4.682798213667521</v>
      </c>
      <c r="I27" s="29">
        <v>4.682798213667521</v>
      </c>
      <c r="J27" s="29">
        <v>4.682798213667521</v>
      </c>
      <c r="K27" s="29">
        <v>4.6853845278199397</v>
      </c>
      <c r="L27" s="29">
        <v>4.6853845278199397</v>
      </c>
      <c r="M27" s="29">
        <v>4.6853845278199397</v>
      </c>
      <c r="N27" s="29">
        <v>4.6703263317375292</v>
      </c>
      <c r="O27" s="29">
        <v>4.6703263317375292</v>
      </c>
      <c r="P27" s="29"/>
      <c r="Q27" s="29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</row>
    <row r="28" spans="1:91" x14ac:dyDescent="0.2">
      <c r="A28" s="9">
        <v>17</v>
      </c>
      <c r="B28" s="1" t="s">
        <v>32</v>
      </c>
      <c r="D28" s="38">
        <f t="shared" ref="D28:O28" si="7">D27*D26</f>
        <v>3925025.2639900031</v>
      </c>
      <c r="E28" s="38">
        <f t="shared" si="7"/>
        <v>3877525.3853777624</v>
      </c>
      <c r="F28" s="38">
        <f t="shared" si="7"/>
        <v>2864699.6599842878</v>
      </c>
      <c r="G28" s="38">
        <f t="shared" si="7"/>
        <v>2000688.3993003373</v>
      </c>
      <c r="H28" s="38">
        <f t="shared" si="7"/>
        <v>1244979.0457324141</v>
      </c>
      <c r="I28" s="38">
        <f t="shared" si="7"/>
        <v>859538.1443886765</v>
      </c>
      <c r="J28" s="38">
        <f t="shared" si="7"/>
        <v>780246.47960178147</v>
      </c>
      <c r="K28" s="38">
        <f t="shared" si="7"/>
        <v>774570.02443393809</v>
      </c>
      <c r="L28" s="38">
        <f t="shared" si="7"/>
        <v>780751.67526579462</v>
      </c>
      <c r="M28" s="38">
        <f t="shared" si="7"/>
        <v>1055673.851354725</v>
      </c>
      <c r="N28" s="38">
        <f t="shared" si="7"/>
        <v>2096287.8251414956</v>
      </c>
      <c r="O28" s="38">
        <f t="shared" si="7"/>
        <v>3162776.4896555403</v>
      </c>
      <c r="P28" s="38">
        <f>SUM(D28:O28)</f>
        <v>23422762.244226757</v>
      </c>
      <c r="Q28" s="3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</row>
    <row r="29" spans="1:91" x14ac:dyDescent="0.2">
      <c r="A29" s="9">
        <v>18</v>
      </c>
      <c r="D29" s="40"/>
      <c r="P29" s="2"/>
      <c r="Q29" s="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</row>
    <row r="30" spans="1:91" x14ac:dyDescent="0.2">
      <c r="A30" s="9">
        <v>19</v>
      </c>
      <c r="B30" s="25" t="s">
        <v>34</v>
      </c>
      <c r="C30" s="34"/>
      <c r="D30" s="26">
        <f t="shared" ref="D30:O30" si="8">D31*$C$31+D32*$C$32+D33*$C$33+D34*$C$34</f>
        <v>168609.63283100002</v>
      </c>
      <c r="E30" s="26">
        <f t="shared" si="8"/>
        <v>194906.59422600002</v>
      </c>
      <c r="F30" s="26">
        <f t="shared" si="8"/>
        <v>141671.67041799999</v>
      </c>
      <c r="G30" s="26">
        <f t="shared" si="8"/>
        <v>78014.676752999992</v>
      </c>
      <c r="H30" s="26">
        <f t="shared" si="8"/>
        <v>56848.600680000003</v>
      </c>
      <c r="I30" s="26">
        <f t="shared" si="8"/>
        <v>32806.840478999999</v>
      </c>
      <c r="J30" s="26">
        <f t="shared" si="8"/>
        <v>34375.792483000005</v>
      </c>
      <c r="K30" s="26">
        <f t="shared" si="8"/>
        <v>36905.020581999997</v>
      </c>
      <c r="L30" s="26">
        <f t="shared" si="8"/>
        <v>51643.547922000005</v>
      </c>
      <c r="M30" s="26">
        <f t="shared" si="8"/>
        <v>47893.101582999996</v>
      </c>
      <c r="N30" s="26">
        <f t="shared" si="8"/>
        <v>68996.497864999983</v>
      </c>
      <c r="O30" s="26">
        <f t="shared" si="8"/>
        <v>127553.076631</v>
      </c>
      <c r="P30" s="26">
        <f>SUM(D30:O30)</f>
        <v>1040225.0524530001</v>
      </c>
      <c r="Q30" s="26"/>
      <c r="S30" s="27">
        <f>(P30+P37)/P31</f>
        <v>1538.367189653643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</row>
    <row r="31" spans="1:91" x14ac:dyDescent="0.2">
      <c r="A31" s="9">
        <v>20</v>
      </c>
      <c r="B31" s="1" t="s">
        <v>26</v>
      </c>
      <c r="C31" s="29">
        <f>C22</f>
        <v>66.5</v>
      </c>
      <c r="D31" s="2">
        <v>223</v>
      </c>
      <c r="E31" s="2">
        <v>226</v>
      </c>
      <c r="F31" s="2">
        <v>216</v>
      </c>
      <c r="G31" s="2">
        <v>207</v>
      </c>
      <c r="H31" s="2">
        <v>219</v>
      </c>
      <c r="I31" s="2">
        <v>214</v>
      </c>
      <c r="J31" s="2">
        <v>219</v>
      </c>
      <c r="K31" s="2">
        <v>216</v>
      </c>
      <c r="L31" s="2">
        <v>218</v>
      </c>
      <c r="M31" s="2">
        <v>222</v>
      </c>
      <c r="N31" s="2">
        <v>212</v>
      </c>
      <c r="O31" s="2">
        <v>215</v>
      </c>
      <c r="P31" s="2">
        <f>ROUND((SUM(D31:O31)),0)</f>
        <v>2607</v>
      </c>
      <c r="Q31" s="2">
        <f t="shared" ref="Q31:Q34" si="9">ROUND(P31*C31,0)</f>
        <v>173366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</row>
    <row r="32" spans="1:91" x14ac:dyDescent="0.2">
      <c r="A32" s="9">
        <v>21</v>
      </c>
      <c r="B32" s="1" t="s">
        <v>27</v>
      </c>
      <c r="C32" s="34">
        <f>C23</f>
        <v>1.63</v>
      </c>
      <c r="D32" s="2">
        <v>42512.549900000005</v>
      </c>
      <c r="E32" s="2">
        <v>44951.612800000003</v>
      </c>
      <c r="F32" s="2">
        <v>40594.571200000006</v>
      </c>
      <c r="G32" s="2">
        <v>28437.549499999997</v>
      </c>
      <c r="H32" s="2">
        <v>18851.612000000001</v>
      </c>
      <c r="I32" s="2">
        <v>8967.6570999999985</v>
      </c>
      <c r="J32" s="2">
        <v>9789.8753000000015</v>
      </c>
      <c r="K32" s="2">
        <v>8169.0965999999999</v>
      </c>
      <c r="L32" s="2">
        <v>11743.786200000002</v>
      </c>
      <c r="M32" s="2">
        <v>12845.635299999998</v>
      </c>
      <c r="N32" s="2">
        <v>19888.118499999997</v>
      </c>
      <c r="O32" s="2">
        <v>37041.478499999997</v>
      </c>
      <c r="P32" s="2">
        <f>SUM(D32:O32)</f>
        <v>283793.5429</v>
      </c>
      <c r="Q32" s="2">
        <f t="shared" si="9"/>
        <v>462583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</row>
    <row r="33" spans="1:91" x14ac:dyDescent="0.2">
      <c r="A33" s="9">
        <v>22</v>
      </c>
      <c r="B33" s="1" t="s">
        <v>28</v>
      </c>
      <c r="C33" s="34">
        <f>C24</f>
        <v>1.1302000000000001</v>
      </c>
      <c r="D33" s="2">
        <v>74751.97</v>
      </c>
      <c r="E33" s="2">
        <v>94325.31</v>
      </c>
      <c r="F33" s="2">
        <v>54095.31</v>
      </c>
      <c r="G33" s="2">
        <v>15834.34</v>
      </c>
      <c r="H33" s="2">
        <v>10225.6</v>
      </c>
      <c r="I33" s="2">
        <v>3502.53</v>
      </c>
      <c r="J33" s="2">
        <v>3410.72</v>
      </c>
      <c r="K33" s="2">
        <v>8162.62</v>
      </c>
      <c r="L33" s="2">
        <v>15930.08</v>
      </c>
      <c r="M33" s="2">
        <v>10787.22</v>
      </c>
      <c r="N33" s="2">
        <v>19891.05</v>
      </c>
      <c r="O33" s="2">
        <v>46786.38</v>
      </c>
      <c r="P33" s="2">
        <f>SUM(D33:O33)</f>
        <v>357703.13</v>
      </c>
      <c r="Q33" s="2">
        <f t="shared" si="9"/>
        <v>404276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</row>
    <row r="34" spans="1:91" x14ac:dyDescent="0.2">
      <c r="A34" s="9">
        <v>23</v>
      </c>
      <c r="B34" s="1" t="s">
        <v>29</v>
      </c>
      <c r="C34" s="34">
        <f>C25</f>
        <v>0.90280000000000005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  <c r="Q34" s="2">
        <f t="shared" si="9"/>
        <v>0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</row>
    <row r="35" spans="1:91" x14ac:dyDescent="0.2">
      <c r="A35" s="9">
        <v>24</v>
      </c>
      <c r="B35" s="35" t="s">
        <v>30</v>
      </c>
      <c r="C35" s="35"/>
      <c r="D35" s="36">
        <f t="shared" ref="D35:P35" si="10">D32+D33+D34</f>
        <v>117264.51990000001</v>
      </c>
      <c r="E35" s="36">
        <f t="shared" si="10"/>
        <v>139276.9228</v>
      </c>
      <c r="F35" s="36">
        <f t="shared" si="10"/>
        <v>94689.881200000003</v>
      </c>
      <c r="G35" s="36">
        <f t="shared" si="10"/>
        <v>44271.889499999997</v>
      </c>
      <c r="H35" s="36">
        <f t="shared" si="10"/>
        <v>29077.212</v>
      </c>
      <c r="I35" s="36">
        <f t="shared" si="10"/>
        <v>12470.187099999999</v>
      </c>
      <c r="J35" s="36">
        <f t="shared" si="10"/>
        <v>13200.595300000001</v>
      </c>
      <c r="K35" s="36">
        <f t="shared" si="10"/>
        <v>16331.7166</v>
      </c>
      <c r="L35" s="36">
        <f t="shared" si="10"/>
        <v>27673.866200000004</v>
      </c>
      <c r="M35" s="36">
        <f t="shared" si="10"/>
        <v>23632.855299999996</v>
      </c>
      <c r="N35" s="36">
        <f t="shared" si="10"/>
        <v>39779.1685</v>
      </c>
      <c r="O35" s="36">
        <f t="shared" si="10"/>
        <v>83827.858500000002</v>
      </c>
      <c r="P35" s="36">
        <f t="shared" si="10"/>
        <v>641496.67290000001</v>
      </c>
      <c r="Q35" s="36">
        <f>SUM(Q31:Q34)</f>
        <v>1040225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</row>
    <row r="36" spans="1:91" x14ac:dyDescent="0.2">
      <c r="A36" s="9">
        <v>25</v>
      </c>
      <c r="B36" s="1" t="s">
        <v>31</v>
      </c>
      <c r="D36" s="29">
        <v>4.8700419797267358</v>
      </c>
      <c r="E36" s="29">
        <v>4.4876720987219851</v>
      </c>
      <c r="F36" s="29">
        <v>4.4876720987219851</v>
      </c>
      <c r="G36" s="29">
        <v>4.4876720987219851</v>
      </c>
      <c r="H36" s="29">
        <v>4.682798213667521</v>
      </c>
      <c r="I36" s="29">
        <v>4.682798213667521</v>
      </c>
      <c r="J36" s="29">
        <v>4.682798213667521</v>
      </c>
      <c r="K36" s="29">
        <v>4.6853845278199397</v>
      </c>
      <c r="L36" s="29">
        <v>4.6853845278199397</v>
      </c>
      <c r="M36" s="29">
        <v>4.6853845278199397</v>
      </c>
      <c r="N36" s="29">
        <v>4.6703263317375292</v>
      </c>
      <c r="O36" s="29">
        <v>4.6703263317375292</v>
      </c>
      <c r="P36" s="29"/>
      <c r="Q36" s="29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</row>
    <row r="37" spans="1:91" x14ac:dyDescent="0.2">
      <c r="A37" s="9">
        <v>26</v>
      </c>
      <c r="B37" s="1" t="s">
        <v>32</v>
      </c>
      <c r="D37" s="38">
        <f t="shared" ref="D37:O37" si="11">D36*D35</f>
        <v>571083.13464550127</v>
      </c>
      <c r="E37" s="38">
        <f t="shared" si="11"/>
        <v>625029.16044541588</v>
      </c>
      <c r="F37" s="38">
        <f t="shared" si="11"/>
        <v>424937.13789253944</v>
      </c>
      <c r="G37" s="38">
        <f t="shared" si="11"/>
        <v>198677.72326685282</v>
      </c>
      <c r="H37" s="38">
        <f t="shared" si="11"/>
        <v>136162.71641203179</v>
      </c>
      <c r="I37" s="38">
        <f t="shared" si="11"/>
        <v>58395.369875979763</v>
      </c>
      <c r="J37" s="38">
        <f t="shared" si="11"/>
        <v>61815.724090187876</v>
      </c>
      <c r="K37" s="38">
        <f t="shared" si="11"/>
        <v>76520.372270380074</v>
      </c>
      <c r="L37" s="38">
        <f t="shared" si="11"/>
        <v>129662.7045184392</v>
      </c>
      <c r="M37" s="38">
        <f t="shared" si="11"/>
        <v>110729.01457082744</v>
      </c>
      <c r="N37" s="38">
        <f t="shared" si="11"/>
        <v>185781.69810017408</v>
      </c>
      <c r="O37" s="38">
        <f t="shared" si="11"/>
        <v>391503.45488571766</v>
      </c>
      <c r="P37" s="38">
        <f>SUM(D37:O37)</f>
        <v>2970298.210974047</v>
      </c>
      <c r="Q37" s="3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</row>
    <row r="38" spans="1:91" x14ac:dyDescent="0.2">
      <c r="A38" s="9">
        <v>27</v>
      </c>
      <c r="D38" s="4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</row>
    <row r="39" spans="1:91" x14ac:dyDescent="0.2">
      <c r="A39" s="9">
        <v>28</v>
      </c>
      <c r="B39" s="25" t="s">
        <v>35</v>
      </c>
      <c r="C39" s="34"/>
      <c r="D39" s="26">
        <f>D40*$C$40+D41*$C$41+D42*$C$42+D43*$C$43</f>
        <v>337946.65381949756</v>
      </c>
      <c r="E39" s="26">
        <f t="shared" ref="E39:O39" si="12">E40*$C$40+E41*$C$41+E42*$C$42+E43*$C$43</f>
        <v>356167.0718400997</v>
      </c>
      <c r="F39" s="26">
        <f t="shared" si="12"/>
        <v>288674.9332663113</v>
      </c>
      <c r="G39" s="26">
        <f t="shared" si="12"/>
        <v>226087.32696044302</v>
      </c>
      <c r="H39" s="26">
        <f t="shared" si="12"/>
        <v>170740.72580155384</v>
      </c>
      <c r="I39" s="26">
        <f t="shared" si="12"/>
        <v>145446.30952382734</v>
      </c>
      <c r="J39" s="26">
        <f t="shared" si="12"/>
        <v>137443.47109278265</v>
      </c>
      <c r="K39" s="26">
        <f t="shared" si="12"/>
        <v>137687.29265098038</v>
      </c>
      <c r="L39" s="26">
        <f t="shared" si="12"/>
        <v>138341.68030072749</v>
      </c>
      <c r="M39" s="26">
        <f t="shared" si="12"/>
        <v>156858.21411411202</v>
      </c>
      <c r="N39" s="26">
        <f t="shared" si="12"/>
        <v>229333.848362107</v>
      </c>
      <c r="O39" s="26">
        <f t="shared" si="12"/>
        <v>300977.56591982004</v>
      </c>
      <c r="P39" s="26">
        <f>SUM(D39:O39)</f>
        <v>2625705.0936522624</v>
      </c>
      <c r="Q39" s="26"/>
      <c r="S39" s="27">
        <f>(P39+P46)/P40</f>
        <v>370.20679227701589</v>
      </c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</row>
    <row r="40" spans="1:91" x14ac:dyDescent="0.2">
      <c r="A40" s="9">
        <v>29</v>
      </c>
      <c r="B40" s="1" t="s">
        <v>26</v>
      </c>
      <c r="C40" s="29">
        <f>C31</f>
        <v>66.5</v>
      </c>
      <c r="D40" s="2">
        <v>1534</v>
      </c>
      <c r="E40" s="2">
        <v>1534</v>
      </c>
      <c r="F40" s="2">
        <v>1563</v>
      </c>
      <c r="G40" s="2">
        <v>1522</v>
      </c>
      <c r="H40" s="2">
        <v>1540</v>
      </c>
      <c r="I40" s="2">
        <v>1553</v>
      </c>
      <c r="J40" s="2">
        <v>1523</v>
      </c>
      <c r="K40" s="2">
        <v>1530</v>
      </c>
      <c r="L40" s="2">
        <v>1529</v>
      </c>
      <c r="M40" s="2">
        <v>1525</v>
      </c>
      <c r="N40" s="2">
        <v>1518</v>
      </c>
      <c r="O40" s="2">
        <v>1530</v>
      </c>
      <c r="P40" s="2">
        <f>ROUND((SUM(D40:O40)),0)</f>
        <v>18401</v>
      </c>
      <c r="Q40" s="2">
        <f t="shared" ref="Q40:Q43" si="13">ROUND(P40*C40,0)</f>
        <v>1223667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</row>
    <row r="41" spans="1:91" x14ac:dyDescent="0.2">
      <c r="A41" s="9">
        <v>30</v>
      </c>
      <c r="B41" s="1" t="s">
        <v>27</v>
      </c>
      <c r="C41" s="34">
        <f>C32</f>
        <v>1.63</v>
      </c>
      <c r="D41" s="2">
        <v>122829.00623881063</v>
      </c>
      <c r="E41" s="2">
        <v>131460.40579771844</v>
      </c>
      <c r="F41" s="2">
        <v>96997.018104104209</v>
      </c>
      <c r="G41" s="2">
        <v>69709.171460950485</v>
      </c>
      <c r="H41" s="2">
        <v>38972.834825357815</v>
      </c>
      <c r="I41" s="2">
        <v>24585.981732707816</v>
      </c>
      <c r="J41" s="2">
        <v>21255.446863670822</v>
      </c>
      <c r="K41" s="2">
        <v>20578.244960064803</v>
      </c>
      <c r="L41" s="2">
        <v>21332.854445193061</v>
      </c>
      <c r="M41" s="2">
        <v>31745.971058887564</v>
      </c>
      <c r="N41" s="2">
        <v>73276.836020502204</v>
      </c>
      <c r="O41" s="2">
        <v>109053.24130796325</v>
      </c>
      <c r="P41" s="2">
        <f>SUM(D41:O41)</f>
        <v>761797.01281593123</v>
      </c>
      <c r="Q41" s="2">
        <f t="shared" si="13"/>
        <v>1241729</v>
      </c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</row>
    <row r="42" spans="1:91" x14ac:dyDescent="0.2">
      <c r="A42" s="9">
        <v>31</v>
      </c>
      <c r="B42" s="1" t="s">
        <v>28</v>
      </c>
      <c r="C42" s="34">
        <f>C33</f>
        <v>1.1302000000000001</v>
      </c>
      <c r="D42" s="2">
        <v>31608.895461189361</v>
      </c>
      <c r="E42" s="2">
        <v>35281.906202281571</v>
      </c>
      <c r="F42" s="2">
        <v>23562.46129589581</v>
      </c>
      <c r="G42" s="2">
        <v>9952.5548390495096</v>
      </c>
      <c r="H42" s="2">
        <v>4251.464374642188</v>
      </c>
      <c r="I42" s="2">
        <v>1855.1223672921865</v>
      </c>
      <c r="J42" s="2">
        <v>1342.7647363291769</v>
      </c>
      <c r="K42" s="2">
        <v>2123.2997399351925</v>
      </c>
      <c r="L42" s="2">
        <v>1672.825654806938</v>
      </c>
      <c r="M42" s="2">
        <v>3273.5633411124368</v>
      </c>
      <c r="N42" s="2">
        <v>7915.0642794977957</v>
      </c>
      <c r="O42" s="2">
        <v>19001.754192036751</v>
      </c>
      <c r="P42" s="2">
        <f>SUM(D42:O42)</f>
        <v>141841.67648406891</v>
      </c>
      <c r="Q42" s="2">
        <f t="shared" si="13"/>
        <v>160309</v>
      </c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</row>
    <row r="43" spans="1:91" x14ac:dyDescent="0.2">
      <c r="A43" s="9">
        <v>32</v>
      </c>
      <c r="B43" s="1" t="s">
        <v>29</v>
      </c>
      <c r="C43" s="34">
        <f>C34</f>
        <v>0.90280000000000005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  <c r="Q43" s="2">
        <f t="shared" si="13"/>
        <v>0</v>
      </c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</row>
    <row r="44" spans="1:91" x14ac:dyDescent="0.2">
      <c r="A44" s="9">
        <v>33</v>
      </c>
      <c r="B44" s="35" t="s">
        <v>30</v>
      </c>
      <c r="C44" s="35"/>
      <c r="D44" s="36">
        <f t="shared" ref="D44:P44" si="14">D41+D42+D43</f>
        <v>154437.90169999999</v>
      </c>
      <c r="E44" s="36">
        <f t="shared" si="14"/>
        <v>166742.31200000001</v>
      </c>
      <c r="F44" s="36">
        <f t="shared" si="14"/>
        <v>120559.47940000001</v>
      </c>
      <c r="G44" s="36">
        <f t="shared" si="14"/>
        <v>79661.726299999995</v>
      </c>
      <c r="H44" s="36">
        <f t="shared" si="14"/>
        <v>43224.299200000001</v>
      </c>
      <c r="I44" s="36">
        <f t="shared" si="14"/>
        <v>26441.104100000004</v>
      </c>
      <c r="J44" s="36">
        <f t="shared" si="14"/>
        <v>22598.211599999999</v>
      </c>
      <c r="K44" s="36">
        <f t="shared" si="14"/>
        <v>22701.544699999995</v>
      </c>
      <c r="L44" s="36">
        <f t="shared" si="14"/>
        <v>23005.680099999998</v>
      </c>
      <c r="M44" s="36">
        <f t="shared" si="14"/>
        <v>35019.534400000004</v>
      </c>
      <c r="N44" s="36">
        <f t="shared" si="14"/>
        <v>81191.900299999994</v>
      </c>
      <c r="O44" s="36">
        <f t="shared" si="14"/>
        <v>128054.9955</v>
      </c>
      <c r="P44" s="36">
        <f t="shared" si="14"/>
        <v>903638.6893000002</v>
      </c>
      <c r="Q44" s="36">
        <f>SUM(Q40:Q43)</f>
        <v>2625705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</row>
    <row r="45" spans="1:91" x14ac:dyDescent="0.2">
      <c r="A45" s="9">
        <v>34</v>
      </c>
      <c r="B45" s="1" t="s">
        <v>31</v>
      </c>
      <c r="D45" s="29">
        <v>4.8700419797267358</v>
      </c>
      <c r="E45" s="29">
        <v>4.4876720987219851</v>
      </c>
      <c r="F45" s="29">
        <v>4.4876720987219851</v>
      </c>
      <c r="G45" s="29">
        <v>4.4876720987219851</v>
      </c>
      <c r="H45" s="29">
        <v>4.682798213667521</v>
      </c>
      <c r="I45" s="29">
        <v>4.682798213667521</v>
      </c>
      <c r="J45" s="29">
        <v>4.682798213667521</v>
      </c>
      <c r="K45" s="29">
        <v>4.6853845278199397</v>
      </c>
      <c r="L45" s="29">
        <v>4.6853845278199397</v>
      </c>
      <c r="M45" s="29">
        <v>4.6853845278199397</v>
      </c>
      <c r="N45" s="29">
        <v>4.6703263317375292</v>
      </c>
      <c r="O45" s="29">
        <v>4.6703263317375292</v>
      </c>
      <c r="P45" s="29"/>
      <c r="Q45" s="29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</row>
    <row r="46" spans="1:91" x14ac:dyDescent="0.2">
      <c r="A46" s="9">
        <v>35</v>
      </c>
      <c r="B46" s="1" t="s">
        <v>32</v>
      </c>
      <c r="D46" s="38">
        <f t="shared" ref="D46:O46" si="15">D45*D44</f>
        <v>752119.06453991099</v>
      </c>
      <c r="E46" s="38">
        <f t="shared" si="15"/>
        <v>748284.82123879611</v>
      </c>
      <c r="F46" s="38">
        <f t="shared" si="15"/>
        <v>541031.41193982796</v>
      </c>
      <c r="G46" s="38">
        <f t="shared" si="15"/>
        <v>357495.70645253733</v>
      </c>
      <c r="H46" s="38">
        <f t="shared" si="15"/>
        <v>202410.67108079046</v>
      </c>
      <c r="I46" s="38">
        <f t="shared" si="15"/>
        <v>123818.35504687698</v>
      </c>
      <c r="J46" s="38">
        <f t="shared" si="15"/>
        <v>105822.86491256065</v>
      </c>
      <c r="K46" s="38">
        <f t="shared" si="15"/>
        <v>106365.46629499273</v>
      </c>
      <c r="L46" s="38">
        <f t="shared" si="15"/>
        <v>107790.45759251507</v>
      </c>
      <c r="M46" s="38">
        <f t="shared" si="15"/>
        <v>164079.98464921815</v>
      </c>
      <c r="N46" s="38">
        <f t="shared" si="15"/>
        <v>379192.66989489819</v>
      </c>
      <c r="O46" s="38">
        <f t="shared" si="15"/>
        <v>598058.61739418085</v>
      </c>
      <c r="P46" s="38">
        <f>SUM(D46:O46)</f>
        <v>4186470.0910371062</v>
      </c>
      <c r="Q46" s="38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</row>
    <row r="47" spans="1:91" x14ac:dyDescent="0.2">
      <c r="A47" s="9">
        <v>36</v>
      </c>
      <c r="D47" s="40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</row>
    <row r="48" spans="1:91" x14ac:dyDescent="0.2">
      <c r="A48" s="9">
        <v>37</v>
      </c>
      <c r="B48" s="25" t="s">
        <v>36</v>
      </c>
      <c r="D48" s="26">
        <f t="shared" ref="D48:O48" si="16">D49*$C$49+D50*$C$50+D51*$C$51</f>
        <v>3204.2591534999997</v>
      </c>
      <c r="E48" s="26">
        <f t="shared" si="16"/>
        <v>5477.393043</v>
      </c>
      <c r="F48" s="26">
        <f t="shared" si="16"/>
        <v>3455.7224145</v>
      </c>
      <c r="G48" s="26">
        <f t="shared" si="16"/>
        <v>3533.2051664999999</v>
      </c>
      <c r="H48" s="26">
        <f t="shared" si="16"/>
        <v>3700.9967834999998</v>
      </c>
      <c r="I48" s="26">
        <f t="shared" si="16"/>
        <v>1226.9278844999999</v>
      </c>
      <c r="J48" s="26">
        <f t="shared" si="16"/>
        <v>1080.8067134999999</v>
      </c>
      <c r="K48" s="26">
        <f t="shared" si="16"/>
        <v>1080.60501</v>
      </c>
      <c r="L48" s="26">
        <f t="shared" si="16"/>
        <v>1080.8067134999999</v>
      </c>
      <c r="M48" s="26">
        <f t="shared" si="16"/>
        <v>1959.0231825000001</v>
      </c>
      <c r="N48" s="26">
        <f t="shared" si="16"/>
        <v>2736.3385229999999</v>
      </c>
      <c r="O48" s="26">
        <f t="shared" si="16"/>
        <v>3140.6095214999996</v>
      </c>
      <c r="P48" s="26">
        <f>SUM(D48:O48)</f>
        <v>31676.694109499993</v>
      </c>
      <c r="Q48" s="26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</row>
    <row r="49" spans="1:91" x14ac:dyDescent="0.2">
      <c r="A49" s="9">
        <v>38</v>
      </c>
      <c r="B49" s="1" t="s">
        <v>37</v>
      </c>
      <c r="C49" s="41">
        <v>540</v>
      </c>
      <c r="D49" s="2">
        <v>2</v>
      </c>
      <c r="E49" s="2">
        <v>4</v>
      </c>
      <c r="F49" s="2">
        <v>2</v>
      </c>
      <c r="G49" s="2">
        <v>4</v>
      </c>
      <c r="H49" s="2">
        <v>5</v>
      </c>
      <c r="I49" s="2">
        <v>2</v>
      </c>
      <c r="J49" s="2">
        <v>2</v>
      </c>
      <c r="K49" s="2">
        <v>2</v>
      </c>
      <c r="L49" s="2">
        <v>2</v>
      </c>
      <c r="M49" s="2">
        <v>3</v>
      </c>
      <c r="N49" s="2">
        <v>3</v>
      </c>
      <c r="O49" s="2">
        <v>3</v>
      </c>
      <c r="P49" s="2">
        <f>SUM(D49:O49)</f>
        <v>34</v>
      </c>
      <c r="Q49" s="2">
        <f t="shared" ref="Q49:Q51" si="17">ROUND(P49*C49,0)</f>
        <v>18360</v>
      </c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</row>
    <row r="50" spans="1:91" x14ac:dyDescent="0.2">
      <c r="A50" s="9">
        <v>39</v>
      </c>
      <c r="B50" s="1" t="s">
        <v>38</v>
      </c>
      <c r="C50" s="34">
        <v>1.0049999999999999</v>
      </c>
      <c r="D50" s="2">
        <v>2113.6907000000001</v>
      </c>
      <c r="E50" s="2">
        <v>3300.8886000000002</v>
      </c>
      <c r="F50" s="2">
        <v>2363.9029</v>
      </c>
      <c r="G50" s="2">
        <v>1366.3733</v>
      </c>
      <c r="H50" s="2">
        <v>996.01670000000001</v>
      </c>
      <c r="I50" s="2">
        <v>146.19689999999991</v>
      </c>
      <c r="J50" s="2">
        <v>0.80269999999999997</v>
      </c>
      <c r="K50" s="2">
        <v>0.60199999999999998</v>
      </c>
      <c r="L50" s="2">
        <v>0.80269999999999997</v>
      </c>
      <c r="M50" s="2">
        <v>337.3365</v>
      </c>
      <c r="N50" s="2">
        <v>1110.7846</v>
      </c>
      <c r="O50" s="2">
        <v>1513.0443</v>
      </c>
      <c r="P50" s="2">
        <f>SUM(C50:O50)</f>
        <v>13251.446900000001</v>
      </c>
      <c r="Q50" s="2">
        <f t="shared" si="17"/>
        <v>13318</v>
      </c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</row>
    <row r="51" spans="1:91" x14ac:dyDescent="0.2">
      <c r="A51" s="9">
        <v>40</v>
      </c>
      <c r="B51" s="1" t="s">
        <v>29</v>
      </c>
      <c r="C51" s="34">
        <v>0.77529999999999999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0.77529999999999999</v>
      </c>
      <c r="Q51" s="2">
        <f t="shared" si="17"/>
        <v>1</v>
      </c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</row>
    <row r="52" spans="1:91" x14ac:dyDescent="0.2">
      <c r="A52" s="9">
        <v>41</v>
      </c>
      <c r="B52" s="35" t="s">
        <v>30</v>
      </c>
      <c r="C52" s="35"/>
      <c r="D52" s="36">
        <f t="shared" ref="D52:P52" si="18">D50+D51</f>
        <v>2113.6907000000001</v>
      </c>
      <c r="E52" s="36">
        <f t="shared" si="18"/>
        <v>3300.8886000000002</v>
      </c>
      <c r="F52" s="36">
        <f t="shared" si="18"/>
        <v>2363.9029</v>
      </c>
      <c r="G52" s="36">
        <f t="shared" si="18"/>
        <v>1366.3733</v>
      </c>
      <c r="H52" s="36">
        <f t="shared" si="18"/>
        <v>996.01670000000001</v>
      </c>
      <c r="I52" s="36">
        <f t="shared" si="18"/>
        <v>146.19689999999991</v>
      </c>
      <c r="J52" s="36">
        <f t="shared" si="18"/>
        <v>0.80269999999999997</v>
      </c>
      <c r="K52" s="36">
        <f t="shared" si="18"/>
        <v>0.60199999999999998</v>
      </c>
      <c r="L52" s="36">
        <f t="shared" si="18"/>
        <v>0.80269999999999997</v>
      </c>
      <c r="M52" s="36">
        <f t="shared" si="18"/>
        <v>337.3365</v>
      </c>
      <c r="N52" s="36">
        <f t="shared" si="18"/>
        <v>1110.7846</v>
      </c>
      <c r="O52" s="36">
        <f t="shared" si="18"/>
        <v>1513.0443</v>
      </c>
      <c r="P52" s="36">
        <f t="shared" si="18"/>
        <v>13252.2222</v>
      </c>
      <c r="Q52" s="36">
        <f>SUM(Q49:Q51)</f>
        <v>31679</v>
      </c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</row>
    <row r="53" spans="1:91" x14ac:dyDescent="0.2">
      <c r="A53" s="9">
        <v>42</v>
      </c>
      <c r="B53" s="1" t="s">
        <v>31</v>
      </c>
      <c r="D53" s="29">
        <v>3.6001881132384139</v>
      </c>
      <c r="E53" s="29">
        <v>3.2178182322336633</v>
      </c>
      <c r="F53" s="29">
        <v>3.2178182322336633</v>
      </c>
      <c r="G53" s="29">
        <v>3.2178182322336633</v>
      </c>
      <c r="H53" s="29">
        <v>3.4129443471791983</v>
      </c>
      <c r="I53" s="29">
        <v>3.4129443471791983</v>
      </c>
      <c r="J53" s="29">
        <v>3.4129443471791983</v>
      </c>
      <c r="K53" s="29">
        <v>3.415530661331617</v>
      </c>
      <c r="L53" s="29">
        <v>3.415530661331617</v>
      </c>
      <c r="M53" s="29">
        <v>3.415530661331617</v>
      </c>
      <c r="N53" s="29">
        <v>3.4049081287458511</v>
      </c>
      <c r="O53" s="29">
        <v>3.4049081287458511</v>
      </c>
      <c r="P53" s="29"/>
      <c r="Q53" s="29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</row>
    <row r="54" spans="1:91" x14ac:dyDescent="0.2">
      <c r="A54" s="9">
        <v>43</v>
      </c>
      <c r="B54" s="1" t="s">
        <v>32</v>
      </c>
      <c r="D54" s="38">
        <f t="shared" ref="D54:O54" si="19">D53*D52</f>
        <v>7609.6841332025824</v>
      </c>
      <c r="E54" s="38">
        <f t="shared" si="19"/>
        <v>10621.659519652252</v>
      </c>
      <c r="F54" s="38">
        <f t="shared" si="19"/>
        <v>7606.6098508500299</v>
      </c>
      <c r="G54" s="38">
        <f t="shared" si="19"/>
        <v>4396.7409167772767</v>
      </c>
      <c r="H54" s="38">
        <f t="shared" si="19"/>
        <v>3399.3495659610794</v>
      </c>
      <c r="I54" s="38">
        <f t="shared" si="19"/>
        <v>498.96188343012221</v>
      </c>
      <c r="J54" s="38">
        <f t="shared" si="19"/>
        <v>2.7395704274807424</v>
      </c>
      <c r="K54" s="38">
        <f t="shared" si="19"/>
        <v>2.0561494581216335</v>
      </c>
      <c r="L54" s="38">
        <f t="shared" si="19"/>
        <v>2.7416464618508889</v>
      </c>
      <c r="M54" s="38">
        <f t="shared" si="19"/>
        <v>1152.183158936293</v>
      </c>
      <c r="N54" s="38">
        <f t="shared" si="19"/>
        <v>3782.1195138257085</v>
      </c>
      <c r="O54" s="38">
        <f t="shared" si="19"/>
        <v>5151.7768362225761</v>
      </c>
      <c r="P54" s="38">
        <f>SUM(D54:O54)</f>
        <v>44226.622745205372</v>
      </c>
      <c r="Q54" s="38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</row>
    <row r="55" spans="1:91" x14ac:dyDescent="0.2">
      <c r="A55" s="9">
        <v>44</v>
      </c>
      <c r="D55" s="40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</row>
    <row r="56" spans="1:91" x14ac:dyDescent="0.2">
      <c r="A56" s="9">
        <v>45</v>
      </c>
      <c r="B56" s="25" t="s">
        <v>39</v>
      </c>
      <c r="D56" s="26">
        <f t="shared" ref="D56:O56" si="20">D57*$C$57+D58*$C$58+D59*$C$59</f>
        <v>22054.022116173346</v>
      </c>
      <c r="E56" s="26">
        <f t="shared" si="20"/>
        <v>18018.460644329392</v>
      </c>
      <c r="F56" s="26">
        <f t="shared" si="20"/>
        <v>11966.899160135619</v>
      </c>
      <c r="G56" s="26">
        <f t="shared" si="20"/>
        <v>46510.813802798184</v>
      </c>
      <c r="H56" s="26">
        <f t="shared" si="20"/>
        <v>19626.758818106595</v>
      </c>
      <c r="I56" s="26">
        <f t="shared" si="20"/>
        <v>13394.68695307808</v>
      </c>
      <c r="J56" s="26">
        <f t="shared" si="20"/>
        <v>17578.849738481629</v>
      </c>
      <c r="K56" s="26">
        <f t="shared" si="20"/>
        <v>19485.421136123758</v>
      </c>
      <c r="L56" s="26">
        <f t="shared" si="20"/>
        <v>53047.061340093263</v>
      </c>
      <c r="M56" s="26">
        <f t="shared" si="20"/>
        <v>18819.721454378545</v>
      </c>
      <c r="N56" s="26">
        <f t="shared" si="20"/>
        <v>19840.447563511181</v>
      </c>
      <c r="O56" s="26">
        <f t="shared" si="20"/>
        <v>16593.860550907644</v>
      </c>
      <c r="P56" s="26">
        <f>SUM(D56:O56)</f>
        <v>276937.00327811722</v>
      </c>
      <c r="Q56" s="26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</row>
    <row r="57" spans="1:91" x14ac:dyDescent="0.2">
      <c r="A57" s="9">
        <v>46</v>
      </c>
      <c r="B57" s="1" t="s">
        <v>37</v>
      </c>
      <c r="C57" s="41">
        <f>C49</f>
        <v>540</v>
      </c>
      <c r="D57" s="2">
        <v>5</v>
      </c>
      <c r="E57" s="2">
        <v>5</v>
      </c>
      <c r="F57" s="2">
        <v>5</v>
      </c>
      <c r="G57" s="2">
        <v>6</v>
      </c>
      <c r="H57" s="2">
        <v>6</v>
      </c>
      <c r="I57" s="2">
        <v>6</v>
      </c>
      <c r="J57" s="2">
        <v>5</v>
      </c>
      <c r="K57" s="2">
        <v>5</v>
      </c>
      <c r="L57" s="2">
        <v>5</v>
      </c>
      <c r="M57" s="2">
        <v>5</v>
      </c>
      <c r="N57" s="2">
        <v>5</v>
      </c>
      <c r="O57" s="2">
        <v>5</v>
      </c>
      <c r="P57" s="2">
        <f>ROUND((SUM(D57:O57)),0)</f>
        <v>63</v>
      </c>
      <c r="Q57" s="2">
        <f t="shared" ref="Q57:Q59" si="21">ROUND(P57*C57,0)</f>
        <v>34020</v>
      </c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</row>
    <row r="58" spans="1:91" x14ac:dyDescent="0.2">
      <c r="A58" s="9">
        <v>47</v>
      </c>
      <c r="B58" s="1" t="s">
        <v>38</v>
      </c>
      <c r="C58" s="34">
        <f>C50</f>
        <v>1.0049999999999999</v>
      </c>
      <c r="D58" s="2">
        <v>19257.733448928706</v>
      </c>
      <c r="E58" s="2">
        <v>15242.249397342681</v>
      </c>
      <c r="F58" s="2">
        <v>9220.7951842145467</v>
      </c>
      <c r="G58" s="2">
        <v>30567.149000000001</v>
      </c>
      <c r="H58" s="2">
        <v>16305.232654832434</v>
      </c>
      <c r="I58" s="2">
        <v>10104.166122465753</v>
      </c>
      <c r="J58" s="2">
        <v>14804.825610429485</v>
      </c>
      <c r="K58" s="2">
        <v>16701.911578232597</v>
      </c>
      <c r="L58" s="2">
        <v>24423.4</v>
      </c>
      <c r="M58" s="2">
        <v>16039.523835202534</v>
      </c>
      <c r="N58" s="2">
        <v>17055.171704986253</v>
      </c>
      <c r="O58" s="2">
        <v>13824.736866574771</v>
      </c>
      <c r="P58" s="2">
        <f>SUM(C58:O58)</f>
        <v>203547.90040320976</v>
      </c>
      <c r="Q58" s="2">
        <f t="shared" si="21"/>
        <v>204566</v>
      </c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</row>
    <row r="59" spans="1:91" x14ac:dyDescent="0.2">
      <c r="A59" s="9">
        <v>48</v>
      </c>
      <c r="B59" s="1" t="s">
        <v>29</v>
      </c>
      <c r="C59" s="34">
        <f>C51</f>
        <v>0.77529999999999999</v>
      </c>
      <c r="D59" s="2">
        <v>0</v>
      </c>
      <c r="E59" s="2">
        <v>0</v>
      </c>
      <c r="F59" s="2">
        <v>0</v>
      </c>
      <c r="G59" s="2">
        <v>16188.351680379456</v>
      </c>
      <c r="H59" s="2">
        <v>0</v>
      </c>
      <c r="I59" s="2">
        <v>0</v>
      </c>
      <c r="J59" s="2">
        <v>0</v>
      </c>
      <c r="K59" s="2">
        <v>0</v>
      </c>
      <c r="L59" s="2">
        <v>33279.432916410762</v>
      </c>
      <c r="M59" s="2">
        <v>0</v>
      </c>
      <c r="N59" s="2">
        <v>0</v>
      </c>
      <c r="O59" s="2">
        <v>0</v>
      </c>
      <c r="P59" s="2">
        <f>SUM(C59:O59)</f>
        <v>49468.559896790219</v>
      </c>
      <c r="Q59" s="2">
        <f t="shared" si="21"/>
        <v>38353</v>
      </c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</row>
    <row r="60" spans="1:91" x14ac:dyDescent="0.2">
      <c r="A60" s="9">
        <v>49</v>
      </c>
      <c r="B60" s="35" t="s">
        <v>30</v>
      </c>
      <c r="C60" s="35"/>
      <c r="D60" s="36">
        <f t="shared" ref="D60:P60" si="22">D58+D59</f>
        <v>19257.733448928706</v>
      </c>
      <c r="E60" s="36">
        <f t="shared" si="22"/>
        <v>15242.249397342681</v>
      </c>
      <c r="F60" s="36">
        <f t="shared" si="22"/>
        <v>9220.7951842145467</v>
      </c>
      <c r="G60" s="36">
        <f t="shared" si="22"/>
        <v>46755.500680379453</v>
      </c>
      <c r="H60" s="36">
        <f t="shared" si="22"/>
        <v>16305.232654832434</v>
      </c>
      <c r="I60" s="36">
        <f t="shared" si="22"/>
        <v>10104.166122465753</v>
      </c>
      <c r="J60" s="36">
        <f t="shared" si="22"/>
        <v>14804.825610429485</v>
      </c>
      <c r="K60" s="36">
        <f t="shared" si="22"/>
        <v>16701.911578232597</v>
      </c>
      <c r="L60" s="36">
        <f t="shared" si="22"/>
        <v>57702.832916410764</v>
      </c>
      <c r="M60" s="36">
        <f t="shared" si="22"/>
        <v>16039.523835202534</v>
      </c>
      <c r="N60" s="36">
        <f t="shared" si="22"/>
        <v>17055.171704986253</v>
      </c>
      <c r="O60" s="36">
        <f t="shared" si="22"/>
        <v>13824.736866574771</v>
      </c>
      <c r="P60" s="36">
        <f t="shared" si="22"/>
        <v>253016.46029999998</v>
      </c>
      <c r="Q60" s="36">
        <f>SUM(Q57:Q59)</f>
        <v>276939</v>
      </c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</row>
    <row r="61" spans="1:91" x14ac:dyDescent="0.2">
      <c r="A61" s="9">
        <v>50</v>
      </c>
      <c r="B61" s="1" t="s">
        <v>31</v>
      </c>
      <c r="D61" s="29">
        <v>3.6001881132384139</v>
      </c>
      <c r="E61" s="29">
        <v>3.2178182322336633</v>
      </c>
      <c r="F61" s="29">
        <v>3.2178182322336633</v>
      </c>
      <c r="G61" s="29">
        <v>3.2178182322336633</v>
      </c>
      <c r="H61" s="29">
        <v>3.4129443471791983</v>
      </c>
      <c r="I61" s="29">
        <v>3.4129443471791983</v>
      </c>
      <c r="J61" s="29">
        <v>3.4129443471791983</v>
      </c>
      <c r="K61" s="29">
        <v>3.415530661331617</v>
      </c>
      <c r="L61" s="29">
        <v>3.415530661331617</v>
      </c>
      <c r="M61" s="29">
        <v>3.415530661331617</v>
      </c>
      <c r="N61" s="29">
        <v>3.4049081287458511</v>
      </c>
      <c r="O61" s="29">
        <v>3.4049081287458511</v>
      </c>
      <c r="P61" s="29"/>
      <c r="Q61" s="29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</row>
    <row r="62" spans="1:91" x14ac:dyDescent="0.2">
      <c r="A62" s="9">
        <v>51</v>
      </c>
      <c r="B62" s="1" t="s">
        <v>32</v>
      </c>
      <c r="D62" s="38">
        <f t="shared" ref="D62:O62" si="23">D61*D60</f>
        <v>69331.463050746926</v>
      </c>
      <c r="E62" s="38">
        <f t="shared" si="23"/>
        <v>49046.788011021847</v>
      </c>
      <c r="F62" s="38">
        <f t="shared" si="23"/>
        <v>29670.842859457927</v>
      </c>
      <c r="G62" s="38">
        <f t="shared" si="23"/>
        <v>150450.70254653846</v>
      </c>
      <c r="H62" s="38">
        <f t="shared" si="23"/>
        <v>55648.851618752029</v>
      </c>
      <c r="I62" s="38">
        <f t="shared" si="23"/>
        <v>34484.95665062905</v>
      </c>
      <c r="J62" s="38">
        <f t="shared" si="23"/>
        <v>50528.045878089135</v>
      </c>
      <c r="K62" s="38">
        <f t="shared" si="23"/>
        <v>57045.891098302971</v>
      </c>
      <c r="L62" s="38">
        <f t="shared" si="23"/>
        <v>197085.79507169625</v>
      </c>
      <c r="M62" s="38">
        <f t="shared" si="23"/>
        <v>54783.485452293542</v>
      </c>
      <c r="N62" s="38">
        <f t="shared" si="23"/>
        <v>58071.292775463931</v>
      </c>
      <c r="O62" s="38">
        <f t="shared" si="23"/>
        <v>47071.958934772883</v>
      </c>
      <c r="P62" s="38">
        <f>SUM(C62:O62)</f>
        <v>853220.07394776482</v>
      </c>
      <c r="Q62" s="38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</row>
    <row r="63" spans="1:91" x14ac:dyDescent="0.2">
      <c r="A63" s="9">
        <v>52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spans="1:91" x14ac:dyDescent="0.2">
      <c r="A64" s="9">
        <v>53</v>
      </c>
      <c r="B64" s="25" t="s">
        <v>40</v>
      </c>
      <c r="D64" s="26">
        <f>D65*$C$65+D69*$C$69+D70*$C$70+D71*$C$71+D66+D67+D68</f>
        <v>978137.07154413313</v>
      </c>
      <c r="E64" s="26">
        <f t="shared" ref="E64:O64" si="24">E65*$C$65+E69*$C$69+E70*$C$70+E71*$C$71+E66+E67+E68</f>
        <v>1065110.3818975841</v>
      </c>
      <c r="F64" s="26">
        <f t="shared" si="24"/>
        <v>1000215.906046184</v>
      </c>
      <c r="G64" s="26">
        <f t="shared" si="24"/>
        <v>861844.36977698444</v>
      </c>
      <c r="H64" s="26">
        <f t="shared" si="24"/>
        <v>620285.75632488111</v>
      </c>
      <c r="I64" s="26">
        <f t="shared" si="24"/>
        <v>601586.67526870826</v>
      </c>
      <c r="J64" s="26">
        <f t="shared" si="24"/>
        <v>643619.0526555978</v>
      </c>
      <c r="K64" s="26">
        <f t="shared" si="24"/>
        <v>629963.14424249833</v>
      </c>
      <c r="L64" s="26">
        <f t="shared" si="24"/>
        <v>649358.90377094748</v>
      </c>
      <c r="M64" s="26">
        <f t="shared" si="24"/>
        <v>716791.41795782617</v>
      </c>
      <c r="N64" s="26">
        <f t="shared" si="24"/>
        <v>788022.82857414475</v>
      </c>
      <c r="O64" s="26">
        <f t="shared" si="24"/>
        <v>832869.57705623913</v>
      </c>
      <c r="P64" s="26">
        <f>SUM(D64:O64)</f>
        <v>9387805.0851157289</v>
      </c>
      <c r="Q64" s="26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</row>
    <row r="65" spans="1:91" x14ac:dyDescent="0.2">
      <c r="A65" s="9">
        <v>54</v>
      </c>
      <c r="B65" s="1" t="s">
        <v>41</v>
      </c>
      <c r="C65" s="41">
        <v>540</v>
      </c>
      <c r="D65" s="2">
        <v>119</v>
      </c>
      <c r="E65" s="2">
        <v>119</v>
      </c>
      <c r="F65" s="2">
        <v>118.60919540229885</v>
      </c>
      <c r="G65" s="2">
        <v>120</v>
      </c>
      <c r="H65" s="2">
        <v>119</v>
      </c>
      <c r="I65" s="2">
        <v>119</v>
      </c>
      <c r="J65" s="2">
        <v>119</v>
      </c>
      <c r="K65" s="2">
        <v>119</v>
      </c>
      <c r="L65" s="2">
        <v>119</v>
      </c>
      <c r="M65" s="2">
        <v>119</v>
      </c>
      <c r="N65" s="2">
        <v>119</v>
      </c>
      <c r="O65" s="2">
        <v>119</v>
      </c>
      <c r="P65" s="2">
        <f>SUM(D65:O65)</f>
        <v>1428.6091954022988</v>
      </c>
      <c r="Q65" s="2">
        <f>ROUND(P65*C65,0)</f>
        <v>771449</v>
      </c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</row>
    <row r="66" spans="1:91" x14ac:dyDescent="0.2">
      <c r="A66" s="9">
        <v>55</v>
      </c>
      <c r="B66" s="1" t="s">
        <v>42</v>
      </c>
      <c r="D66" s="2">
        <v>5900</v>
      </c>
      <c r="E66" s="2">
        <v>5900</v>
      </c>
      <c r="F66" s="2">
        <v>5900</v>
      </c>
      <c r="G66" s="2">
        <v>5950</v>
      </c>
      <c r="H66" s="2">
        <v>5900</v>
      </c>
      <c r="I66" s="2">
        <v>5900</v>
      </c>
      <c r="J66" s="2">
        <v>5900</v>
      </c>
      <c r="K66" s="2">
        <v>5900</v>
      </c>
      <c r="L66" s="2">
        <v>5900</v>
      </c>
      <c r="M66" s="2">
        <v>5900</v>
      </c>
      <c r="N66" s="2">
        <v>5900</v>
      </c>
      <c r="O66" s="2">
        <v>5900</v>
      </c>
      <c r="P66" s="38">
        <f t="shared" ref="P66:P71" si="25">SUM(D66:O66)</f>
        <v>70850</v>
      </c>
      <c r="Q66" s="2">
        <f>P66</f>
        <v>70850</v>
      </c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</row>
    <row r="67" spans="1:91" x14ac:dyDescent="0.2">
      <c r="A67" s="9">
        <v>56</v>
      </c>
      <c r="B67" s="1" t="s">
        <v>43</v>
      </c>
      <c r="D67" s="2">
        <v>6750</v>
      </c>
      <c r="E67" s="2">
        <v>6750</v>
      </c>
      <c r="F67" s="2">
        <v>6750</v>
      </c>
      <c r="G67" s="2">
        <v>6825</v>
      </c>
      <c r="H67" s="2">
        <v>6750</v>
      </c>
      <c r="I67" s="2">
        <v>6750</v>
      </c>
      <c r="J67" s="2">
        <v>6750</v>
      </c>
      <c r="K67" s="2">
        <v>6750</v>
      </c>
      <c r="L67" s="2">
        <v>6750</v>
      </c>
      <c r="M67" s="2">
        <v>6750</v>
      </c>
      <c r="N67" s="2">
        <v>6750</v>
      </c>
      <c r="O67" s="2">
        <v>6750</v>
      </c>
      <c r="P67" s="38">
        <f t="shared" si="25"/>
        <v>81075</v>
      </c>
      <c r="Q67" s="2">
        <f>P67</f>
        <v>81075</v>
      </c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</row>
    <row r="68" spans="1:91" x14ac:dyDescent="0.2">
      <c r="A68" s="9">
        <v>57</v>
      </c>
      <c r="B68" s="1" t="s">
        <v>44</v>
      </c>
      <c r="D68" s="2">
        <v>0</v>
      </c>
      <c r="E68" s="2">
        <v>6.03</v>
      </c>
      <c r="F68" s="2">
        <v>36.270000000000003</v>
      </c>
      <c r="G68" s="2">
        <v>29.79</v>
      </c>
      <c r="H68" s="2">
        <v>11</v>
      </c>
      <c r="I68" s="2">
        <v>5.9</v>
      </c>
      <c r="J68" s="2">
        <v>0.64</v>
      </c>
      <c r="K68" s="2">
        <v>0.05</v>
      </c>
      <c r="L68" s="2">
        <v>1.3800000000000001</v>
      </c>
      <c r="M68" s="2">
        <v>0.69</v>
      </c>
      <c r="N68" s="2">
        <v>0.28999999999999998</v>
      </c>
      <c r="O68" s="2">
        <v>0</v>
      </c>
      <c r="P68" s="38">
        <f t="shared" si="25"/>
        <v>92.04</v>
      </c>
      <c r="Q68" s="2">
        <f>P68</f>
        <v>92.04</v>
      </c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</row>
    <row r="69" spans="1:91" x14ac:dyDescent="0.2">
      <c r="A69" s="9">
        <v>58</v>
      </c>
      <c r="B69" s="1" t="s">
        <v>45</v>
      </c>
      <c r="C69" s="34">
        <v>1.68</v>
      </c>
      <c r="D69" s="2">
        <v>35863.476999999999</v>
      </c>
      <c r="E69" s="2">
        <v>36000</v>
      </c>
      <c r="F69" s="2">
        <v>36000</v>
      </c>
      <c r="G69" s="2">
        <v>36300</v>
      </c>
      <c r="H69" s="2">
        <v>33937.821320476956</v>
      </c>
      <c r="I69" s="2">
        <v>34224.027999999998</v>
      </c>
      <c r="J69" s="2">
        <v>32981.224000000002</v>
      </c>
      <c r="K69" s="2">
        <v>32222.318000000003</v>
      </c>
      <c r="L69" s="2">
        <v>32040.560000000001</v>
      </c>
      <c r="M69" s="2">
        <v>33052.184999999998</v>
      </c>
      <c r="N69" s="2">
        <v>34413.921999999999</v>
      </c>
      <c r="O69" s="2">
        <v>35949.945</v>
      </c>
      <c r="P69" s="2">
        <f t="shared" si="25"/>
        <v>412985.48032047699</v>
      </c>
      <c r="Q69" s="2">
        <f t="shared" ref="Q69:Q71" si="26">ROUND(P69*C69,0)</f>
        <v>693816</v>
      </c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</row>
    <row r="70" spans="1:91" x14ac:dyDescent="0.2">
      <c r="A70" s="9">
        <v>59</v>
      </c>
      <c r="B70" s="1" t="s">
        <v>46</v>
      </c>
      <c r="C70" s="34">
        <v>1.1739999999999999</v>
      </c>
      <c r="D70" s="2">
        <v>563013.02849058039</v>
      </c>
      <c r="E70" s="2">
        <v>599375.06625363801</v>
      </c>
      <c r="F70" s="2">
        <v>587607.46713745699</v>
      </c>
      <c r="G70" s="2">
        <v>487844.06393351639</v>
      </c>
      <c r="H70" s="2">
        <v>326093.72723592009</v>
      </c>
      <c r="I70" s="2">
        <v>334302.76946244715</v>
      </c>
      <c r="J70" s="2">
        <v>354217.87178598484</v>
      </c>
      <c r="K70" s="2">
        <v>343932.27674937999</v>
      </c>
      <c r="L70" s="2">
        <v>358032.49961217202</v>
      </c>
      <c r="M70" s="2">
        <v>381991.85829539393</v>
      </c>
      <c r="N70" s="2">
        <v>439067.42204190354</v>
      </c>
      <c r="O70" s="2">
        <v>473683.72967400646</v>
      </c>
      <c r="P70" s="2">
        <f t="shared" si="25"/>
        <v>5249161.7806724003</v>
      </c>
      <c r="Q70" s="2">
        <f t="shared" si="26"/>
        <v>6162516</v>
      </c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</row>
    <row r="71" spans="1:91" x14ac:dyDescent="0.2">
      <c r="A71" s="9">
        <v>60</v>
      </c>
      <c r="B71" s="1" t="s">
        <v>47</v>
      </c>
      <c r="C71" s="34">
        <v>0.93899999999999995</v>
      </c>
      <c r="D71" s="2">
        <v>191692.36926112015</v>
      </c>
      <c r="E71" s="2">
        <v>238602.79458553036</v>
      </c>
      <c r="F71" s="2">
        <v>184397.76795481177</v>
      </c>
      <c r="G71" s="2">
        <v>160305.27020131654</v>
      </c>
      <c r="H71" s="2">
        <v>110239.80908573988</v>
      </c>
      <c r="I71" s="2">
        <v>79555.86462172032</v>
      </c>
      <c r="J71" s="2">
        <v>101648.74851847885</v>
      </c>
      <c r="K71" s="2">
        <v>101323.86272494801</v>
      </c>
      <c r="L71" s="2">
        <v>104674.36467120086</v>
      </c>
      <c r="M71" s="2">
        <v>144722.70023326276</v>
      </c>
      <c r="N71" s="2">
        <v>146785.93837800849</v>
      </c>
      <c r="O71" s="2">
        <v>148518.60577098565</v>
      </c>
      <c r="P71" s="2">
        <f t="shared" si="25"/>
        <v>1712468.0960071238</v>
      </c>
      <c r="Q71" s="2">
        <f t="shared" si="26"/>
        <v>1608008</v>
      </c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</row>
    <row r="72" spans="1:91" x14ac:dyDescent="0.2">
      <c r="A72" s="9">
        <v>61</v>
      </c>
      <c r="B72" s="35" t="s">
        <v>30</v>
      </c>
      <c r="C72" s="35"/>
      <c r="D72" s="36">
        <f t="shared" ref="D72:O72" si="27">D69+D70+D71</f>
        <v>790568.87475170055</v>
      </c>
      <c r="E72" s="36">
        <f t="shared" si="27"/>
        <v>873977.86083916831</v>
      </c>
      <c r="F72" s="36">
        <f t="shared" si="27"/>
        <v>808005.23509226879</v>
      </c>
      <c r="G72" s="36">
        <f t="shared" si="27"/>
        <v>684449.33413483296</v>
      </c>
      <c r="H72" s="36">
        <f t="shared" si="27"/>
        <v>470271.35764213692</v>
      </c>
      <c r="I72" s="36">
        <f t="shared" si="27"/>
        <v>448082.66208416747</v>
      </c>
      <c r="J72" s="36">
        <f t="shared" si="27"/>
        <v>488847.84430446371</v>
      </c>
      <c r="K72" s="36">
        <f t="shared" si="27"/>
        <v>477478.457474328</v>
      </c>
      <c r="L72" s="36">
        <f t="shared" si="27"/>
        <v>494747.42428337288</v>
      </c>
      <c r="M72" s="36">
        <f t="shared" si="27"/>
        <v>559766.74352865666</v>
      </c>
      <c r="N72" s="36">
        <f t="shared" si="27"/>
        <v>620267.28241991205</v>
      </c>
      <c r="O72" s="36">
        <f t="shared" si="27"/>
        <v>658152.28044499212</v>
      </c>
      <c r="P72" s="36">
        <f>SUM(C72:O72)</f>
        <v>7374615.3569999998</v>
      </c>
      <c r="Q72" s="36">
        <f>SUM(Q65:Q71)</f>
        <v>9387806.0399999991</v>
      </c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</row>
    <row r="73" spans="1:91" x14ac:dyDescent="0.2">
      <c r="A73" s="9">
        <v>62</v>
      </c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</row>
    <row r="74" spans="1:91" x14ac:dyDescent="0.2">
      <c r="A74" s="9">
        <v>63</v>
      </c>
      <c r="B74" s="25" t="s">
        <v>48</v>
      </c>
      <c r="D74" s="42">
        <f>D75*$C$75+D76*$C$76+D77*$C$77</f>
        <v>1403.85969675</v>
      </c>
      <c r="E74" s="42">
        <f t="shared" ref="E74:O74" si="28">E75*$C$75+E76*$C$76+E77*$C$77</f>
        <v>3173.7786839999999</v>
      </c>
      <c r="F74" s="42">
        <f t="shared" si="28"/>
        <v>2456.0803259999989</v>
      </c>
      <c r="G74" s="42">
        <f t="shared" si="28"/>
        <v>1267.5457709999991</v>
      </c>
      <c r="H74" s="42">
        <f t="shared" si="28"/>
        <v>1305.232301250001</v>
      </c>
      <c r="I74" s="42">
        <f t="shared" si="28"/>
        <v>0</v>
      </c>
      <c r="J74" s="42">
        <f t="shared" si="28"/>
        <v>1406.1978067499997</v>
      </c>
      <c r="K74" s="42">
        <f t="shared" si="28"/>
        <v>29.339054999999895</v>
      </c>
      <c r="L74" s="42">
        <f t="shared" si="28"/>
        <v>0</v>
      </c>
      <c r="M74" s="42">
        <f t="shared" si="28"/>
        <v>1242.3786930000012</v>
      </c>
      <c r="N74" s="42">
        <f t="shared" si="28"/>
        <v>1947.1089914999991</v>
      </c>
      <c r="O74" s="42">
        <f t="shared" si="28"/>
        <v>2293.4654797499998</v>
      </c>
      <c r="P74" s="42">
        <f>SUM(D74:O74)</f>
        <v>16524.986804999997</v>
      </c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</row>
    <row r="75" spans="1:91" x14ac:dyDescent="0.2">
      <c r="A75" s="9">
        <v>64</v>
      </c>
      <c r="B75" s="1" t="s">
        <v>45</v>
      </c>
      <c r="C75" s="43">
        <v>1.26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29">SUM(D75:O75)</f>
        <v>0</v>
      </c>
      <c r="Q75" s="2">
        <f t="shared" ref="Q75:Q77" si="30">P75*C75</f>
        <v>0</v>
      </c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</row>
    <row r="76" spans="1:91" x14ac:dyDescent="0.2">
      <c r="A76" s="9">
        <v>65</v>
      </c>
      <c r="B76" s="1" t="s">
        <v>46</v>
      </c>
      <c r="C76" s="43">
        <v>0.88049999999999995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29"/>
        <v>0</v>
      </c>
      <c r="Q76" s="2">
        <f t="shared" si="30"/>
        <v>0</v>
      </c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</row>
    <row r="77" spans="1:91" x14ac:dyDescent="0.2">
      <c r="A77" s="9">
        <v>66</v>
      </c>
      <c r="B77" s="1" t="s">
        <v>49</v>
      </c>
      <c r="C77" s="43">
        <v>0.70424999999999993</v>
      </c>
      <c r="D77" s="2">
        <v>1993.4110000000001</v>
      </c>
      <c r="E77" s="2">
        <v>4506.6080000000002</v>
      </c>
      <c r="F77" s="2">
        <v>3487.5119999999988</v>
      </c>
      <c r="G77" s="2">
        <v>1799.851999999999</v>
      </c>
      <c r="H77" s="2">
        <v>1853.3650000000016</v>
      </c>
      <c r="I77" s="2">
        <v>0</v>
      </c>
      <c r="J77" s="2">
        <v>1996.7309999999998</v>
      </c>
      <c r="K77" s="2">
        <v>41.659999999999854</v>
      </c>
      <c r="L77" s="2">
        <v>0</v>
      </c>
      <c r="M77" s="2">
        <v>1764.1160000000018</v>
      </c>
      <c r="N77" s="2">
        <v>2764.7979999999989</v>
      </c>
      <c r="O77" s="2">
        <v>3256.607</v>
      </c>
      <c r="P77" s="2">
        <f t="shared" si="29"/>
        <v>23464.66</v>
      </c>
      <c r="Q77" s="2">
        <f t="shared" si="30"/>
        <v>16524.986804999997</v>
      </c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</row>
    <row r="78" spans="1:91" x14ac:dyDescent="0.2">
      <c r="A78" s="9">
        <v>67</v>
      </c>
      <c r="B78" s="35" t="s">
        <v>30</v>
      </c>
      <c r="C78" s="36"/>
      <c r="D78" s="36">
        <f t="shared" ref="D78:Q78" si="31">D75+D76+D77</f>
        <v>1993.4110000000001</v>
      </c>
      <c r="E78" s="36">
        <f t="shared" si="31"/>
        <v>4506.6080000000002</v>
      </c>
      <c r="F78" s="36">
        <f t="shared" si="31"/>
        <v>3487.5119999999988</v>
      </c>
      <c r="G78" s="36">
        <f t="shared" si="31"/>
        <v>1799.851999999999</v>
      </c>
      <c r="H78" s="36">
        <f t="shared" si="31"/>
        <v>1853.3650000000016</v>
      </c>
      <c r="I78" s="36">
        <f t="shared" si="31"/>
        <v>0</v>
      </c>
      <c r="J78" s="36">
        <f t="shared" si="31"/>
        <v>1996.7309999999998</v>
      </c>
      <c r="K78" s="36">
        <f t="shared" si="31"/>
        <v>41.659999999999854</v>
      </c>
      <c r="L78" s="36">
        <f t="shared" si="31"/>
        <v>0</v>
      </c>
      <c r="M78" s="36">
        <f t="shared" si="31"/>
        <v>1764.1160000000018</v>
      </c>
      <c r="N78" s="36">
        <f t="shared" si="31"/>
        <v>2764.7979999999989</v>
      </c>
      <c r="O78" s="36">
        <f t="shared" si="31"/>
        <v>3256.607</v>
      </c>
      <c r="P78" s="36">
        <f t="shared" si="31"/>
        <v>23464.66</v>
      </c>
      <c r="Q78" s="36">
        <f t="shared" si="31"/>
        <v>16524.986804999997</v>
      </c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</row>
    <row r="79" spans="1:91" x14ac:dyDescent="0.2">
      <c r="A79" s="9">
        <v>68</v>
      </c>
      <c r="D79" s="44"/>
      <c r="P79" s="29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  <row r="80" spans="1:91" x14ac:dyDescent="0.2">
      <c r="A80" s="9">
        <v>69</v>
      </c>
      <c r="B80" s="25" t="s">
        <v>50</v>
      </c>
      <c r="D80" s="26">
        <f t="shared" ref="D80:O80" si="32">D81*$C$81+D85*$C$85+D86*$C$86+D82+D83+D84</f>
        <v>765296.54713558429</v>
      </c>
      <c r="E80" s="26">
        <f t="shared" si="32"/>
        <v>815455.10581261036</v>
      </c>
      <c r="F80" s="26">
        <f t="shared" si="32"/>
        <v>750153.51273041673</v>
      </c>
      <c r="G80" s="26">
        <f t="shared" si="32"/>
        <v>728747.88915682025</v>
      </c>
      <c r="H80" s="26">
        <f t="shared" si="32"/>
        <v>645926.16116165777</v>
      </c>
      <c r="I80" s="26">
        <f t="shared" si="32"/>
        <v>610735.65949194063</v>
      </c>
      <c r="J80" s="26">
        <f t="shared" si="32"/>
        <v>632527.73595860985</v>
      </c>
      <c r="K80" s="26">
        <f t="shared" si="32"/>
        <v>597775.83823115577</v>
      </c>
      <c r="L80" s="26">
        <f t="shared" si="32"/>
        <v>649442.45763669594</v>
      </c>
      <c r="M80" s="26">
        <f t="shared" si="32"/>
        <v>669674.72708230256</v>
      </c>
      <c r="N80" s="26">
        <f t="shared" si="32"/>
        <v>743786.60544422548</v>
      </c>
      <c r="O80" s="26">
        <f t="shared" si="32"/>
        <v>738042.69031281362</v>
      </c>
      <c r="P80" s="39">
        <f t="shared" ref="P80:P86" si="33">SUM(C80:O80)</f>
        <v>8347564.9301548339</v>
      </c>
      <c r="Q80" s="26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</row>
    <row r="81" spans="1:91" x14ac:dyDescent="0.2">
      <c r="A81" s="9">
        <v>70</v>
      </c>
      <c r="B81" s="1" t="s">
        <v>41</v>
      </c>
      <c r="C81" s="41">
        <v>540</v>
      </c>
      <c r="D81" s="2">
        <v>70</v>
      </c>
      <c r="E81" s="2">
        <v>69</v>
      </c>
      <c r="F81" s="2">
        <v>69</v>
      </c>
      <c r="G81" s="2">
        <v>70</v>
      </c>
      <c r="H81" s="2">
        <v>70</v>
      </c>
      <c r="I81" s="2">
        <v>70</v>
      </c>
      <c r="J81" s="2">
        <v>70</v>
      </c>
      <c r="K81" s="2">
        <v>70</v>
      </c>
      <c r="L81" s="2">
        <v>70</v>
      </c>
      <c r="M81" s="2">
        <v>70</v>
      </c>
      <c r="N81" s="2">
        <v>70</v>
      </c>
      <c r="O81" s="2">
        <v>70</v>
      </c>
      <c r="P81" s="2">
        <f>SUM(D81:O81)</f>
        <v>838</v>
      </c>
      <c r="Q81" s="2">
        <f>ROUND(P81*C81,0)</f>
        <v>452520</v>
      </c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</row>
    <row r="82" spans="1:91" x14ac:dyDescent="0.2">
      <c r="A82" s="9">
        <v>71</v>
      </c>
      <c r="B82" s="1" t="s">
        <v>42</v>
      </c>
      <c r="D82" s="2">
        <v>3450</v>
      </c>
      <c r="E82" s="2">
        <v>3400</v>
      </c>
      <c r="F82" s="2">
        <v>3400</v>
      </c>
      <c r="G82" s="2">
        <v>3450</v>
      </c>
      <c r="H82" s="2">
        <v>3450</v>
      </c>
      <c r="I82" s="2">
        <v>3450</v>
      </c>
      <c r="J82" s="2">
        <v>3450</v>
      </c>
      <c r="K82" s="2">
        <v>3450</v>
      </c>
      <c r="L82" s="2">
        <v>3450</v>
      </c>
      <c r="M82" s="2">
        <v>3450</v>
      </c>
      <c r="N82" s="2">
        <v>3450</v>
      </c>
      <c r="O82" s="2">
        <v>3450</v>
      </c>
      <c r="P82" s="38">
        <f t="shared" si="33"/>
        <v>41300</v>
      </c>
      <c r="Q82" s="2">
        <f>P82</f>
        <v>41300</v>
      </c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</row>
    <row r="83" spans="1:91" x14ac:dyDescent="0.2">
      <c r="A83" s="9">
        <v>72</v>
      </c>
      <c r="B83" s="1" t="s">
        <v>43</v>
      </c>
      <c r="D83" s="2">
        <v>3900</v>
      </c>
      <c r="E83" s="2">
        <v>3825</v>
      </c>
      <c r="F83" s="2">
        <v>3825</v>
      </c>
      <c r="G83" s="2">
        <v>3900</v>
      </c>
      <c r="H83" s="2">
        <v>3900</v>
      </c>
      <c r="I83" s="2">
        <v>3900</v>
      </c>
      <c r="J83" s="2">
        <v>3900</v>
      </c>
      <c r="K83" s="2">
        <v>3900</v>
      </c>
      <c r="L83" s="2">
        <v>3900</v>
      </c>
      <c r="M83" s="2">
        <v>3900</v>
      </c>
      <c r="N83" s="2">
        <v>3900</v>
      </c>
      <c r="O83" s="2">
        <v>3900</v>
      </c>
      <c r="P83" s="38">
        <f t="shared" si="33"/>
        <v>46650</v>
      </c>
      <c r="Q83" s="2">
        <f>P83</f>
        <v>46650</v>
      </c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</row>
    <row r="84" spans="1:91" x14ac:dyDescent="0.2">
      <c r="A84" s="9">
        <v>73</v>
      </c>
      <c r="B84" s="1" t="s">
        <v>44</v>
      </c>
      <c r="D84" s="2">
        <v>414.57</v>
      </c>
      <c r="E84" s="2">
        <v>428.39</v>
      </c>
      <c r="F84" s="2">
        <v>430.40000000000003</v>
      </c>
      <c r="G84" s="2">
        <v>215.39999999999998</v>
      </c>
      <c r="H84" s="2">
        <v>72.430000000000007</v>
      </c>
      <c r="I84" s="2">
        <v>165.26</v>
      </c>
      <c r="J84" s="2">
        <v>70.88</v>
      </c>
      <c r="K84" s="2">
        <v>99.16</v>
      </c>
      <c r="L84" s="2">
        <v>63.5</v>
      </c>
      <c r="M84" s="2">
        <v>70.78</v>
      </c>
      <c r="N84" s="2">
        <v>227.5</v>
      </c>
      <c r="O84" s="2">
        <v>314.86</v>
      </c>
      <c r="P84" s="38">
        <f t="shared" si="33"/>
        <v>2573.1300000000006</v>
      </c>
      <c r="Q84" s="2">
        <f>P84</f>
        <v>2573.1300000000006</v>
      </c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</row>
    <row r="85" spans="1:91" x14ac:dyDescent="0.2">
      <c r="A85" s="9">
        <v>74</v>
      </c>
      <c r="B85" s="1" t="s">
        <v>51</v>
      </c>
      <c r="C85" s="45">
        <v>1.0337000000000001</v>
      </c>
      <c r="D85" s="2">
        <v>461079.90667101991</v>
      </c>
      <c r="E85" s="2">
        <v>457872.40946910088</v>
      </c>
      <c r="F85" s="2">
        <v>443739.93139572104</v>
      </c>
      <c r="G85" s="2">
        <v>425993.12354247348</v>
      </c>
      <c r="H85" s="2">
        <v>396964.3476076505</v>
      </c>
      <c r="I85" s="2">
        <v>367093.28019101435</v>
      </c>
      <c r="J85" s="2">
        <v>376659.16712645418</v>
      </c>
      <c r="K85" s="2">
        <v>367569.24935076089</v>
      </c>
      <c r="L85" s="2">
        <v>371893.51045179513</v>
      </c>
      <c r="M85" s="2">
        <v>397732.18579386914</v>
      </c>
      <c r="N85" s="2">
        <v>427385.17241921875</v>
      </c>
      <c r="O85" s="2">
        <v>443997.44108691189</v>
      </c>
      <c r="P85" s="2">
        <f t="shared" si="33"/>
        <v>4937980.7588059902</v>
      </c>
      <c r="Q85" s="2">
        <f t="shared" ref="Q85:Q86" si="34">ROUND(P85*C85,0)</f>
        <v>5104391</v>
      </c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</row>
    <row r="86" spans="1:91" x14ac:dyDescent="0.2">
      <c r="A86" s="9">
        <v>75</v>
      </c>
      <c r="B86" s="1" t="s">
        <v>52</v>
      </c>
      <c r="C86" s="45">
        <v>0.79279999999999995</v>
      </c>
      <c r="D86" s="2">
        <v>306651.96469443874</v>
      </c>
      <c r="E86" s="2">
        <v>374923.06526791217</v>
      </c>
      <c r="F86" s="2">
        <v>310978.9929952824</v>
      </c>
      <c r="G86" s="2">
        <v>306550.7030158494</v>
      </c>
      <c r="H86" s="2">
        <v>240113.12441931048</v>
      </c>
      <c r="I86" s="2">
        <v>234556.09959446144</v>
      </c>
      <c r="J86" s="2">
        <v>249690.05411200074</v>
      </c>
      <c r="K86" s="2">
        <v>217671.97928515926</v>
      </c>
      <c r="L86" s="2">
        <v>277248.53163808689</v>
      </c>
      <c r="M86" s="2">
        <v>269069.3575014883</v>
      </c>
      <c r="N86" s="2">
        <v>323689.52158738527</v>
      </c>
      <c r="O86" s="2">
        <v>294674.16178263474</v>
      </c>
      <c r="P86" s="2">
        <f t="shared" si="33"/>
        <v>3405818.3486940097</v>
      </c>
      <c r="Q86" s="2">
        <f t="shared" si="34"/>
        <v>2700133</v>
      </c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</row>
    <row r="87" spans="1:91" x14ac:dyDescent="0.2">
      <c r="A87" s="9">
        <v>76</v>
      </c>
      <c r="B87" s="35" t="s">
        <v>30</v>
      </c>
      <c r="C87" s="35"/>
      <c r="D87" s="36">
        <f t="shared" ref="D87:P87" si="35">D85+D86</f>
        <v>767731.8713654587</v>
      </c>
      <c r="E87" s="36">
        <f t="shared" si="35"/>
        <v>832795.47473701299</v>
      </c>
      <c r="F87" s="36">
        <f t="shared" si="35"/>
        <v>754718.92439100344</v>
      </c>
      <c r="G87" s="36">
        <f t="shared" si="35"/>
        <v>732543.82655832288</v>
      </c>
      <c r="H87" s="36">
        <f t="shared" si="35"/>
        <v>637077.47202696092</v>
      </c>
      <c r="I87" s="36">
        <f t="shared" si="35"/>
        <v>601649.37978547579</v>
      </c>
      <c r="J87" s="36">
        <f t="shared" si="35"/>
        <v>626349.22123845492</v>
      </c>
      <c r="K87" s="36">
        <f t="shared" si="35"/>
        <v>585241.22863592021</v>
      </c>
      <c r="L87" s="36">
        <f t="shared" si="35"/>
        <v>649142.04208988207</v>
      </c>
      <c r="M87" s="36">
        <f t="shared" si="35"/>
        <v>666801.54329535738</v>
      </c>
      <c r="N87" s="36">
        <f t="shared" si="35"/>
        <v>751074.69400660403</v>
      </c>
      <c r="O87" s="36">
        <f t="shared" si="35"/>
        <v>738671.60286954662</v>
      </c>
      <c r="P87" s="36">
        <f t="shared" si="35"/>
        <v>8343799.1074999999</v>
      </c>
      <c r="Q87" s="36">
        <f>SUM(Q81:Q86)</f>
        <v>8347567.1299999999</v>
      </c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</row>
    <row r="88" spans="1:91" x14ac:dyDescent="0.2">
      <c r="A88" s="9">
        <v>77</v>
      </c>
      <c r="D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</row>
    <row r="89" spans="1:91" x14ac:dyDescent="0.2">
      <c r="A89" s="9">
        <v>78</v>
      </c>
      <c r="B89" s="25" t="s">
        <v>53</v>
      </c>
      <c r="D89" s="26">
        <f t="shared" ref="D89:O89" si="36">D90*$C$90+D91+D92+D93+D95</f>
        <v>277652.61830034037</v>
      </c>
      <c r="E89" s="26">
        <f t="shared" si="36"/>
        <v>287785.20660424954</v>
      </c>
      <c r="F89" s="26">
        <f t="shared" si="36"/>
        <v>246528.349326519</v>
      </c>
      <c r="G89" s="26">
        <f t="shared" si="36"/>
        <v>225674.54204125135</v>
      </c>
      <c r="H89" s="26">
        <f t="shared" si="36"/>
        <v>187767.63651166504</v>
      </c>
      <c r="I89" s="26">
        <f t="shared" si="36"/>
        <v>158597.09419894399</v>
      </c>
      <c r="J89" s="26">
        <f t="shared" si="36"/>
        <v>191773.06385539868</v>
      </c>
      <c r="K89" s="26">
        <f t="shared" si="36"/>
        <v>212032.54771866949</v>
      </c>
      <c r="L89" s="26">
        <f t="shared" si="36"/>
        <v>247033.27126557243</v>
      </c>
      <c r="M89" s="26">
        <f t="shared" si="36"/>
        <v>205897.74607028044</v>
      </c>
      <c r="N89" s="26">
        <f t="shared" si="36"/>
        <v>225331.5533237058</v>
      </c>
      <c r="O89" s="26">
        <f t="shared" si="36"/>
        <v>247338.02282340368</v>
      </c>
      <c r="P89" s="39">
        <f t="shared" ref="P89:P95" si="37">SUM(C89:O89)</f>
        <v>2713411.6520399996</v>
      </c>
      <c r="Q89" s="26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</row>
    <row r="90" spans="1:91" x14ac:dyDescent="0.2">
      <c r="A90" s="9">
        <v>79</v>
      </c>
      <c r="B90" s="1" t="s">
        <v>41</v>
      </c>
      <c r="C90" s="41">
        <v>435</v>
      </c>
      <c r="D90" s="2">
        <v>12.609195402298852</v>
      </c>
      <c r="E90" s="2">
        <v>12.609195402298852</v>
      </c>
      <c r="F90" s="2">
        <v>12.609195402298852</v>
      </c>
      <c r="G90" s="2">
        <v>12.609195402298852</v>
      </c>
      <c r="H90" s="2">
        <v>12.609195402298852</v>
      </c>
      <c r="I90" s="2">
        <v>12.609195402298852</v>
      </c>
      <c r="J90" s="2">
        <v>12.609195402298852</v>
      </c>
      <c r="K90" s="2">
        <v>12.609195402298852</v>
      </c>
      <c r="L90" s="2">
        <v>12.609195402298852</v>
      </c>
      <c r="M90" s="2">
        <v>12.609195402298852</v>
      </c>
      <c r="N90" s="2">
        <v>12.609195402298852</v>
      </c>
      <c r="O90" s="2">
        <v>12.609195402298852</v>
      </c>
      <c r="P90" s="2">
        <f>SUM(D90:O90)</f>
        <v>151.31034482758622</v>
      </c>
      <c r="Q90" s="2">
        <f>ROUND(P90*C90,0)</f>
        <v>65820</v>
      </c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</row>
    <row r="91" spans="1:91" x14ac:dyDescent="0.2">
      <c r="A91" s="9">
        <v>80</v>
      </c>
      <c r="B91" s="1" t="s">
        <v>42</v>
      </c>
      <c r="D91" s="2">
        <v>600</v>
      </c>
      <c r="E91" s="2">
        <v>600</v>
      </c>
      <c r="F91" s="2">
        <v>600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600</v>
      </c>
      <c r="N91" s="2">
        <v>600</v>
      </c>
      <c r="O91" s="2">
        <v>600</v>
      </c>
      <c r="P91" s="38">
        <f t="shared" si="37"/>
        <v>7200</v>
      </c>
      <c r="Q91" s="2">
        <f>P91</f>
        <v>7200</v>
      </c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</row>
    <row r="92" spans="1:91" x14ac:dyDescent="0.2">
      <c r="A92" s="9">
        <v>81</v>
      </c>
      <c r="B92" s="1" t="s">
        <v>43</v>
      </c>
      <c r="D92" s="2">
        <v>675</v>
      </c>
      <c r="E92" s="2">
        <v>675</v>
      </c>
      <c r="F92" s="2">
        <v>675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675</v>
      </c>
      <c r="N92" s="2">
        <v>675</v>
      </c>
      <c r="O92" s="2">
        <v>675</v>
      </c>
      <c r="P92" s="38">
        <f t="shared" si="37"/>
        <v>8100</v>
      </c>
      <c r="Q92" s="2">
        <f>P92</f>
        <v>8100</v>
      </c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</row>
    <row r="93" spans="1:91" x14ac:dyDescent="0.2">
      <c r="A93" s="9">
        <v>82</v>
      </c>
      <c r="B93" s="1" t="s">
        <v>44</v>
      </c>
      <c r="D93" s="2">
        <v>10787.82</v>
      </c>
      <c r="E93" s="2">
        <v>7781.46</v>
      </c>
      <c r="F93" s="2">
        <v>8971.85</v>
      </c>
      <c r="G93" s="2">
        <v>11992.47</v>
      </c>
      <c r="H93" s="2">
        <v>7868.9300000000012</v>
      </c>
      <c r="I93" s="2">
        <v>7466.67</v>
      </c>
      <c r="J93" s="2">
        <v>10589.01</v>
      </c>
      <c r="K93" s="2">
        <v>5875.26</v>
      </c>
      <c r="L93" s="2">
        <v>9801.1200000000008</v>
      </c>
      <c r="M93" s="2">
        <v>6875.15</v>
      </c>
      <c r="N93" s="2">
        <v>11242.060000000001</v>
      </c>
      <c r="O93" s="2">
        <v>16252.730000000001</v>
      </c>
      <c r="P93" s="38">
        <f t="shared" si="37"/>
        <v>115504.52999999998</v>
      </c>
      <c r="Q93" s="2">
        <f>P93</f>
        <v>115504.52999999998</v>
      </c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</row>
    <row r="94" spans="1:91" x14ac:dyDescent="0.2">
      <c r="A94" s="9">
        <v>83</v>
      </c>
      <c r="B94" s="1" t="s">
        <v>54</v>
      </c>
      <c r="C94" s="46" t="s">
        <v>55</v>
      </c>
      <c r="D94" s="2">
        <v>1499643.5189434784</v>
      </c>
      <c r="E94" s="2">
        <v>1573202.798139815</v>
      </c>
      <c r="F94" s="2">
        <v>1368533.9126487076</v>
      </c>
      <c r="G94" s="2">
        <v>1305767.3145437511</v>
      </c>
      <c r="H94" s="2">
        <v>1050189.4671522423</v>
      </c>
      <c r="I94" s="2">
        <v>943578.15319627139</v>
      </c>
      <c r="J94" s="2">
        <v>1108963.6593226658</v>
      </c>
      <c r="K94" s="2">
        <v>1219010.1829904779</v>
      </c>
      <c r="L94" s="2">
        <v>1335049.2719164798</v>
      </c>
      <c r="M94" s="2">
        <v>1143649.6025816542</v>
      </c>
      <c r="N94" s="2">
        <v>1252411.6881221514</v>
      </c>
      <c r="O94" s="2">
        <v>1325542.8294423034</v>
      </c>
      <c r="P94" s="2">
        <f t="shared" si="37"/>
        <v>15125542.398999998</v>
      </c>
      <c r="Q94" s="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</row>
    <row r="95" spans="1:91" x14ac:dyDescent="0.2">
      <c r="A95" s="9">
        <v>84</v>
      </c>
      <c r="B95" s="1" t="s">
        <v>56</v>
      </c>
      <c r="C95" s="46"/>
      <c r="D95" s="2">
        <v>260104.79830034039</v>
      </c>
      <c r="E95" s="2">
        <v>273243.74660424952</v>
      </c>
      <c r="F95" s="2">
        <v>230796.499326519</v>
      </c>
      <c r="G95" s="2">
        <v>206922.07204125135</v>
      </c>
      <c r="H95" s="2">
        <v>173138.70651166505</v>
      </c>
      <c r="I95" s="2">
        <v>144370.42419894398</v>
      </c>
      <c r="J95" s="2">
        <v>174424.05385539867</v>
      </c>
      <c r="K95" s="2">
        <v>199397.28771866948</v>
      </c>
      <c r="L95" s="2">
        <v>230472.15126557244</v>
      </c>
      <c r="M95" s="2">
        <v>192262.59607028044</v>
      </c>
      <c r="N95" s="2">
        <v>207329.4933237058</v>
      </c>
      <c r="O95" s="2">
        <v>224325.29282340367</v>
      </c>
      <c r="P95" s="38">
        <f t="shared" si="37"/>
        <v>2516787.1220399998</v>
      </c>
      <c r="Q95" s="2">
        <f>P95</f>
        <v>2516787.1220399998</v>
      </c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</row>
    <row r="96" spans="1:91" x14ac:dyDescent="0.2">
      <c r="A96" s="9">
        <v>85</v>
      </c>
      <c r="B96" s="35" t="s">
        <v>30</v>
      </c>
      <c r="C96" s="35"/>
      <c r="D96" s="36">
        <f t="shared" ref="D96:P96" si="38">D94</f>
        <v>1499643.5189434784</v>
      </c>
      <c r="E96" s="36">
        <f t="shared" si="38"/>
        <v>1573202.798139815</v>
      </c>
      <c r="F96" s="36">
        <f t="shared" si="38"/>
        <v>1368533.9126487076</v>
      </c>
      <c r="G96" s="36">
        <f t="shared" si="38"/>
        <v>1305767.3145437511</v>
      </c>
      <c r="H96" s="36">
        <f t="shared" si="38"/>
        <v>1050189.4671522423</v>
      </c>
      <c r="I96" s="36">
        <f t="shared" si="38"/>
        <v>943578.15319627139</v>
      </c>
      <c r="J96" s="36">
        <f t="shared" si="38"/>
        <v>1108963.6593226658</v>
      </c>
      <c r="K96" s="36">
        <f t="shared" si="38"/>
        <v>1219010.1829904779</v>
      </c>
      <c r="L96" s="36">
        <f t="shared" si="38"/>
        <v>1335049.2719164798</v>
      </c>
      <c r="M96" s="36">
        <f t="shared" si="38"/>
        <v>1143649.6025816542</v>
      </c>
      <c r="N96" s="36">
        <f t="shared" si="38"/>
        <v>1252411.6881221514</v>
      </c>
      <c r="O96" s="36">
        <f t="shared" si="38"/>
        <v>1325542.8294423034</v>
      </c>
      <c r="P96" s="36">
        <f t="shared" si="38"/>
        <v>15125542.398999998</v>
      </c>
      <c r="Q96" s="36">
        <f>SUM(Q90:Q95)</f>
        <v>2713411.6520399996</v>
      </c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</row>
    <row r="97" spans="1:91" x14ac:dyDescent="0.2">
      <c r="A97" s="9">
        <v>86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</row>
    <row r="98" spans="1:91" x14ac:dyDescent="0.2">
      <c r="A98" s="9">
        <v>87</v>
      </c>
      <c r="B98" s="1" t="s">
        <v>57</v>
      </c>
      <c r="D98" s="3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</row>
    <row r="99" spans="1:91" x14ac:dyDescent="0.2">
      <c r="A99" s="9">
        <v>88</v>
      </c>
      <c r="B99" s="1" t="s">
        <v>58</v>
      </c>
      <c r="D99" s="38">
        <v>13265</v>
      </c>
      <c r="E99" s="38">
        <v>12790</v>
      </c>
      <c r="F99" s="38">
        <v>11209</v>
      </c>
      <c r="G99" s="38">
        <v>25716</v>
      </c>
      <c r="H99" s="38">
        <v>22720</v>
      </c>
      <c r="I99" s="38">
        <v>22154</v>
      </c>
      <c r="J99" s="38">
        <v>24641</v>
      </c>
      <c r="K99" s="38">
        <v>21821</v>
      </c>
      <c r="L99" s="38">
        <v>25606</v>
      </c>
      <c r="M99" s="38">
        <v>21842</v>
      </c>
      <c r="N99" s="38">
        <v>14779</v>
      </c>
      <c r="O99" s="38">
        <v>17743</v>
      </c>
      <c r="P99" s="38">
        <f>SUM(D99:O99)</f>
        <v>234286</v>
      </c>
      <c r="Q99" s="38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</row>
    <row r="100" spans="1:91" x14ac:dyDescent="0.2">
      <c r="A100" s="9">
        <v>89</v>
      </c>
      <c r="B100" s="1" t="s">
        <v>59</v>
      </c>
      <c r="D100" s="38">
        <v>177693.77982403763</v>
      </c>
      <c r="E100" s="38">
        <v>205245.57648414737</v>
      </c>
      <c r="F100" s="38">
        <v>205502.29119519462</v>
      </c>
      <c r="G100" s="38">
        <v>159193.05511740889</v>
      </c>
      <c r="H100" s="38">
        <v>119525.17344533833</v>
      </c>
      <c r="I100" s="38">
        <v>84623.974370916563</v>
      </c>
      <c r="J100" s="38">
        <v>67708.231646313812</v>
      </c>
      <c r="K100" s="38">
        <v>64186.883484335063</v>
      </c>
      <c r="L100" s="38">
        <v>63898.292296912259</v>
      </c>
      <c r="M100" s="38">
        <v>64609.636474537096</v>
      </c>
      <c r="N100" s="38">
        <v>78654.352408831968</v>
      </c>
      <c r="O100" s="38">
        <v>126552.21381210648</v>
      </c>
      <c r="P100" s="38">
        <f>SUM(D100:O100)</f>
        <v>1417393.4605600804</v>
      </c>
      <c r="Q100" s="38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</row>
    <row r="101" spans="1:91" x14ac:dyDescent="0.2">
      <c r="A101" s="9">
        <v>90</v>
      </c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</row>
    <row r="102" spans="1:91" x14ac:dyDescent="0.2">
      <c r="A102" s="9">
        <v>91</v>
      </c>
      <c r="B102" s="48" t="s">
        <v>60</v>
      </c>
      <c r="D102" s="38">
        <f>D108+D99+D100</f>
        <v>12223286.907989223</v>
      </c>
      <c r="E102" s="38">
        <f t="shared" ref="E102:O102" si="39">E108+E99+E100</f>
        <v>12777998.162077097</v>
      </c>
      <c r="F102" s="38">
        <f t="shared" si="39"/>
        <v>11173087.428898638</v>
      </c>
      <c r="G102" s="38">
        <f t="shared" si="39"/>
        <v>9667207.2827150915</v>
      </c>
      <c r="H102" s="38">
        <f t="shared" si="39"/>
        <v>8082555.6353769545</v>
      </c>
      <c r="I102" s="38">
        <f t="shared" si="39"/>
        <v>7399952.5526112774</v>
      </c>
      <c r="J102" s="38">
        <f t="shared" si="39"/>
        <v>7369819.9349732101</v>
      </c>
      <c r="K102" s="38">
        <f t="shared" si="39"/>
        <v>7308410.8126116917</v>
      </c>
      <c r="L102" s="38">
        <f t="shared" si="39"/>
        <v>7461410.4628926534</v>
      </c>
      <c r="M102" s="38">
        <f t="shared" si="39"/>
        <v>7864291.1053517256</v>
      </c>
      <c r="N102" s="38">
        <f t="shared" si="39"/>
        <v>9507173.5034617763</v>
      </c>
      <c r="O102" s="38">
        <f t="shared" si="39"/>
        <v>11150776.619203568</v>
      </c>
      <c r="P102" s="38">
        <f>SUM(D102:O102)</f>
        <v>111985970.40816291</v>
      </c>
      <c r="Q102" s="2"/>
      <c r="R102" s="49">
        <v>-2.1744371801614761</v>
      </c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</row>
    <row r="103" spans="1:91" x14ac:dyDescent="0.2">
      <c r="A103" s="9">
        <v>92</v>
      </c>
      <c r="B103" s="1" t="s">
        <v>32</v>
      </c>
      <c r="D103" s="38">
        <f t="shared" ref="D103:O103" si="40">D62+D54+D46+D37+D28+D19</f>
        <v>14370385.919664992</v>
      </c>
      <c r="E103" s="38">
        <f t="shared" si="40"/>
        <v>14341146.448528411</v>
      </c>
      <c r="F103" s="38">
        <f t="shared" si="40"/>
        <v>10150182.008522445</v>
      </c>
      <c r="G103" s="38">
        <f t="shared" si="40"/>
        <v>6725299.6903740428</v>
      </c>
      <c r="H103" s="38">
        <f t="shared" si="40"/>
        <v>3596828.4976928383</v>
      </c>
      <c r="I103" s="38">
        <f t="shared" si="40"/>
        <v>2019132.093275087</v>
      </c>
      <c r="J103" s="38">
        <f t="shared" si="40"/>
        <v>1739568.7105946415</v>
      </c>
      <c r="K103" s="38">
        <f t="shared" si="40"/>
        <v>1753729.2236490427</v>
      </c>
      <c r="L103" s="38">
        <f t="shared" si="40"/>
        <v>1973364.7902629392</v>
      </c>
      <c r="M103" s="38">
        <f t="shared" si="40"/>
        <v>2874620.882348075</v>
      </c>
      <c r="N103" s="38">
        <f t="shared" si="40"/>
        <v>7009235.3357143756</v>
      </c>
      <c r="O103" s="38">
        <f t="shared" si="40"/>
        <v>11317259.723004483</v>
      </c>
      <c r="P103" s="38">
        <f>SUM(D103:O103)</f>
        <v>77870753.323631361</v>
      </c>
      <c r="Q103" s="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</row>
    <row r="104" spans="1:91" x14ac:dyDescent="0.2">
      <c r="A104" s="9">
        <v>93</v>
      </c>
      <c r="B104" s="48" t="s">
        <v>61</v>
      </c>
      <c r="D104" s="38">
        <f>D102+D103</f>
        <v>26593672.827654213</v>
      </c>
      <c r="E104" s="38">
        <f t="shared" ref="E104:O104" si="41">E102+E103</f>
        <v>27119144.610605508</v>
      </c>
      <c r="F104" s="38">
        <f t="shared" si="41"/>
        <v>21323269.437421083</v>
      </c>
      <c r="G104" s="38">
        <f t="shared" si="41"/>
        <v>16392506.973089134</v>
      </c>
      <c r="H104" s="38">
        <f t="shared" si="41"/>
        <v>11679384.133069793</v>
      </c>
      <c r="I104" s="38">
        <f t="shared" si="41"/>
        <v>9419084.6458863653</v>
      </c>
      <c r="J104" s="38">
        <f t="shared" si="41"/>
        <v>9109388.6455678511</v>
      </c>
      <c r="K104" s="38">
        <f t="shared" si="41"/>
        <v>9062140.0362607352</v>
      </c>
      <c r="L104" s="38">
        <f t="shared" si="41"/>
        <v>9434775.2531555928</v>
      </c>
      <c r="M104" s="38">
        <f t="shared" si="41"/>
        <v>10738911.987699801</v>
      </c>
      <c r="N104" s="38">
        <f t="shared" si="41"/>
        <v>16516408.839176152</v>
      </c>
      <c r="O104" s="38">
        <f t="shared" si="41"/>
        <v>22468036.34220805</v>
      </c>
      <c r="P104" s="38">
        <f>SUM(D104:O104)</f>
        <v>189856723.7317943</v>
      </c>
      <c r="Q104" s="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</row>
    <row r="105" spans="1:91" x14ac:dyDescent="0.2">
      <c r="Q105" s="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</row>
    <row r="106" spans="1:91" x14ac:dyDescent="0.2">
      <c r="A106" s="9"/>
      <c r="Q106" s="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</row>
    <row r="107" spans="1:91" x14ac:dyDescent="0.2">
      <c r="A107" s="9"/>
      <c r="D107" s="2">
        <f t="shared" ref="D107:P107" si="42">D17+D26+D35+D44+D52+D60+D72+D87+D96</f>
        <v>6014289.3161274735</v>
      </c>
      <c r="E107" s="2">
        <f t="shared" si="42"/>
        <v>6480899.2867471613</v>
      </c>
      <c r="F107" s="2">
        <f t="shared" si="42"/>
        <v>5196328.3933507651</v>
      </c>
      <c r="G107" s="2">
        <f t="shared" si="42"/>
        <v>4234993.8311550785</v>
      </c>
      <c r="H107" s="2">
        <f t="shared" si="42"/>
        <v>2930323.7962090969</v>
      </c>
      <c r="I107" s="2">
        <f t="shared" si="42"/>
        <v>2427270.5033407644</v>
      </c>
      <c r="J107" s="2">
        <f t="shared" si="42"/>
        <v>2599656.2330466406</v>
      </c>
      <c r="K107" s="2">
        <f t="shared" si="42"/>
        <v>2660554.4809458279</v>
      </c>
      <c r="L107" s="2">
        <f t="shared" si="42"/>
        <v>2915752.4006281709</v>
      </c>
      <c r="M107" s="2">
        <f t="shared" si="42"/>
        <v>2988185.7604680844</v>
      </c>
      <c r="N107" s="2">
        <f t="shared" si="42"/>
        <v>4129477.7548995912</v>
      </c>
      <c r="O107" s="2">
        <f t="shared" si="42"/>
        <v>5149749.2177965967</v>
      </c>
      <c r="P107" s="2">
        <f t="shared" si="42"/>
        <v>47727486.361815251</v>
      </c>
      <c r="Q107" s="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</row>
    <row r="108" spans="1:91" x14ac:dyDescent="0.2">
      <c r="A108" s="9"/>
      <c r="C108" s="2"/>
      <c r="D108" s="38">
        <f>D89+D80+D64+D56+D48+D39+D30+D21+D12+D74</f>
        <v>12032328.128165185</v>
      </c>
      <c r="E108" s="38">
        <f t="shared" ref="E108:O108" si="43">E89+E80+E64+E56+E48+E39+E30+E21+E12+E74</f>
        <v>12559962.58559295</v>
      </c>
      <c r="F108" s="38">
        <f t="shared" si="43"/>
        <v>10956376.137703443</v>
      </c>
      <c r="G108" s="38">
        <f t="shared" si="43"/>
        <v>9482298.2275976818</v>
      </c>
      <c r="H108" s="38">
        <f t="shared" si="43"/>
        <v>7940310.4619316161</v>
      </c>
      <c r="I108" s="38">
        <f t="shared" si="43"/>
        <v>7293174.5782403611</v>
      </c>
      <c r="J108" s="38">
        <f t="shared" si="43"/>
        <v>7277470.7033268958</v>
      </c>
      <c r="K108" s="38">
        <f t="shared" si="43"/>
        <v>7222402.929127357</v>
      </c>
      <c r="L108" s="38">
        <f t="shared" si="43"/>
        <v>7371906.1705957409</v>
      </c>
      <c r="M108" s="38">
        <f t="shared" si="43"/>
        <v>7777839.4688771889</v>
      </c>
      <c r="N108" s="38">
        <f t="shared" si="43"/>
        <v>9413740.1510529444</v>
      </c>
      <c r="O108" s="38">
        <f t="shared" si="43"/>
        <v>11006481.40539146</v>
      </c>
      <c r="P108" s="38">
        <f>P89+P80+P64+P56+P48+P39+P30+P21+P12</f>
        <v>110317765.96079783</v>
      </c>
      <c r="Q108" s="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</row>
    <row r="109" spans="1:91" x14ac:dyDescent="0.2">
      <c r="A109" s="9"/>
      <c r="C109" s="2"/>
      <c r="D109" s="38">
        <f>D62+D54+D46+D37+D28+D19</f>
        <v>14370385.919664992</v>
      </c>
      <c r="E109" s="38">
        <f>E62+E54+E46+E37+E28+E19</f>
        <v>14341146.448528411</v>
      </c>
      <c r="F109" s="38">
        <f>F62+F54+F46+F37+F28+F19</f>
        <v>10150182.008522445</v>
      </c>
      <c r="G109" s="38">
        <f>G62+G54+G46+G37+G28+G19</f>
        <v>6725299.6903740428</v>
      </c>
      <c r="H109" s="38">
        <f t="shared" ref="H109:P109" si="44">H62+H54+H46+H37+H28+H19</f>
        <v>3596828.4976928383</v>
      </c>
      <c r="I109" s="38">
        <f t="shared" si="44"/>
        <v>2019132.093275087</v>
      </c>
      <c r="J109" s="38">
        <f t="shared" si="44"/>
        <v>1739568.7105946415</v>
      </c>
      <c r="K109" s="38">
        <f t="shared" si="44"/>
        <v>1753729.2236490427</v>
      </c>
      <c r="L109" s="38">
        <f t="shared" si="44"/>
        <v>1973364.7902629392</v>
      </c>
      <c r="M109" s="38">
        <f t="shared" si="44"/>
        <v>2874620.882348075</v>
      </c>
      <c r="N109" s="38">
        <f t="shared" si="44"/>
        <v>7009235.3357143756</v>
      </c>
      <c r="O109" s="38">
        <f t="shared" si="44"/>
        <v>11317259.723004483</v>
      </c>
      <c r="P109" s="38">
        <f t="shared" si="44"/>
        <v>77870753.323631376</v>
      </c>
      <c r="Q109" s="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</row>
    <row r="110" spans="1:91" x14ac:dyDescent="0.2">
      <c r="A110" s="9"/>
      <c r="D110" s="38"/>
      <c r="Q110" s="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</row>
    <row r="111" spans="1:91" x14ac:dyDescent="0.2">
      <c r="A111" s="9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50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</row>
    <row r="112" spans="1:91" x14ac:dyDescent="0.2">
      <c r="A112" s="9"/>
      <c r="B112" s="1" t="s">
        <v>62</v>
      </c>
      <c r="D112" s="2">
        <v>1488051.2006346416</v>
      </c>
      <c r="E112" s="2">
        <v>1541165.0183019042</v>
      </c>
      <c r="F112" s="2">
        <v>1335633.5240103137</v>
      </c>
      <c r="G112" s="2">
        <v>1145790.4211548762</v>
      </c>
      <c r="H112" s="2">
        <v>975836.39575389586</v>
      </c>
      <c r="I112" s="2">
        <v>896263.1021597255</v>
      </c>
      <c r="J112" s="2">
        <v>878238.9649757538</v>
      </c>
      <c r="K112" s="2">
        <v>873710.25915311836</v>
      </c>
      <c r="L112" s="2">
        <v>873049.64036597032</v>
      </c>
      <c r="M112" s="2">
        <v>932530.96646592673</v>
      </c>
      <c r="N112" s="2">
        <v>1149743.5763807185</v>
      </c>
      <c r="O112" s="2">
        <v>1371296.0529438667</v>
      </c>
      <c r="P112" s="2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</row>
    <row r="113" spans="1:91" x14ac:dyDescent="0.2">
      <c r="A113" s="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</row>
    <row r="114" spans="1:91" x14ac:dyDescent="0.2">
      <c r="A114" s="9"/>
      <c r="B114" s="1" t="s">
        <v>63</v>
      </c>
      <c r="D114" s="2">
        <f>D17+D26+D35+D44</f>
        <v>2934973.626917907</v>
      </c>
      <c r="E114" s="2">
        <f t="shared" ref="E114:O114" si="45">E17+E26+E35+E44</f>
        <v>3182380.0150338225</v>
      </c>
      <c r="F114" s="2">
        <f t="shared" si="45"/>
        <v>2253485.6231345707</v>
      </c>
      <c r="G114" s="2">
        <f t="shared" si="45"/>
        <v>1464111.4819377922</v>
      </c>
      <c r="H114" s="2">
        <f t="shared" si="45"/>
        <v>755484.25003292435</v>
      </c>
      <c r="I114" s="2">
        <f t="shared" si="45"/>
        <v>423709.94525238418</v>
      </c>
      <c r="J114" s="2">
        <f t="shared" si="45"/>
        <v>360689.87987062696</v>
      </c>
      <c r="K114" s="2">
        <f t="shared" si="45"/>
        <v>362122.09826686932</v>
      </c>
      <c r="L114" s="2">
        <f t="shared" si="45"/>
        <v>379110.02672202524</v>
      </c>
      <c r="M114" s="2">
        <f t="shared" si="45"/>
        <v>601591.01072721346</v>
      </c>
      <c r="N114" s="2">
        <f t="shared" si="45"/>
        <v>1487558.1340459371</v>
      </c>
      <c r="O114" s="2">
        <f t="shared" si="45"/>
        <v>2412044.7238731794</v>
      </c>
      <c r="P114" s="2">
        <f>SUM(D114:O114)</f>
        <v>16617260.815815255</v>
      </c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</row>
    <row r="115" spans="1:91" x14ac:dyDescent="0.2">
      <c r="A115" s="9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</row>
    <row r="116" spans="1:91" x14ac:dyDescent="0.2">
      <c r="A116" s="9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</row>
    <row r="117" spans="1:91" x14ac:dyDescent="0.2">
      <c r="A117" s="9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</row>
    <row r="118" spans="1:91" x14ac:dyDescent="0.2">
      <c r="A118" s="9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</row>
    <row r="119" spans="1:91" x14ac:dyDescent="0.2">
      <c r="A119" s="9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</row>
    <row r="120" spans="1:91" x14ac:dyDescent="0.2">
      <c r="A120" s="9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</row>
    <row r="121" spans="1:91" x14ac:dyDescent="0.2">
      <c r="A121" s="9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</row>
    <row r="122" spans="1:91" x14ac:dyDescent="0.2">
      <c r="A122" s="9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</row>
    <row r="123" spans="1:91" x14ac:dyDescent="0.2">
      <c r="A123" s="9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</row>
    <row r="124" spans="1:91" x14ac:dyDescent="0.2">
      <c r="A124" s="9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</row>
    <row r="125" spans="1:91" x14ac:dyDescent="0.2">
      <c r="A125" s="9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</row>
    <row r="126" spans="1:91" x14ac:dyDescent="0.2">
      <c r="A126" s="9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</row>
    <row r="127" spans="1:91" x14ac:dyDescent="0.2">
      <c r="A127" s="9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</row>
    <row r="128" spans="1:91" x14ac:dyDescent="0.2"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</row>
    <row r="129" spans="30:91" x14ac:dyDescent="0.2"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</row>
    <row r="130" spans="30:91" x14ac:dyDescent="0.2"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</row>
    <row r="131" spans="30:91" x14ac:dyDescent="0.2"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</row>
    <row r="132" spans="30:91" x14ac:dyDescent="0.2"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</row>
    <row r="133" spans="30:91" x14ac:dyDescent="0.2"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</row>
    <row r="134" spans="30:91" x14ac:dyDescent="0.2"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</row>
    <row r="135" spans="30:91" x14ac:dyDescent="0.2"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</row>
    <row r="136" spans="30:91" x14ac:dyDescent="0.2"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</row>
    <row r="137" spans="30:91" x14ac:dyDescent="0.2"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</row>
    <row r="138" spans="30:91" x14ac:dyDescent="0.2"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</row>
    <row r="139" spans="30:91" x14ac:dyDescent="0.2"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</row>
    <row r="140" spans="30:91" x14ac:dyDescent="0.2"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</row>
    <row r="141" spans="30:91" x14ac:dyDescent="0.2"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</row>
    <row r="142" spans="30:91" x14ac:dyDescent="0.2"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</row>
    <row r="143" spans="30:91" x14ac:dyDescent="0.2"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</row>
    <row r="144" spans="30:91" x14ac:dyDescent="0.2"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</row>
    <row r="145" spans="46:91" x14ac:dyDescent="0.2"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</row>
    <row r="146" spans="46:91" x14ac:dyDescent="0.2"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</row>
    <row r="147" spans="46:91" x14ac:dyDescent="0.2"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</row>
    <row r="148" spans="46:91" x14ac:dyDescent="0.2"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</row>
    <row r="149" spans="46:91" x14ac:dyDescent="0.2"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</row>
    <row r="150" spans="46:91" x14ac:dyDescent="0.2"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</row>
    <row r="151" spans="46:91" x14ac:dyDescent="0.2"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</row>
    <row r="152" spans="46:91" x14ac:dyDescent="0.2"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</row>
    <row r="153" spans="46:91" x14ac:dyDescent="0.2"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</row>
    <row r="154" spans="46:91" x14ac:dyDescent="0.2"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</row>
    <row r="155" spans="46:91" x14ac:dyDescent="0.2"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</row>
    <row r="156" spans="46:91" x14ac:dyDescent="0.2"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</row>
    <row r="157" spans="46:91" x14ac:dyDescent="0.2"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</row>
    <row r="158" spans="46:91" x14ac:dyDescent="0.2"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</row>
    <row r="159" spans="46:91" x14ac:dyDescent="0.2"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</row>
    <row r="160" spans="46:91" x14ac:dyDescent="0.2"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</row>
    <row r="161" spans="30:91" x14ac:dyDescent="0.2"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</row>
    <row r="162" spans="30:91" x14ac:dyDescent="0.2"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</row>
    <row r="163" spans="30:91" x14ac:dyDescent="0.2"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</row>
    <row r="164" spans="30:91" x14ac:dyDescent="0.2"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</row>
    <row r="165" spans="30:91" x14ac:dyDescent="0.2"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</row>
    <row r="166" spans="30:91" x14ac:dyDescent="0.2"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</row>
    <row r="167" spans="30:91" x14ac:dyDescent="0.2"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</row>
    <row r="168" spans="30:91" x14ac:dyDescent="0.2"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</row>
    <row r="169" spans="30:91" x14ac:dyDescent="0.2"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</row>
    <row r="170" spans="30:91" x14ac:dyDescent="0.2"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</row>
    <row r="171" spans="30:91" x14ac:dyDescent="0.2"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</row>
    <row r="172" spans="30:91" x14ac:dyDescent="0.2"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</row>
    <row r="173" spans="30:91" x14ac:dyDescent="0.2"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</row>
    <row r="174" spans="30:91" x14ac:dyDescent="0.2"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</row>
    <row r="175" spans="30:91" x14ac:dyDescent="0.2"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</row>
    <row r="176" spans="30:91" x14ac:dyDescent="0.2"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</row>
    <row r="177" spans="30:91" x14ac:dyDescent="0.2"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</row>
    <row r="178" spans="30:91" x14ac:dyDescent="0.2"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</row>
    <row r="179" spans="30:91" x14ac:dyDescent="0.2"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</row>
    <row r="180" spans="30:91" x14ac:dyDescent="0.2"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</row>
    <row r="181" spans="30:91" x14ac:dyDescent="0.2"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</row>
    <row r="182" spans="30:91" x14ac:dyDescent="0.2"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</row>
    <row r="183" spans="30:91" x14ac:dyDescent="0.2"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</row>
    <row r="184" spans="30:91" x14ac:dyDescent="0.2"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</row>
    <row r="185" spans="30:91" x14ac:dyDescent="0.2"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</row>
    <row r="186" spans="30:91" x14ac:dyDescent="0.2"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</row>
    <row r="187" spans="30:91" x14ac:dyDescent="0.2"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</row>
    <row r="188" spans="30:91" x14ac:dyDescent="0.2"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</row>
    <row r="189" spans="30:91" x14ac:dyDescent="0.2"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</row>
    <row r="190" spans="30:91" x14ac:dyDescent="0.2"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</row>
    <row r="191" spans="30:91" x14ac:dyDescent="0.2"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</row>
    <row r="192" spans="30:91" x14ac:dyDescent="0.2"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</row>
    <row r="193" spans="30:91" x14ac:dyDescent="0.2"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</row>
    <row r="194" spans="30:91" x14ac:dyDescent="0.2"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</row>
    <row r="195" spans="30:91" x14ac:dyDescent="0.2"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</row>
    <row r="196" spans="30:91" x14ac:dyDescent="0.2"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</row>
    <row r="197" spans="30:91" x14ac:dyDescent="0.2"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</row>
    <row r="198" spans="30:91" x14ac:dyDescent="0.2"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</row>
    <row r="199" spans="30:91" x14ac:dyDescent="0.2"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</row>
    <row r="200" spans="30:91" x14ac:dyDescent="0.2"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</row>
    <row r="201" spans="30:91" x14ac:dyDescent="0.2"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</row>
    <row r="202" spans="30:91" x14ac:dyDescent="0.2"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</row>
    <row r="203" spans="30:91" x14ac:dyDescent="0.2"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</row>
    <row r="204" spans="30:91" x14ac:dyDescent="0.2"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</row>
    <row r="205" spans="30:91" x14ac:dyDescent="0.2"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</row>
    <row r="206" spans="30:91" x14ac:dyDescent="0.2"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</row>
    <row r="207" spans="30:91" x14ac:dyDescent="0.2"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</row>
    <row r="208" spans="30:91" x14ac:dyDescent="0.2"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</row>
    <row r="209" spans="30:91" x14ac:dyDescent="0.2"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</row>
    <row r="210" spans="30:91" x14ac:dyDescent="0.2"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</row>
    <row r="211" spans="30:91" x14ac:dyDescent="0.2"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</row>
    <row r="212" spans="30:91" x14ac:dyDescent="0.2"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</row>
    <row r="213" spans="30:91" x14ac:dyDescent="0.2"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</row>
    <row r="214" spans="30:91" x14ac:dyDescent="0.2"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</row>
    <row r="215" spans="30:91" x14ac:dyDescent="0.2"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</row>
    <row r="216" spans="30:91" x14ac:dyDescent="0.2"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</row>
    <row r="217" spans="30:91" x14ac:dyDescent="0.2"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</row>
    <row r="218" spans="30:91" x14ac:dyDescent="0.2"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</row>
    <row r="219" spans="30:91" x14ac:dyDescent="0.2"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</row>
    <row r="220" spans="30:91" x14ac:dyDescent="0.2"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</row>
    <row r="221" spans="30:91" x14ac:dyDescent="0.2"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</row>
    <row r="222" spans="30:91" x14ac:dyDescent="0.2"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</row>
    <row r="223" spans="30:91" x14ac:dyDescent="0.2"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</row>
    <row r="224" spans="30:91" x14ac:dyDescent="0.2"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</row>
    <row r="225" spans="30:91" x14ac:dyDescent="0.2"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</row>
    <row r="226" spans="30:91" x14ac:dyDescent="0.2"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</row>
    <row r="227" spans="30:91" x14ac:dyDescent="0.2"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</row>
    <row r="228" spans="30:91" x14ac:dyDescent="0.2"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</row>
    <row r="229" spans="30:91" x14ac:dyDescent="0.2"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</row>
    <row r="230" spans="30:91" x14ac:dyDescent="0.2"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</row>
    <row r="231" spans="30:91" x14ac:dyDescent="0.2"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</row>
    <row r="232" spans="30:91" x14ac:dyDescent="0.2"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</row>
    <row r="233" spans="30:91" x14ac:dyDescent="0.2"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</row>
    <row r="234" spans="30:91" x14ac:dyDescent="0.2"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</row>
    <row r="235" spans="30:91" x14ac:dyDescent="0.2"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</row>
    <row r="236" spans="30:91" x14ac:dyDescent="0.2"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</row>
    <row r="237" spans="30:91" x14ac:dyDescent="0.2"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</row>
    <row r="238" spans="30:91" x14ac:dyDescent="0.2"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</row>
    <row r="239" spans="30:91" x14ac:dyDescent="0.2"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</row>
    <row r="240" spans="30:91" x14ac:dyDescent="0.2"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</row>
    <row r="241" spans="30:91" x14ac:dyDescent="0.2"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</row>
    <row r="242" spans="30:91" x14ac:dyDescent="0.2"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</row>
    <row r="243" spans="30:91" x14ac:dyDescent="0.2"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</row>
    <row r="244" spans="30:91" x14ac:dyDescent="0.2"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</row>
    <row r="245" spans="30:91" x14ac:dyDescent="0.2"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</row>
    <row r="246" spans="30:91" x14ac:dyDescent="0.2"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</row>
    <row r="247" spans="30:91" x14ac:dyDescent="0.2"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</row>
    <row r="248" spans="30:91" x14ac:dyDescent="0.2"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</row>
    <row r="249" spans="30:91" x14ac:dyDescent="0.2"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</row>
    <row r="250" spans="30:91" x14ac:dyDescent="0.2"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</row>
    <row r="251" spans="30:91" x14ac:dyDescent="0.2"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</row>
    <row r="252" spans="30:91" x14ac:dyDescent="0.2"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</row>
    <row r="253" spans="30:91" x14ac:dyDescent="0.2"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</row>
    <row r="254" spans="30:91" x14ac:dyDescent="0.2"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</row>
    <row r="255" spans="30:91" x14ac:dyDescent="0.2"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</row>
    <row r="256" spans="30:91" x14ac:dyDescent="0.2"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</row>
    <row r="257" spans="30:91" x14ac:dyDescent="0.2"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</row>
    <row r="258" spans="30:91" x14ac:dyDescent="0.2"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</row>
    <row r="259" spans="30:91" x14ac:dyDescent="0.2"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</row>
    <row r="260" spans="30:91" x14ac:dyDescent="0.2"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</row>
    <row r="261" spans="30:91" x14ac:dyDescent="0.2"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</row>
    <row r="262" spans="30:91" x14ac:dyDescent="0.2"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</row>
    <row r="263" spans="30:91" x14ac:dyDescent="0.2"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</row>
    <row r="264" spans="30:91" x14ac:dyDescent="0.2"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</row>
    <row r="265" spans="30:91" x14ac:dyDescent="0.2"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</row>
    <row r="266" spans="30:91" x14ac:dyDescent="0.2"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</row>
    <row r="267" spans="30:91" x14ac:dyDescent="0.2"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</row>
    <row r="268" spans="30:91" x14ac:dyDescent="0.2"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</row>
    <row r="269" spans="30:91" x14ac:dyDescent="0.2"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</row>
    <row r="270" spans="30:91" x14ac:dyDescent="0.2"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</row>
    <row r="271" spans="30:91" x14ac:dyDescent="0.2"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</row>
    <row r="272" spans="30:91" x14ac:dyDescent="0.2"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</row>
    <row r="273" spans="30:91" x14ac:dyDescent="0.2"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</row>
    <row r="274" spans="30:91" x14ac:dyDescent="0.2"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</row>
    <row r="275" spans="30:91" x14ac:dyDescent="0.2"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</row>
    <row r="276" spans="30:91" x14ac:dyDescent="0.2"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</row>
    <row r="277" spans="30:91" x14ac:dyDescent="0.2"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</row>
    <row r="278" spans="30:91" x14ac:dyDescent="0.2"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</row>
    <row r="279" spans="30:91" x14ac:dyDescent="0.2"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</row>
    <row r="280" spans="30:91" x14ac:dyDescent="0.2"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</row>
    <row r="281" spans="30:91" x14ac:dyDescent="0.2"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</row>
    <row r="282" spans="30:91" x14ac:dyDescent="0.2"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</row>
    <row r="283" spans="30:91" x14ac:dyDescent="0.2"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</row>
    <row r="284" spans="30:91" x14ac:dyDescent="0.2"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</row>
    <row r="285" spans="30:91" x14ac:dyDescent="0.2"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</row>
    <row r="286" spans="30:91" x14ac:dyDescent="0.2"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</row>
    <row r="287" spans="30:91" x14ac:dyDescent="0.2"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</row>
    <row r="288" spans="30:91" x14ac:dyDescent="0.2"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</row>
    <row r="289" spans="30:91" x14ac:dyDescent="0.2"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</row>
    <row r="290" spans="30:91" x14ac:dyDescent="0.2"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</row>
    <row r="291" spans="30:91" x14ac:dyDescent="0.2"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</row>
    <row r="292" spans="30:91" x14ac:dyDescent="0.2"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</row>
    <row r="293" spans="30:91" x14ac:dyDescent="0.2"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</row>
    <row r="294" spans="30:91" x14ac:dyDescent="0.2"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</row>
    <row r="295" spans="30:91" x14ac:dyDescent="0.2"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</row>
    <row r="296" spans="30:91" x14ac:dyDescent="0.2"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</row>
    <row r="297" spans="30:91" x14ac:dyDescent="0.2"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</row>
    <row r="298" spans="30:91" x14ac:dyDescent="0.2"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</row>
    <row r="299" spans="30:91" x14ac:dyDescent="0.2"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</row>
    <row r="300" spans="30:91" x14ac:dyDescent="0.2"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</row>
    <row r="301" spans="30:91" x14ac:dyDescent="0.2"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</row>
    <row r="302" spans="30:91" x14ac:dyDescent="0.2"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</row>
    <row r="303" spans="30:91" x14ac:dyDescent="0.2"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</row>
    <row r="304" spans="30:91" x14ac:dyDescent="0.2"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</row>
    <row r="305" spans="30:91" x14ac:dyDescent="0.2"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</row>
    <row r="306" spans="30:91" x14ac:dyDescent="0.2"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</row>
    <row r="307" spans="30:91" x14ac:dyDescent="0.2"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</row>
    <row r="308" spans="30:91" x14ac:dyDescent="0.2"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</row>
    <row r="309" spans="30:91" x14ac:dyDescent="0.2"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</row>
    <row r="310" spans="30:91" x14ac:dyDescent="0.2"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</row>
    <row r="311" spans="30:91" x14ac:dyDescent="0.2"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</row>
    <row r="312" spans="30:91" x14ac:dyDescent="0.2"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</row>
    <row r="313" spans="30:91" x14ac:dyDescent="0.2"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</row>
    <row r="314" spans="30:91" x14ac:dyDescent="0.2"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</row>
    <row r="315" spans="30:91" x14ac:dyDescent="0.2"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</row>
    <row r="316" spans="30:91" x14ac:dyDescent="0.2"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</row>
    <row r="317" spans="30:91" x14ac:dyDescent="0.2"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</row>
    <row r="318" spans="30:91" x14ac:dyDescent="0.2"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</row>
    <row r="319" spans="30:91" x14ac:dyDescent="0.2"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</row>
    <row r="320" spans="30:91" x14ac:dyDescent="0.2"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</row>
    <row r="321" spans="30:91" x14ac:dyDescent="0.2"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</row>
    <row r="322" spans="30:91" x14ac:dyDescent="0.2"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</row>
    <row r="323" spans="30:91" x14ac:dyDescent="0.2"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</row>
    <row r="324" spans="30:91" x14ac:dyDescent="0.2"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</row>
    <row r="325" spans="30:91" x14ac:dyDescent="0.2"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</row>
    <row r="326" spans="30:91" x14ac:dyDescent="0.2"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</row>
    <row r="327" spans="30:91" x14ac:dyDescent="0.2"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</row>
    <row r="328" spans="30:91" x14ac:dyDescent="0.2"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</row>
    <row r="329" spans="30:91" x14ac:dyDescent="0.2"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</row>
    <row r="330" spans="30:91" x14ac:dyDescent="0.2"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</row>
    <row r="331" spans="30:91" x14ac:dyDescent="0.2"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</row>
    <row r="332" spans="30:91" x14ac:dyDescent="0.2"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</row>
    <row r="333" spans="30:91" x14ac:dyDescent="0.2"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</row>
    <row r="334" spans="30:91" x14ac:dyDescent="0.2"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</row>
    <row r="335" spans="30:91" x14ac:dyDescent="0.2"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</row>
    <row r="336" spans="30:91" x14ac:dyDescent="0.2"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</row>
    <row r="337" spans="30:91" x14ac:dyDescent="0.2"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</row>
    <row r="338" spans="30:91" x14ac:dyDescent="0.2"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</row>
    <row r="339" spans="30:91" x14ac:dyDescent="0.2"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</row>
    <row r="340" spans="30:91" x14ac:dyDescent="0.2"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</row>
    <row r="341" spans="30:91" x14ac:dyDescent="0.2"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</row>
    <row r="342" spans="30:91" x14ac:dyDescent="0.2"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</row>
    <row r="343" spans="30:91" x14ac:dyDescent="0.2"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</row>
    <row r="344" spans="30:91" x14ac:dyDescent="0.2"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</row>
    <row r="345" spans="30:91" x14ac:dyDescent="0.2"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</row>
    <row r="346" spans="30:91" x14ac:dyDescent="0.2"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</row>
    <row r="347" spans="30:91" x14ac:dyDescent="0.2"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</row>
    <row r="348" spans="30:91" x14ac:dyDescent="0.2"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</row>
    <row r="349" spans="30:91" x14ac:dyDescent="0.2"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</row>
    <row r="350" spans="30:91" x14ac:dyDescent="0.2"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</row>
    <row r="351" spans="30:91" x14ac:dyDescent="0.2"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</row>
    <row r="352" spans="30:91" x14ac:dyDescent="0.2"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</row>
    <row r="353" spans="30:91" x14ac:dyDescent="0.2"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</row>
    <row r="354" spans="30:91" x14ac:dyDescent="0.2"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</row>
    <row r="355" spans="30:91" x14ac:dyDescent="0.2"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</row>
    <row r="356" spans="30:91" x14ac:dyDescent="0.2"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</row>
    <row r="357" spans="30:91" x14ac:dyDescent="0.2"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</row>
    <row r="358" spans="30:91" x14ac:dyDescent="0.2"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</row>
    <row r="359" spans="30:91" x14ac:dyDescent="0.2"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</row>
    <row r="360" spans="30:91" x14ac:dyDescent="0.2"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</row>
    <row r="361" spans="30:91" x14ac:dyDescent="0.2"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</row>
    <row r="362" spans="30:91" x14ac:dyDescent="0.2"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</row>
    <row r="363" spans="30:91" x14ac:dyDescent="0.2"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</row>
    <row r="364" spans="30:91" x14ac:dyDescent="0.2"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</row>
    <row r="365" spans="30:91" x14ac:dyDescent="0.2"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</row>
    <row r="366" spans="30:91" x14ac:dyDescent="0.2"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</row>
    <row r="367" spans="30:91" x14ac:dyDescent="0.2"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</row>
    <row r="368" spans="30:91" x14ac:dyDescent="0.2"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</row>
    <row r="369" spans="30:91" x14ac:dyDescent="0.2"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</row>
    <row r="370" spans="30:91" x14ac:dyDescent="0.2"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</row>
    <row r="371" spans="30:91" x14ac:dyDescent="0.2"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</row>
    <row r="372" spans="30:91" x14ac:dyDescent="0.2"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</row>
    <row r="373" spans="30:91" x14ac:dyDescent="0.2"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</row>
    <row r="374" spans="30:91" x14ac:dyDescent="0.2"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</row>
    <row r="375" spans="30:91" x14ac:dyDescent="0.2"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</row>
    <row r="376" spans="30:91" x14ac:dyDescent="0.2"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</row>
    <row r="377" spans="30:91" x14ac:dyDescent="0.2"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</row>
    <row r="378" spans="30:91" x14ac:dyDescent="0.2"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</row>
    <row r="379" spans="30:91" x14ac:dyDescent="0.2"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</row>
    <row r="380" spans="30:91" x14ac:dyDescent="0.2"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</row>
    <row r="381" spans="30:91" x14ac:dyDescent="0.2"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</row>
    <row r="382" spans="30:91" x14ac:dyDescent="0.2"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</row>
    <row r="383" spans="30:91" x14ac:dyDescent="0.2"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</row>
    <row r="384" spans="30:91" x14ac:dyDescent="0.2"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</row>
    <row r="385" spans="30:91" x14ac:dyDescent="0.2"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</row>
    <row r="386" spans="30:91" x14ac:dyDescent="0.2"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</row>
    <row r="387" spans="30:91" x14ac:dyDescent="0.2"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</row>
    <row r="388" spans="30:91" x14ac:dyDescent="0.2"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</row>
    <row r="389" spans="30:91" x14ac:dyDescent="0.2"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</row>
    <row r="390" spans="30:91" x14ac:dyDescent="0.2"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</row>
    <row r="391" spans="30:91" x14ac:dyDescent="0.2"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</row>
    <row r="392" spans="30:91" x14ac:dyDescent="0.2"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</row>
    <row r="393" spans="30:91" x14ac:dyDescent="0.2"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</row>
    <row r="394" spans="30:91" x14ac:dyDescent="0.2"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</row>
    <row r="395" spans="30:91" x14ac:dyDescent="0.2"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</row>
    <row r="396" spans="30:91" x14ac:dyDescent="0.2"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</row>
    <row r="397" spans="30:91" x14ac:dyDescent="0.2"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</row>
    <row r="398" spans="30:91" x14ac:dyDescent="0.2"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</row>
    <row r="399" spans="30:91" x14ac:dyDescent="0.2"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</row>
    <row r="400" spans="30:91" x14ac:dyDescent="0.2"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</row>
    <row r="401" spans="30:91" x14ac:dyDescent="0.2"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</row>
    <row r="402" spans="30:91" x14ac:dyDescent="0.2"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</row>
    <row r="403" spans="30:91" x14ac:dyDescent="0.2"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</row>
    <row r="404" spans="30:91" x14ac:dyDescent="0.2"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</row>
    <row r="405" spans="30:91" x14ac:dyDescent="0.2"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</row>
    <row r="406" spans="30:91" x14ac:dyDescent="0.2"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</row>
    <row r="407" spans="30:91" x14ac:dyDescent="0.2"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</row>
    <row r="408" spans="30:91" x14ac:dyDescent="0.2"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</row>
    <row r="409" spans="30:91" x14ac:dyDescent="0.2"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</row>
    <row r="410" spans="30:91" x14ac:dyDescent="0.2"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</row>
    <row r="411" spans="30:91" x14ac:dyDescent="0.2"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</row>
    <row r="412" spans="30:91" x14ac:dyDescent="0.2"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</row>
    <row r="413" spans="30:91" x14ac:dyDescent="0.2"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</row>
    <row r="414" spans="30:91" x14ac:dyDescent="0.2"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</row>
    <row r="415" spans="30:91" x14ac:dyDescent="0.2"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</row>
    <row r="416" spans="30:91" x14ac:dyDescent="0.2"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</row>
    <row r="417" spans="30:91" x14ac:dyDescent="0.2"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</row>
    <row r="418" spans="30:91" x14ac:dyDescent="0.2"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</row>
    <row r="419" spans="30:91" x14ac:dyDescent="0.2"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</row>
    <row r="420" spans="30:91" x14ac:dyDescent="0.2"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</row>
    <row r="421" spans="30:91" x14ac:dyDescent="0.2"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</row>
    <row r="422" spans="30:91" x14ac:dyDescent="0.2"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</row>
    <row r="423" spans="30:91" x14ac:dyDescent="0.2"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</row>
    <row r="424" spans="30:91" x14ac:dyDescent="0.2"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</row>
    <row r="425" spans="30:91" x14ac:dyDescent="0.2"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</row>
    <row r="426" spans="30:91" x14ac:dyDescent="0.2"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</row>
    <row r="427" spans="30:91" x14ac:dyDescent="0.2"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</row>
    <row r="428" spans="30:91" x14ac:dyDescent="0.2"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</row>
    <row r="429" spans="30:91" x14ac:dyDescent="0.2"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</row>
    <row r="430" spans="30:91" x14ac:dyDescent="0.2"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</row>
    <row r="431" spans="30:91" x14ac:dyDescent="0.2"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</row>
    <row r="432" spans="30:91" x14ac:dyDescent="0.2"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</row>
    <row r="433" spans="30:91" x14ac:dyDescent="0.2"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</row>
    <row r="434" spans="30:91" x14ac:dyDescent="0.2"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</row>
    <row r="435" spans="30:91" x14ac:dyDescent="0.2"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</row>
    <row r="436" spans="30:91" x14ac:dyDescent="0.2"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</row>
    <row r="437" spans="30:91" x14ac:dyDescent="0.2"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</row>
    <row r="438" spans="30:91" x14ac:dyDescent="0.2"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</row>
    <row r="439" spans="30:91" x14ac:dyDescent="0.2"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</row>
    <row r="440" spans="30:91" x14ac:dyDescent="0.2"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</row>
    <row r="441" spans="30:91" x14ac:dyDescent="0.2"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</row>
    <row r="442" spans="30:91" x14ac:dyDescent="0.2"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</row>
    <row r="443" spans="30:91" x14ac:dyDescent="0.2"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</row>
    <row r="444" spans="30:91" x14ac:dyDescent="0.2"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</row>
    <row r="445" spans="30:91" x14ac:dyDescent="0.2"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</row>
    <row r="446" spans="30:91" x14ac:dyDescent="0.2"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</row>
    <row r="447" spans="30:91" x14ac:dyDescent="0.2"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</row>
    <row r="448" spans="30:91" x14ac:dyDescent="0.2"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</row>
    <row r="449" spans="30:91" x14ac:dyDescent="0.2"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</row>
    <row r="450" spans="30:91" x14ac:dyDescent="0.2"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</row>
    <row r="451" spans="30:91" x14ac:dyDescent="0.2"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</row>
    <row r="452" spans="30:91" x14ac:dyDescent="0.2"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</row>
    <row r="453" spans="30:91" x14ac:dyDescent="0.2"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</row>
    <row r="454" spans="30:91" x14ac:dyDescent="0.2"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</row>
    <row r="455" spans="30:91" x14ac:dyDescent="0.2"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</row>
    <row r="456" spans="30:91" x14ac:dyDescent="0.2"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</row>
    <row r="457" spans="30:91" x14ac:dyDescent="0.2"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</row>
    <row r="458" spans="30:91" x14ac:dyDescent="0.2"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</row>
    <row r="459" spans="30:91" x14ac:dyDescent="0.2"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</row>
    <row r="460" spans="30:91" x14ac:dyDescent="0.2"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</row>
    <row r="461" spans="30:91" x14ac:dyDescent="0.2"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</row>
    <row r="462" spans="30:91" x14ac:dyDescent="0.2"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</row>
    <row r="463" spans="30:91" x14ac:dyDescent="0.2"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</row>
    <row r="464" spans="30:91" x14ac:dyDescent="0.2"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</row>
    <row r="465" spans="30:91" x14ac:dyDescent="0.2"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</row>
    <row r="466" spans="30:91" x14ac:dyDescent="0.2"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</row>
    <row r="467" spans="30:91" x14ac:dyDescent="0.2"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</row>
    <row r="468" spans="30:91" x14ac:dyDescent="0.2"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</row>
    <row r="469" spans="30:91" x14ac:dyDescent="0.2"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</row>
    <row r="470" spans="30:91" x14ac:dyDescent="0.2"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</row>
    <row r="471" spans="30:91" x14ac:dyDescent="0.2"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</row>
    <row r="472" spans="30:91" x14ac:dyDescent="0.2"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</row>
    <row r="473" spans="30:91" x14ac:dyDescent="0.2"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</row>
    <row r="474" spans="30:91" x14ac:dyDescent="0.2"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</row>
    <row r="475" spans="30:91" x14ac:dyDescent="0.2"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</row>
    <row r="476" spans="30:91" x14ac:dyDescent="0.2"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</row>
    <row r="477" spans="30:91" x14ac:dyDescent="0.2"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</row>
    <row r="478" spans="30:91" x14ac:dyDescent="0.2"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</row>
    <row r="479" spans="30:91" x14ac:dyDescent="0.2"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</row>
    <row r="480" spans="30:91" x14ac:dyDescent="0.2"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</row>
    <row r="481" spans="30:91" x14ac:dyDescent="0.2"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</row>
    <row r="482" spans="30:91" x14ac:dyDescent="0.2"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</row>
    <row r="483" spans="30:91" x14ac:dyDescent="0.2"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</row>
    <row r="484" spans="30:91" x14ac:dyDescent="0.2"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</row>
    <row r="485" spans="30:91" x14ac:dyDescent="0.2"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</row>
    <row r="486" spans="30:91" x14ac:dyDescent="0.2"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</row>
    <row r="487" spans="30:91" x14ac:dyDescent="0.2"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</row>
    <row r="488" spans="30:91" x14ac:dyDescent="0.2"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</row>
    <row r="489" spans="30:91" x14ac:dyDescent="0.2"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</row>
    <row r="490" spans="30:91" x14ac:dyDescent="0.2"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</row>
    <row r="491" spans="30:91" x14ac:dyDescent="0.2"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</row>
    <row r="492" spans="30:91" x14ac:dyDescent="0.2"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</row>
    <row r="493" spans="30:91" x14ac:dyDescent="0.2"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</row>
    <row r="494" spans="30:91" x14ac:dyDescent="0.2"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</row>
    <row r="495" spans="30:91" x14ac:dyDescent="0.2"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</row>
    <row r="496" spans="30:91" x14ac:dyDescent="0.2"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</row>
    <row r="497" spans="30:91" x14ac:dyDescent="0.2"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</row>
    <row r="498" spans="30:91" x14ac:dyDescent="0.2"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</row>
    <row r="499" spans="30:91" x14ac:dyDescent="0.2"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</row>
    <row r="500" spans="30:91" x14ac:dyDescent="0.2"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</row>
    <row r="501" spans="30:91" x14ac:dyDescent="0.2"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</row>
    <row r="502" spans="30:91" x14ac:dyDescent="0.2"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</row>
    <row r="503" spans="30:91" x14ac:dyDescent="0.2"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</row>
    <row r="504" spans="30:91" x14ac:dyDescent="0.2"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</row>
    <row r="505" spans="30:91" x14ac:dyDescent="0.2"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</row>
    <row r="506" spans="30:91" x14ac:dyDescent="0.2"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</row>
    <row r="507" spans="30:91" x14ac:dyDescent="0.2"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</row>
    <row r="508" spans="30:91" x14ac:dyDescent="0.2"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</row>
    <row r="509" spans="30:91" x14ac:dyDescent="0.2"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</row>
    <row r="510" spans="30:91" x14ac:dyDescent="0.2"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</row>
    <row r="511" spans="30:91" x14ac:dyDescent="0.2"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</row>
  </sheetData>
  <pageMargins left="0" right="0" top="0.7" bottom="0" header="0.25" footer="0"/>
  <pageSetup scale="70" orientation="landscape" horizontalDpi="300" r:id="rId1"/>
  <headerFooter alignWithMargins="0">
    <oddFooter>&amp;CPage &amp;P of &amp;N</oddFooter>
  </headerFooter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 Year Monthly - (Prop)</vt:lpstr>
      <vt:lpstr>'Test Year Monthly - (Prop)'!Print_Area</vt:lpstr>
      <vt:lpstr>'Test Year Monthly - (Prop)'!Print_Titles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Joe T Christian</cp:lastModifiedBy>
  <dcterms:created xsi:type="dcterms:W3CDTF">2021-06-23T18:28:26Z</dcterms:created>
  <dcterms:modified xsi:type="dcterms:W3CDTF">2021-06-28T21:59:16Z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