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1 KY Rate Case\Direct Testimony\Densman\"/>
    </mc:Choice>
  </mc:AlternateContent>
  <xr:revisionPtr revIDLastSave="0" documentId="13_ncr:1_{D2472E9A-B559-4736-8735-0B533A37A998}" xr6:coauthVersionLast="47" xr6:coauthVersionMax="47" xr10:uidLastSave="{00000000-0000-0000-0000-000000000000}"/>
  <bookViews>
    <workbookView xWindow="-120" yWindow="-120" windowWidth="29040" windowHeight="15840" xr2:uid="{8D9139CD-DD3A-482B-A8B4-2C0DBF33AE15}"/>
  </bookViews>
  <sheets>
    <sheet name="Test Year Revenue Present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'Test Year Revenue Present'!$A$1:$P$51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H38" i="1"/>
  <c r="M38" i="1" s="1"/>
  <c r="H34" i="1"/>
  <c r="M34" i="1" s="1"/>
  <c r="H31" i="1"/>
  <c r="M31" i="1" s="1"/>
  <c r="U38" i="1"/>
  <c r="H22" i="1"/>
  <c r="M22" i="1" s="1"/>
  <c r="M18" i="1"/>
  <c r="M17" i="1"/>
  <c r="H18" i="1" l="1"/>
  <c r="J18" i="1" s="1"/>
  <c r="U40" i="1"/>
  <c r="H17" i="1"/>
  <c r="T32" i="1"/>
  <c r="P31" i="1"/>
  <c r="P34" i="1"/>
  <c r="U41" i="1"/>
  <c r="H33" i="1"/>
  <c r="M33" i="1" s="1"/>
  <c r="H37" i="1"/>
  <c r="M37" i="1" s="1"/>
  <c r="P37" i="1" s="1"/>
  <c r="P26" i="1"/>
  <c r="P18" i="1"/>
  <c r="T25" i="1"/>
  <c r="P25" i="1"/>
  <c r="P27" i="1"/>
  <c r="U32" i="1"/>
  <c r="S40" i="1"/>
  <c r="P33" i="1"/>
  <c r="D40" i="1"/>
  <c r="U25" i="1"/>
  <c r="H36" i="1"/>
  <c r="M36" i="1" s="1"/>
  <c r="P36" i="1" s="1"/>
  <c r="S25" i="1"/>
  <c r="P22" i="1"/>
  <c r="P28" i="1"/>
  <c r="P29" i="1"/>
  <c r="T38" i="1"/>
  <c r="T40" i="1"/>
  <c r="P16" i="1"/>
  <c r="T41" i="1"/>
  <c r="H21" i="1"/>
  <c r="M21" i="1" s="1"/>
  <c r="P21" i="1" s="1"/>
  <c r="G40" i="1"/>
  <c r="F40" i="1"/>
  <c r="H19" i="1"/>
  <c r="M19" i="1" s="1"/>
  <c r="P19" i="1" s="1"/>
  <c r="P20" i="1"/>
  <c r="S37" i="1"/>
  <c r="S41" i="1"/>
  <c r="H32" i="1"/>
  <c r="M32" i="1" s="1"/>
  <c r="P32" i="1" s="1"/>
  <c r="H35" i="1"/>
  <c r="M35" i="1" s="1"/>
  <c r="P35" i="1" s="1"/>
  <c r="P17" i="1"/>
  <c r="J17" i="1"/>
  <c r="E40" i="1"/>
  <c r="T37" i="1"/>
  <c r="S32" i="1"/>
  <c r="U37" i="1"/>
  <c r="S38" i="1"/>
  <c r="S42" i="1" s="1"/>
  <c r="U42" i="1" l="1"/>
  <c r="T42" i="1"/>
  <c r="H40" i="1"/>
  <c r="J40" i="1"/>
  <c r="M40" i="1"/>
  <c r="P15" i="1"/>
  <c r="P40" i="1" s="1"/>
  <c r="P48" i="1" l="1"/>
  <c r="P44" i="1"/>
</calcChain>
</file>

<file path=xl/sharedStrings.xml><?xml version="1.0" encoding="utf-8"?>
<sst xmlns="http://schemas.openxmlformats.org/spreadsheetml/2006/main" count="107" uniqueCount="77">
  <si>
    <t xml:space="preserve">EXHIBIT JCD-2     </t>
  </si>
  <si>
    <t>ATMOS ENERGY CORPORATION - KENTUCKY</t>
  </si>
  <si>
    <t>SUMMARY OF REVENUE AT PRESENT RATES</t>
  </si>
  <si>
    <t>Forward-looking Adjustments</t>
  </si>
  <si>
    <t>To Test Year</t>
  </si>
  <si>
    <t>Contract Adj.</t>
  </si>
  <si>
    <t>Weather Adj.</t>
  </si>
  <si>
    <t>Customer</t>
  </si>
  <si>
    <t>Conservation</t>
  </si>
  <si>
    <t>Total</t>
  </si>
  <si>
    <t>Line</t>
  </si>
  <si>
    <t>Number</t>
  </si>
  <si>
    <t>Volumes</t>
  </si>
  <si>
    <t>Bills and</t>
  </si>
  <si>
    <t>Growth</t>
  </si>
  <si>
    <t>&amp; Efficiency</t>
  </si>
  <si>
    <t>Test Year</t>
  </si>
  <si>
    <t>Present</t>
  </si>
  <si>
    <t>No.</t>
  </si>
  <si>
    <t>Description</t>
  </si>
  <si>
    <t>Block (Mcf)</t>
  </si>
  <si>
    <t>of Bills, Units</t>
  </si>
  <si>
    <t>As Metered</t>
  </si>
  <si>
    <t>(NOAA 2002-2021)</t>
  </si>
  <si>
    <t>Forecast</t>
  </si>
  <si>
    <t>Adjustments</t>
  </si>
  <si>
    <t>Margin</t>
  </si>
  <si>
    <t>Revenue</t>
  </si>
  <si>
    <t>(a)</t>
  </si>
  <si>
    <t>(b)</t>
  </si>
  <si>
    <t>(c)</t>
  </si>
  <si>
    <t>(d)</t>
  </si>
  <si>
    <t>(e)</t>
  </si>
  <si>
    <t>(f)</t>
  </si>
  <si>
    <t>(g)</t>
  </si>
  <si>
    <t>(i)</t>
  </si>
  <si>
    <t>(j)</t>
  </si>
  <si>
    <t>(k)</t>
  </si>
  <si>
    <t>Sales</t>
  </si>
  <si>
    <t>Firm Sales (G-1)</t>
  </si>
  <si>
    <t>Customer Chrg</t>
  </si>
  <si>
    <t>0 - 300</t>
  </si>
  <si>
    <t>301 - 15,000</t>
  </si>
  <si>
    <t>Over 15,000</t>
  </si>
  <si>
    <t>Interruptible Sales (G-2)</t>
  </si>
  <si>
    <t>Normal Adj.</t>
  </si>
  <si>
    <t>0-300</t>
  </si>
  <si>
    <t>301-15,000</t>
  </si>
  <si>
    <t>0 - 15,000</t>
  </si>
  <si>
    <t>Residential</t>
  </si>
  <si>
    <t>Commercial</t>
  </si>
  <si>
    <t>Industrial</t>
  </si>
  <si>
    <t>Transportation</t>
  </si>
  <si>
    <t>Public Authority</t>
  </si>
  <si>
    <t>Customer Charges (T-4)</t>
  </si>
  <si>
    <t>Customer Charges (T-3)</t>
  </si>
  <si>
    <t>Customer Charges (SpK)</t>
  </si>
  <si>
    <t>After Conservation/Eff.</t>
  </si>
  <si>
    <t>Transp. Adm. Fee</t>
  </si>
  <si>
    <t>Parked Volumes [1]</t>
  </si>
  <si>
    <t>EFM Charges</t>
  </si>
  <si>
    <t>Various</t>
  </si>
  <si>
    <t>Firm Transportation (T-4)</t>
  </si>
  <si>
    <t>Economic Dev Rider (EDR)</t>
  </si>
  <si>
    <t>Interruptible Transportation (T-3)</t>
  </si>
  <si>
    <t>Difference</t>
  </si>
  <si>
    <t>Total Special Contracts [2]</t>
  </si>
  <si>
    <t>Total Tariff</t>
  </si>
  <si>
    <t>Other Revenues</t>
  </si>
  <si>
    <t>Late Payment Fees</t>
  </si>
  <si>
    <t>Total Gross Profit</t>
  </si>
  <si>
    <t>Gas Costs</t>
  </si>
  <si>
    <t>Total Revenue</t>
  </si>
  <si>
    <t>[1] Parked Volumes not included in Total Deliveries.</t>
  </si>
  <si>
    <t>[2] Based on confidential information.</t>
  </si>
  <si>
    <t>TEST YEAR ENDING DEC, 31 2022</t>
  </si>
  <si>
    <t>Reference Period - Twelve Months Ending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</si>
</sst>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#,##0.0000_);\(#,##0.0000\)"/>
    <numFmt numFmtId="167" formatCode="_(&quot;$&quot;* #,##0_);_(&quot;$&quot;* \(#,##0\);_(&quot;$&quot;* &quot;-&quot;??_);_(@_)"/>
    <numFmt numFmtId="168" formatCode="&quot;$&quot;#,##0.0000_);\(&quot;$&quot;#,##0.0000\)"/>
  </numFmts>
  <fonts count="10" x14ac:knownFonts="1">
    <font>
      <sz val="10"/>
      <name val="Arial"/>
      <family val="2"/>
    </font>
    <font>
      <sz val="12"/>
      <name val="Tms Rmn"/>
    </font>
    <font>
      <sz val="12"/>
      <name val="Arial Narrow"/>
      <family val="2"/>
    </font>
    <font>
      <sz val="12"/>
      <name val="Courier"/>
      <family val="3"/>
    </font>
    <font>
      <b/>
      <sz val="1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u/>
      <sz val="12"/>
      <name val="Arial Narrow"/>
      <family val="2"/>
    </font>
    <font>
      <sz val="12"/>
      <color indexed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3" fillId="0" borderId="0"/>
  </cellStyleXfs>
  <cellXfs count="66">
    <xf numFmtId="0" fontId="0" fillId="0" borderId="0" xfId="0"/>
    <xf numFmtId="0" fontId="2" fillId="0" borderId="0" xfId="3" applyFont="1"/>
    <xf numFmtId="5" fontId="4" fillId="0" borderId="0" xfId="4" applyNumberFormat="1" applyFont="1" applyAlignment="1">
      <alignment horizontal="left"/>
    </xf>
    <xf numFmtId="0" fontId="2" fillId="0" borderId="0" xfId="3" applyFont="1" applyAlignment="1">
      <alignment horizontal="right"/>
    </xf>
    <xf numFmtId="0" fontId="5" fillId="0" borderId="0" xfId="4" applyFont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37" fontId="2" fillId="0" borderId="0" xfId="2" applyNumberFormat="1" applyFont="1" applyFill="1"/>
    <xf numFmtId="37" fontId="2" fillId="0" borderId="0" xfId="2" applyNumberFormat="1" applyFont="1"/>
    <xf numFmtId="37" fontId="2" fillId="0" borderId="0" xfId="3" applyNumberFormat="1" applyFont="1"/>
    <xf numFmtId="5" fontId="2" fillId="0" borderId="0" xfId="2" applyNumberFormat="1" applyFont="1" applyFill="1"/>
    <xf numFmtId="5" fontId="2" fillId="0" borderId="0" xfId="2" applyNumberFormat="1" applyFont="1"/>
    <xf numFmtId="0" fontId="2" fillId="0" borderId="1" xfId="3" applyFont="1" applyBorder="1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2" xfId="3" quotePrefix="1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5" fontId="2" fillId="0" borderId="0" xfId="3" applyNumberFormat="1" applyFont="1"/>
    <xf numFmtId="0" fontId="2" fillId="0" borderId="0" xfId="3" quotePrefix="1" applyFont="1" applyAlignment="1">
      <alignment horizontal="center"/>
    </xf>
    <xf numFmtId="164" fontId="2" fillId="0" borderId="0" xfId="3" applyNumberFormat="1" applyFont="1"/>
    <xf numFmtId="0" fontId="7" fillId="0" borderId="0" xfId="3" applyFont="1"/>
    <xf numFmtId="7" fontId="2" fillId="0" borderId="0" xfId="3" applyNumberFormat="1" applyFont="1"/>
    <xf numFmtId="165" fontId="2" fillId="0" borderId="0" xfId="1" applyNumberFormat="1" applyFont="1" applyFill="1"/>
    <xf numFmtId="165" fontId="2" fillId="0" borderId="0" xfId="3" applyNumberFormat="1" applyFont="1"/>
    <xf numFmtId="39" fontId="2" fillId="0" borderId="0" xfId="3" applyNumberFormat="1" applyFont="1"/>
    <xf numFmtId="165" fontId="2" fillId="0" borderId="0" xfId="1" applyNumberFormat="1" applyFont="1" applyFill="1" applyProtection="1"/>
    <xf numFmtId="166" fontId="2" fillId="0" borderId="0" xfId="3" applyNumberFormat="1" applyFont="1"/>
    <xf numFmtId="165" fontId="2" fillId="0" borderId="0" xfId="1" applyNumberFormat="1" applyFont="1"/>
    <xf numFmtId="37" fontId="5" fillId="0" borderId="0" xfId="3" applyNumberFormat="1" applyFont="1"/>
    <xf numFmtId="37" fontId="2" fillId="0" borderId="3" xfId="3" applyNumberFormat="1" applyFont="1" applyBorder="1"/>
    <xf numFmtId="165" fontId="2" fillId="0" borderId="3" xfId="1" quotePrefix="1" applyNumberFormat="1" applyFont="1" applyBorder="1" applyAlignment="1">
      <alignment horizontal="center"/>
    </xf>
    <xf numFmtId="0" fontId="2" fillId="0" borderId="3" xfId="3" quotePrefix="1" applyFont="1" applyBorder="1" applyAlignment="1">
      <alignment horizontal="center"/>
    </xf>
    <xf numFmtId="0" fontId="5" fillId="0" borderId="0" xfId="3" applyFont="1"/>
    <xf numFmtId="0" fontId="8" fillId="0" borderId="0" xfId="3" applyFont="1"/>
    <xf numFmtId="0" fontId="8" fillId="0" borderId="0" xfId="3" applyFont="1" applyAlignment="1">
      <alignment horizontal="center"/>
    </xf>
    <xf numFmtId="37" fontId="8" fillId="0" borderId="0" xfId="3" applyNumberFormat="1" applyFont="1"/>
    <xf numFmtId="165" fontId="8" fillId="0" borderId="0" xfId="1" applyNumberFormat="1" applyFont="1" applyFill="1" applyProtection="1"/>
    <xf numFmtId="166" fontId="8" fillId="0" borderId="0" xfId="3" applyNumberFormat="1" applyFont="1"/>
    <xf numFmtId="37" fontId="2" fillId="0" borderId="0" xfId="1" applyNumberFormat="1" applyFont="1" applyFill="1"/>
    <xf numFmtId="37" fontId="2" fillId="0" borderId="0" xfId="3" quotePrefix="1" applyNumberFormat="1" applyFont="1"/>
    <xf numFmtId="37" fontId="2" fillId="0" borderId="0" xfId="1" quotePrefix="1" applyNumberFormat="1" applyFont="1" applyFill="1"/>
    <xf numFmtId="0" fontId="2" fillId="0" borderId="3" xfId="3" applyFont="1" applyBorder="1"/>
    <xf numFmtId="165" fontId="2" fillId="0" borderId="3" xfId="1" applyNumberFormat="1" applyFont="1" applyBorder="1"/>
    <xf numFmtId="37" fontId="2" fillId="0" borderId="2" xfId="3" applyNumberFormat="1" applyFont="1" applyBorder="1"/>
    <xf numFmtId="0" fontId="2" fillId="0" borderId="2" xfId="3" applyFont="1" applyBorder="1"/>
    <xf numFmtId="165" fontId="2" fillId="0" borderId="4" xfId="1" applyNumberFormat="1" applyFont="1" applyFill="1" applyBorder="1"/>
    <xf numFmtId="165" fontId="2" fillId="0" borderId="0" xfId="1" applyNumberFormat="1" applyFont="1" applyFill="1" applyBorder="1"/>
    <xf numFmtId="37" fontId="2" fillId="0" borderId="4" xfId="1" applyNumberFormat="1" applyFont="1" applyFill="1" applyBorder="1"/>
    <xf numFmtId="0" fontId="9" fillId="0" borderId="0" xfId="3" applyFont="1"/>
    <xf numFmtId="165" fontId="2" fillId="0" borderId="0" xfId="1" applyNumberFormat="1" applyFont="1" applyBorder="1"/>
    <xf numFmtId="43" fontId="2" fillId="0" borderId="0" xfId="3" applyNumberFormat="1" applyFont="1"/>
    <xf numFmtId="165" fontId="2" fillId="0" borderId="2" xfId="1" applyNumberFormat="1" applyFont="1" applyFill="1" applyBorder="1"/>
    <xf numFmtId="165" fontId="8" fillId="0" borderId="0" xfId="3" applyNumberFormat="1" applyFont="1"/>
    <xf numFmtId="167" fontId="2" fillId="0" borderId="4" xfId="2" applyNumberFormat="1" applyFont="1" applyFill="1" applyBorder="1" applyProtection="1"/>
    <xf numFmtId="167" fontId="2" fillId="0" borderId="0" xfId="2" applyNumberFormat="1" applyFont="1" applyBorder="1" applyProtection="1"/>
    <xf numFmtId="0" fontId="9" fillId="0" borderId="0" xfId="0" applyFont="1"/>
    <xf numFmtId="0" fontId="2" fillId="0" borderId="0" xfId="3" quotePrefix="1" applyFont="1"/>
    <xf numFmtId="5" fontId="9" fillId="0" borderId="0" xfId="0" applyNumberFormat="1" applyFont="1"/>
    <xf numFmtId="165" fontId="9" fillId="0" borderId="0" xfId="1" applyNumberFormat="1" applyFont="1"/>
    <xf numFmtId="165" fontId="9" fillId="0" borderId="0" xfId="0" applyNumberFormat="1" applyFont="1"/>
    <xf numFmtId="166" fontId="2" fillId="0" borderId="0" xfId="3" applyNumberFormat="1" applyFont="1" applyAlignment="1">
      <alignment horizontal="center"/>
    </xf>
    <xf numFmtId="168" fontId="2" fillId="0" borderId="0" xfId="3" applyNumberFormat="1" applyFont="1"/>
    <xf numFmtId="5" fontId="5" fillId="0" borderId="0" xfId="3" applyNumberFormat="1" applyFont="1"/>
    <xf numFmtId="0" fontId="2" fillId="0" borderId="2" xfId="3" quotePrefix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1994 Rate Design Template mock-up" xfId="3" xr:uid="{5A8B923C-3496-4ADB-9FC1-08AE1412C6A5}"/>
    <cellStyle name="Normal_Kentucky - CCS98 as filed" xfId="4" xr:uid="{CAD76EB5-FBAC-4AF2-8ED9-25A5DA709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E37B-8B79-4643-93E1-B85850593D48}">
  <sheetPr transitionEvaluation="1" transitionEntry="1">
    <tabColor rgb="FF00FF00"/>
    <pageSetUpPr fitToPage="1"/>
  </sheetPr>
  <dimension ref="A3:Z129"/>
  <sheetViews>
    <sheetView showGridLines="0" tabSelected="1" topLeftCell="B1" zoomScaleNormal="100" zoomScaleSheetLayoutView="90" workbookViewId="0">
      <selection activeCell="B2" sqref="B2"/>
    </sheetView>
  </sheetViews>
  <sheetFormatPr defaultColWidth="11" defaultRowHeight="15.75" x14ac:dyDescent="0.25"/>
  <cols>
    <col min="1" max="1" width="4.85546875" style="1" customWidth="1"/>
    <col min="2" max="2" width="43.42578125" style="1" bestFit="1" customWidth="1"/>
    <col min="3" max="3" width="16.5703125" style="1" customWidth="1"/>
    <col min="4" max="4" width="15.140625" style="1" bestFit="1" customWidth="1"/>
    <col min="5" max="5" width="15.42578125" style="1" bestFit="1" customWidth="1"/>
    <col min="6" max="6" width="13.42578125" style="1" customWidth="1"/>
    <col min="7" max="7" width="16.5703125" style="1" customWidth="1"/>
    <col min="8" max="8" width="15.42578125" style="1" bestFit="1" customWidth="1"/>
    <col min="9" max="9" width="3.5703125" style="1" customWidth="1"/>
    <col min="10" max="10" width="15.42578125" style="1" customWidth="1"/>
    <col min="11" max="11" width="18.42578125" style="1" customWidth="1"/>
    <col min="12" max="12" width="3.5703125" style="1" customWidth="1"/>
    <col min="13" max="13" width="15.42578125" style="1" bestFit="1" customWidth="1"/>
    <col min="14" max="14" width="3.5703125" style="1" customWidth="1"/>
    <col min="15" max="15" width="11" style="1"/>
    <col min="16" max="16" width="19" style="1" bestFit="1" customWidth="1"/>
    <col min="17" max="17" width="19" style="1" customWidth="1"/>
    <col min="18" max="18" width="21.5703125" style="1" bestFit="1" customWidth="1"/>
    <col min="19" max="19" width="16.140625" style="1" bestFit="1" customWidth="1"/>
    <col min="20" max="20" width="17" style="1" bestFit="1" customWidth="1"/>
    <col min="21" max="22" width="14.5703125" style="1" bestFit="1" customWidth="1"/>
    <col min="23" max="23" width="16.140625" style="1" bestFit="1" customWidth="1"/>
    <col min="24" max="26" width="14.5703125" style="1" bestFit="1" customWidth="1"/>
    <col min="27" max="16384" width="11" style="1"/>
  </cols>
  <sheetData>
    <row r="3" spans="1:26" x14ac:dyDescent="0.25">
      <c r="P3" s="2" t="s">
        <v>0</v>
      </c>
      <c r="Q3" s="3"/>
    </row>
    <row r="4" spans="1:26" x14ac:dyDescent="0.25">
      <c r="G4" s="4" t="s">
        <v>1</v>
      </c>
      <c r="U4" s="5"/>
      <c r="V4" s="5"/>
      <c r="W4" s="5"/>
      <c r="X4" s="5"/>
      <c r="Y4" s="5"/>
      <c r="Z4" s="5"/>
    </row>
    <row r="5" spans="1:26" x14ac:dyDescent="0.25">
      <c r="G5" s="6" t="s">
        <v>2</v>
      </c>
      <c r="P5" s="3"/>
      <c r="Q5" s="3"/>
      <c r="U5" s="7"/>
      <c r="V5" s="8"/>
      <c r="W5" s="8"/>
      <c r="X5" s="8"/>
      <c r="Y5" s="8"/>
      <c r="Z5" s="8"/>
    </row>
    <row r="6" spans="1:26" x14ac:dyDescent="0.25">
      <c r="G6" s="6" t="s">
        <v>75</v>
      </c>
      <c r="U6" s="7"/>
      <c r="V6" s="8"/>
      <c r="W6" s="8"/>
      <c r="X6" s="8"/>
      <c r="Y6" s="8"/>
      <c r="Z6" s="8"/>
    </row>
    <row r="7" spans="1:26" x14ac:dyDescent="0.25">
      <c r="E7" s="6"/>
      <c r="F7" s="6"/>
      <c r="U7" s="9"/>
      <c r="V7" s="9"/>
      <c r="W7" s="9"/>
      <c r="X7" s="9"/>
      <c r="Y7" s="9"/>
      <c r="Z7" s="9"/>
    </row>
    <row r="8" spans="1:26" x14ac:dyDescent="0.25">
      <c r="J8" s="64" t="s">
        <v>3</v>
      </c>
      <c r="K8" s="64"/>
      <c r="U8" s="10"/>
      <c r="V8" s="11"/>
      <c r="W8" s="11"/>
      <c r="X8" s="11"/>
      <c r="Y8" s="11"/>
      <c r="Z8" s="11"/>
    </row>
    <row r="9" spans="1:26" ht="16.5" thickBot="1" x14ac:dyDescent="0.3">
      <c r="D9" s="12"/>
      <c r="E9" s="12"/>
      <c r="F9" s="13" t="s">
        <v>76</v>
      </c>
      <c r="G9" s="13"/>
      <c r="H9" s="12"/>
      <c r="J9" s="65" t="s">
        <v>4</v>
      </c>
      <c r="K9" s="65"/>
      <c r="U9" s="10"/>
      <c r="V9" s="11"/>
      <c r="W9" s="11"/>
      <c r="X9" s="11"/>
      <c r="Y9" s="11"/>
      <c r="Z9" s="11"/>
    </row>
    <row r="10" spans="1:26" ht="16.5" thickTop="1" x14ac:dyDescent="0.25">
      <c r="E10" s="5"/>
      <c r="F10" s="5" t="s">
        <v>5</v>
      </c>
      <c r="G10" s="5" t="s">
        <v>6</v>
      </c>
      <c r="H10" s="5"/>
      <c r="I10" s="5"/>
      <c r="J10" s="5" t="s">
        <v>7</v>
      </c>
      <c r="K10" s="5" t="s">
        <v>8</v>
      </c>
      <c r="L10" s="5"/>
      <c r="M10" s="5" t="s">
        <v>9</v>
      </c>
      <c r="N10" s="5"/>
      <c r="O10" s="5"/>
      <c r="U10" s="10"/>
      <c r="V10" s="11"/>
      <c r="W10" s="11"/>
      <c r="X10" s="11"/>
      <c r="Y10" s="11"/>
      <c r="Z10" s="11"/>
    </row>
    <row r="11" spans="1:26" x14ac:dyDescent="0.25">
      <c r="A11" s="5" t="s">
        <v>10</v>
      </c>
      <c r="D11" s="5" t="s">
        <v>11</v>
      </c>
      <c r="E11" s="5" t="s">
        <v>12</v>
      </c>
      <c r="F11" s="5" t="s">
        <v>13</v>
      </c>
      <c r="G11" s="5" t="s">
        <v>12</v>
      </c>
      <c r="H11" s="5" t="s">
        <v>9</v>
      </c>
      <c r="I11" s="5"/>
      <c r="J11" s="5" t="s">
        <v>14</v>
      </c>
      <c r="K11" s="5" t="s">
        <v>15</v>
      </c>
      <c r="L11" s="5"/>
      <c r="M11" s="5" t="s">
        <v>16</v>
      </c>
      <c r="N11" s="5"/>
      <c r="O11" s="5" t="s">
        <v>17</v>
      </c>
      <c r="P11" s="5" t="s">
        <v>17</v>
      </c>
      <c r="Q11" s="5"/>
      <c r="R11" s="5"/>
      <c r="U11" s="10"/>
      <c r="V11" s="11"/>
      <c r="W11" s="11"/>
      <c r="X11" s="11"/>
      <c r="Y11" s="11"/>
      <c r="Z11" s="11"/>
    </row>
    <row r="12" spans="1:26" x14ac:dyDescent="0.25">
      <c r="A12" s="14" t="s">
        <v>18</v>
      </c>
      <c r="B12" s="14" t="s">
        <v>19</v>
      </c>
      <c r="C12" s="14" t="s">
        <v>20</v>
      </c>
      <c r="D12" s="14" t="s">
        <v>21</v>
      </c>
      <c r="E12" s="14" t="s">
        <v>22</v>
      </c>
      <c r="F12" s="14" t="s">
        <v>12</v>
      </c>
      <c r="G12" s="63" t="s">
        <v>23</v>
      </c>
      <c r="H12" s="14" t="s">
        <v>12</v>
      </c>
      <c r="I12" s="15"/>
      <c r="J12" s="14" t="s">
        <v>24</v>
      </c>
      <c r="K12" s="14" t="s">
        <v>25</v>
      </c>
      <c r="L12" s="14"/>
      <c r="M12" s="14" t="s">
        <v>12</v>
      </c>
      <c r="N12" s="15"/>
      <c r="O12" s="16" t="s">
        <v>26</v>
      </c>
      <c r="P12" s="14" t="s">
        <v>27</v>
      </c>
      <c r="Q12" s="5"/>
      <c r="U12" s="17"/>
      <c r="V12" s="17"/>
      <c r="W12" s="17"/>
      <c r="X12" s="17"/>
      <c r="Y12" s="17"/>
      <c r="Z12" s="17"/>
    </row>
    <row r="13" spans="1:26" x14ac:dyDescent="0.25">
      <c r="B13" s="5"/>
      <c r="C13" s="5"/>
      <c r="D13" s="5" t="s">
        <v>28</v>
      </c>
      <c r="E13" s="5" t="s">
        <v>29</v>
      </c>
      <c r="F13" s="5" t="s">
        <v>30</v>
      </c>
      <c r="G13" s="5" t="s">
        <v>31</v>
      </c>
      <c r="H13" s="5" t="s">
        <v>32</v>
      </c>
      <c r="I13" s="5"/>
      <c r="J13" s="5" t="s">
        <v>33</v>
      </c>
      <c r="K13" s="5" t="s">
        <v>34</v>
      </c>
      <c r="L13" s="5"/>
      <c r="M13" s="18" t="s">
        <v>35</v>
      </c>
      <c r="O13" s="18" t="s">
        <v>36</v>
      </c>
      <c r="P13" s="18" t="s">
        <v>37</v>
      </c>
      <c r="Q13" s="18"/>
      <c r="R13" s="9"/>
      <c r="T13" s="19"/>
      <c r="U13" s="7"/>
      <c r="V13" s="8"/>
      <c r="W13" s="8"/>
      <c r="X13" s="8"/>
      <c r="Y13" s="8"/>
      <c r="Z13" s="8"/>
    </row>
    <row r="14" spans="1:26" x14ac:dyDescent="0.25">
      <c r="A14" s="5">
        <v>1</v>
      </c>
      <c r="B14" s="20" t="s">
        <v>38</v>
      </c>
      <c r="R14" s="9"/>
      <c r="S14" s="17"/>
      <c r="U14" s="7"/>
      <c r="V14" s="8"/>
      <c r="W14" s="8"/>
      <c r="X14" s="8"/>
      <c r="Y14" s="8"/>
      <c r="Z14" s="8"/>
    </row>
    <row r="15" spans="1:26" x14ac:dyDescent="0.25">
      <c r="A15" s="5">
        <v>2</v>
      </c>
      <c r="B15" s="1" t="s">
        <v>39</v>
      </c>
      <c r="C15" s="5" t="s">
        <v>40</v>
      </c>
      <c r="D15" s="9">
        <v>1917862</v>
      </c>
      <c r="E15" s="9"/>
      <c r="F15" s="9"/>
      <c r="G15" s="9"/>
      <c r="H15" s="9"/>
      <c r="I15" s="9"/>
      <c r="J15" s="9">
        <v>12600</v>
      </c>
      <c r="K15" s="9"/>
      <c r="L15" s="9"/>
      <c r="M15" s="9"/>
      <c r="N15" s="9"/>
      <c r="O15" s="21">
        <v>20.68</v>
      </c>
      <c r="P15" s="17">
        <f>ROUND(+O15*(D15+F15+J15),0)</f>
        <v>39921954</v>
      </c>
      <c r="Q15" s="17"/>
      <c r="R15" s="9"/>
      <c r="S15" s="22"/>
      <c r="U15" s="9"/>
      <c r="V15" s="9"/>
      <c r="W15" s="9"/>
      <c r="X15" s="9"/>
      <c r="Y15" s="23"/>
      <c r="Z15" s="23"/>
    </row>
    <row r="16" spans="1:26" x14ac:dyDescent="0.25">
      <c r="A16" s="5">
        <v>3</v>
      </c>
      <c r="C16" s="5" t="s">
        <v>40</v>
      </c>
      <c r="D16" s="9">
        <v>238152</v>
      </c>
      <c r="E16" s="9"/>
      <c r="F16" s="9">
        <v>0</v>
      </c>
      <c r="J16" s="9">
        <v>1575</v>
      </c>
      <c r="K16" s="9"/>
      <c r="M16" s="22"/>
      <c r="O16" s="24">
        <v>56.25</v>
      </c>
      <c r="P16" s="25">
        <f>ROUND(+O16*(D16+F16+J16),0)</f>
        <v>13484644</v>
      </c>
      <c r="Q16" s="25"/>
      <c r="R16" s="9"/>
      <c r="S16" s="22"/>
      <c r="U16" s="10"/>
      <c r="V16" s="11"/>
      <c r="W16" s="9"/>
      <c r="X16" s="9"/>
      <c r="Y16" s="23"/>
      <c r="Z16" s="23"/>
    </row>
    <row r="17" spans="1:26" x14ac:dyDescent="0.25">
      <c r="A17" s="5">
        <v>4</v>
      </c>
      <c r="C17" s="5" t="s">
        <v>41</v>
      </c>
      <c r="D17" s="9"/>
      <c r="E17" s="9">
        <v>15532542.002999999</v>
      </c>
      <c r="F17" s="9">
        <v>1500.04</v>
      </c>
      <c r="G17" s="9">
        <v>-142281.19769166922</v>
      </c>
      <c r="H17" s="9">
        <f>SUM(E17:G17)</f>
        <v>15391760.845308328</v>
      </c>
      <c r="I17" s="9"/>
      <c r="J17" s="9">
        <f>M17-H17</f>
        <v>83277.414125949144</v>
      </c>
      <c r="K17" s="9">
        <v>0</v>
      </c>
      <c r="L17" s="9"/>
      <c r="M17" s="25">
        <f>Q17</f>
        <v>15475038.259434277</v>
      </c>
      <c r="N17" s="9"/>
      <c r="O17" s="26">
        <v>1.3855</v>
      </c>
      <c r="P17" s="9">
        <f>ROUND((+M17)*O17,0)</f>
        <v>21440666</v>
      </c>
      <c r="Q17" s="9">
        <v>15475038.259434277</v>
      </c>
      <c r="R17" s="9"/>
      <c r="S17" s="22"/>
      <c r="T17" s="23"/>
      <c r="U17" s="23"/>
      <c r="V17" s="21"/>
      <c r="W17" s="27"/>
      <c r="X17" s="27"/>
      <c r="Y17" s="23"/>
      <c r="Z17" s="23"/>
    </row>
    <row r="18" spans="1:26" x14ac:dyDescent="0.25">
      <c r="A18" s="5">
        <v>5</v>
      </c>
      <c r="B18" s="9"/>
      <c r="C18" s="5" t="s">
        <v>42</v>
      </c>
      <c r="D18" s="9"/>
      <c r="E18" s="9">
        <v>1169207.6400000001</v>
      </c>
      <c r="F18" s="9">
        <v>-1500.04</v>
      </c>
      <c r="G18" s="9">
        <v>-29592.802308330822</v>
      </c>
      <c r="H18" s="9">
        <f>SUM(E18:G18)</f>
        <v>1138114.7976916693</v>
      </c>
      <c r="I18" s="9"/>
      <c r="J18" s="9">
        <f>M18-H18</f>
        <v>4107.7586893080734</v>
      </c>
      <c r="K18" s="9">
        <v>0</v>
      </c>
      <c r="L18" s="9"/>
      <c r="M18" s="25">
        <f>Q18</f>
        <v>1142222.5563809774</v>
      </c>
      <c r="N18" s="9"/>
      <c r="O18" s="26">
        <v>0.95779999999999998</v>
      </c>
      <c r="P18" s="9">
        <f>ROUND((+M18)*O18,0)</f>
        <v>1094021</v>
      </c>
      <c r="Q18" s="9">
        <v>1142222.5563809774</v>
      </c>
      <c r="R18" s="9"/>
      <c r="S18" s="22"/>
      <c r="U18" s="23"/>
      <c r="W18" s="27"/>
      <c r="X18" s="27"/>
      <c r="Y18" s="23"/>
      <c r="Z18" s="23"/>
    </row>
    <row r="19" spans="1:26" x14ac:dyDescent="0.25">
      <c r="A19" s="5">
        <v>6</v>
      </c>
      <c r="B19" s="28"/>
      <c r="C19" s="5" t="s">
        <v>43</v>
      </c>
      <c r="D19" s="9"/>
      <c r="E19" s="9">
        <v>0</v>
      </c>
      <c r="F19" s="9">
        <v>0</v>
      </c>
      <c r="G19" s="9">
        <v>0</v>
      </c>
      <c r="H19" s="9">
        <f>SUM(E19:G19)</f>
        <v>0</v>
      </c>
      <c r="I19" s="9"/>
      <c r="J19" s="9">
        <v>0</v>
      </c>
      <c r="K19" s="9">
        <v>0</v>
      </c>
      <c r="L19" s="9"/>
      <c r="M19" s="25">
        <f>H19+J19+K19</f>
        <v>0</v>
      </c>
      <c r="N19" s="9"/>
      <c r="O19" s="26">
        <v>0.76509999999999989</v>
      </c>
      <c r="P19" s="9">
        <f>ROUND((+M19)*O19,0)</f>
        <v>0</v>
      </c>
      <c r="Q19" s="9"/>
      <c r="R19" s="9"/>
      <c r="S19" s="22"/>
      <c r="W19" s="27"/>
      <c r="X19" s="27"/>
      <c r="Y19" s="23"/>
      <c r="Z19" s="23"/>
    </row>
    <row r="20" spans="1:26" x14ac:dyDescent="0.25">
      <c r="A20" s="5">
        <v>7</v>
      </c>
      <c r="B20" s="1" t="s">
        <v>44</v>
      </c>
      <c r="C20" s="5" t="s">
        <v>40</v>
      </c>
      <c r="D20" s="9">
        <v>97</v>
      </c>
      <c r="E20" s="9"/>
      <c r="F20" s="9">
        <v>0</v>
      </c>
      <c r="G20" s="9"/>
      <c r="H20" s="9"/>
      <c r="I20" s="9"/>
      <c r="J20" s="9"/>
      <c r="K20" s="9"/>
      <c r="L20" s="9"/>
      <c r="M20" s="25"/>
      <c r="N20" s="9"/>
      <c r="O20" s="24">
        <v>455.56</v>
      </c>
      <c r="P20" s="25">
        <f>ROUND(+O20*(D20+F20+J20),0)</f>
        <v>44189</v>
      </c>
      <c r="Q20" s="25"/>
      <c r="R20" s="29" t="s">
        <v>45</v>
      </c>
      <c r="S20" s="30" t="s">
        <v>46</v>
      </c>
      <c r="T20" s="31" t="s">
        <v>47</v>
      </c>
      <c r="U20" s="16" t="s">
        <v>43</v>
      </c>
      <c r="W20" s="9"/>
      <c r="X20" s="9"/>
      <c r="Y20" s="23"/>
      <c r="Z20" s="23"/>
    </row>
    <row r="21" spans="1:26" x14ac:dyDescent="0.25">
      <c r="A21" s="5">
        <v>8</v>
      </c>
      <c r="B21" s="32"/>
      <c r="C21" s="5" t="s">
        <v>48</v>
      </c>
      <c r="D21" s="9"/>
      <c r="E21" s="9">
        <v>293960.14289999998</v>
      </c>
      <c r="F21" s="9">
        <v>-77162.805596790233</v>
      </c>
      <c r="G21" s="9"/>
      <c r="H21" s="9">
        <f>SUM(E21:G21)</f>
        <v>216797.33730320976</v>
      </c>
      <c r="I21" s="9"/>
      <c r="J21" s="9"/>
      <c r="K21" s="9"/>
      <c r="L21" s="9"/>
      <c r="M21" s="25">
        <f>H21+J21+K21</f>
        <v>216797.33730320976</v>
      </c>
      <c r="N21" s="9"/>
      <c r="O21" s="26">
        <v>0.85660000000000003</v>
      </c>
      <c r="P21" s="9">
        <f>ROUND((+M21)*O21,0)</f>
        <v>185709</v>
      </c>
      <c r="Q21" s="9"/>
      <c r="R21" s="9" t="s">
        <v>49</v>
      </c>
      <c r="S21" s="27">
        <v>9963427.6720999982</v>
      </c>
      <c r="T21" s="9">
        <v>0</v>
      </c>
      <c r="U21" s="9">
        <v>0</v>
      </c>
      <c r="W21" s="9"/>
      <c r="X21" s="9"/>
      <c r="Y21" s="23"/>
      <c r="Z21" s="23"/>
    </row>
    <row r="22" spans="1:26" x14ac:dyDescent="0.25">
      <c r="A22" s="5">
        <v>9</v>
      </c>
      <c r="C22" s="5" t="s">
        <v>43</v>
      </c>
      <c r="D22" s="9"/>
      <c r="E22" s="9">
        <v>127319.51</v>
      </c>
      <c r="F22" s="9">
        <v>-77851.72540320977</v>
      </c>
      <c r="G22" s="9"/>
      <c r="H22" s="9">
        <f>SUM(E22:G22)</f>
        <v>49467.784596790225</v>
      </c>
      <c r="I22" s="9"/>
      <c r="J22" s="9"/>
      <c r="K22" s="9"/>
      <c r="L22" s="9"/>
      <c r="M22" s="25">
        <f>H22+J22+K22</f>
        <v>49467.784596790225</v>
      </c>
      <c r="N22" s="9"/>
      <c r="O22" s="26">
        <v>0.65699999999999992</v>
      </c>
      <c r="P22" s="9">
        <f>ROUND((+M22)*O22,0)</f>
        <v>32500</v>
      </c>
      <c r="Q22" s="9"/>
      <c r="R22" s="9" t="s">
        <v>50</v>
      </c>
      <c r="S22" s="27">
        <v>4382742.6174923992</v>
      </c>
      <c r="T22" s="9">
        <v>638569.99120760034</v>
      </c>
      <c r="U22" s="9">
        <v>0</v>
      </c>
      <c r="W22" s="9"/>
      <c r="X22" s="9"/>
      <c r="Y22" s="23"/>
      <c r="Z22" s="23"/>
    </row>
    <row r="23" spans="1:26" x14ac:dyDescent="0.25">
      <c r="A23" s="5">
        <v>10</v>
      </c>
      <c r="B23" s="33"/>
      <c r="C23" s="34"/>
      <c r="D23" s="35"/>
      <c r="E23" s="35"/>
      <c r="F23" s="35"/>
      <c r="G23" s="33"/>
      <c r="H23" s="35"/>
      <c r="I23" s="35"/>
      <c r="J23" s="35"/>
      <c r="K23" s="35"/>
      <c r="L23" s="35"/>
      <c r="M23" s="36"/>
      <c r="N23" s="35"/>
      <c r="O23" s="37"/>
      <c r="P23" s="35"/>
      <c r="Q23" s="35"/>
      <c r="R23" s="9" t="s">
        <v>51</v>
      </c>
      <c r="S23" s="22">
        <v>283793.5429</v>
      </c>
      <c r="T23" s="9">
        <v>357703.13</v>
      </c>
      <c r="U23" s="9">
        <v>0</v>
      </c>
      <c r="Y23" s="23"/>
      <c r="Z23" s="23"/>
    </row>
    <row r="24" spans="1:26" x14ac:dyDescent="0.25">
      <c r="A24" s="5">
        <v>11</v>
      </c>
      <c r="B24" s="20" t="s">
        <v>52</v>
      </c>
      <c r="M24" s="22"/>
      <c r="P24" s="9"/>
      <c r="Q24" s="9"/>
      <c r="R24" s="29" t="s">
        <v>53</v>
      </c>
      <c r="S24" s="29">
        <v>761797.01281593111</v>
      </c>
      <c r="T24" s="29">
        <v>141841.67648406891</v>
      </c>
      <c r="U24" s="29">
        <v>0</v>
      </c>
      <c r="Y24" s="23"/>
      <c r="Z24" s="23"/>
    </row>
    <row r="25" spans="1:26" x14ac:dyDescent="0.25">
      <c r="A25" s="5">
        <v>12</v>
      </c>
      <c r="B25" s="1" t="s">
        <v>54</v>
      </c>
      <c r="C25" s="5" t="s">
        <v>40</v>
      </c>
      <c r="D25" s="9">
        <v>1428.6091954022988</v>
      </c>
      <c r="F25" s="38">
        <v>0</v>
      </c>
      <c r="H25" s="9"/>
      <c r="I25" s="9"/>
      <c r="J25" s="9"/>
      <c r="K25" s="9"/>
      <c r="L25" s="9"/>
      <c r="M25" s="25"/>
      <c r="N25" s="9"/>
      <c r="O25" s="24">
        <v>458.2</v>
      </c>
      <c r="P25" s="9">
        <f>ROUND(+O25*(D25+F25),0)</f>
        <v>654589</v>
      </c>
      <c r="Q25" s="9"/>
      <c r="R25" s="9"/>
      <c r="S25" s="27">
        <f>SUM(S21:S24)</f>
        <v>15391760.845308328</v>
      </c>
      <c r="T25" s="27">
        <f>SUM(T21:T24)</f>
        <v>1138114.7976916693</v>
      </c>
      <c r="U25" s="9">
        <f>SUM(U21:U24)</f>
        <v>0</v>
      </c>
      <c r="W25" s="9"/>
      <c r="X25" s="9"/>
      <c r="Y25" s="23"/>
      <c r="Z25" s="23"/>
    </row>
    <row r="26" spans="1:26" x14ac:dyDescent="0.25">
      <c r="A26" s="5">
        <v>13</v>
      </c>
      <c r="B26" s="1" t="s">
        <v>55</v>
      </c>
      <c r="C26" s="5" t="s">
        <v>40</v>
      </c>
      <c r="D26" s="9">
        <v>838</v>
      </c>
      <c r="F26" s="38">
        <v>0</v>
      </c>
      <c r="H26" s="9"/>
      <c r="I26" s="9"/>
      <c r="J26" s="9"/>
      <c r="K26" s="9"/>
      <c r="L26" s="9"/>
      <c r="M26" s="9"/>
      <c r="N26" s="9"/>
      <c r="O26" s="24">
        <v>457.97</v>
      </c>
      <c r="P26" s="9">
        <f>ROUND(+O26*(D26+F26),0)</f>
        <v>383779</v>
      </c>
      <c r="Q26" s="9"/>
      <c r="S26" s="27"/>
      <c r="W26" s="9"/>
      <c r="X26" s="9"/>
      <c r="Y26" s="23"/>
      <c r="Z26" s="23"/>
    </row>
    <row r="27" spans="1:26" x14ac:dyDescent="0.25">
      <c r="A27" s="5">
        <v>14</v>
      </c>
      <c r="B27" s="1" t="s">
        <v>56</v>
      </c>
      <c r="C27" s="5" t="s">
        <v>40</v>
      </c>
      <c r="D27" s="39">
        <v>156.31034482758622</v>
      </c>
      <c r="F27" s="40">
        <v>-5</v>
      </c>
      <c r="O27" s="24">
        <v>435</v>
      </c>
      <c r="P27" s="9">
        <f>ROUND(+O27*(D27+F27),0)</f>
        <v>65820</v>
      </c>
      <c r="Q27" s="9"/>
      <c r="R27" s="41" t="s">
        <v>57</v>
      </c>
      <c r="S27" s="41"/>
      <c r="T27" s="41"/>
      <c r="U27" s="41"/>
      <c r="Y27" s="23"/>
      <c r="Z27" s="23"/>
    </row>
    <row r="28" spans="1:26" x14ac:dyDescent="0.25">
      <c r="A28" s="5">
        <v>15</v>
      </c>
      <c r="B28" s="1" t="s">
        <v>58</v>
      </c>
      <c r="C28" s="5" t="s">
        <v>40</v>
      </c>
      <c r="D28" s="22">
        <v>2392</v>
      </c>
      <c r="F28" s="38">
        <v>-5</v>
      </c>
      <c r="H28" s="9"/>
      <c r="I28" s="9"/>
      <c r="J28" s="9"/>
      <c r="K28" s="9"/>
      <c r="L28" s="9"/>
      <c r="M28" s="9"/>
      <c r="N28" s="9"/>
      <c r="O28" s="24">
        <v>50</v>
      </c>
      <c r="P28" s="9">
        <f>ROUND(+O28*(D28+F28),0)</f>
        <v>119350</v>
      </c>
      <c r="Q28" s="9"/>
      <c r="R28" s="9" t="s">
        <v>49</v>
      </c>
      <c r="S28" s="27">
        <v>10018608.234542498</v>
      </c>
      <c r="T28" s="27">
        <v>0</v>
      </c>
      <c r="U28" s="9">
        <v>0</v>
      </c>
      <c r="Y28" s="23"/>
      <c r="Z28" s="23"/>
    </row>
    <row r="29" spans="1:26" x14ac:dyDescent="0.25">
      <c r="A29" s="5">
        <v>16</v>
      </c>
      <c r="B29" s="1" t="s">
        <v>59</v>
      </c>
      <c r="E29" s="22">
        <v>1181697</v>
      </c>
      <c r="F29" s="38">
        <v>0</v>
      </c>
      <c r="O29" s="24">
        <v>0.1</v>
      </c>
      <c r="P29" s="9">
        <f>ROUND((+E29+G29+F29)*O29,0)</f>
        <v>118170</v>
      </c>
      <c r="Q29" s="9"/>
      <c r="R29" s="9" t="s">
        <v>50</v>
      </c>
      <c r="S29" s="27">
        <v>4410839.4691758472</v>
      </c>
      <c r="T29" s="27">
        <v>642677.74989690853</v>
      </c>
      <c r="U29" s="9">
        <v>0</v>
      </c>
      <c r="Y29" s="23"/>
      <c r="Z29" s="23"/>
    </row>
    <row r="30" spans="1:26" x14ac:dyDescent="0.25">
      <c r="A30" s="5">
        <v>17</v>
      </c>
      <c r="B30" s="1" t="s">
        <v>60</v>
      </c>
      <c r="F30" s="38"/>
      <c r="O30" s="3" t="s">
        <v>61</v>
      </c>
      <c r="P30" s="9">
        <v>135825</v>
      </c>
      <c r="Q30" s="9"/>
      <c r="R30" s="9" t="s">
        <v>51</v>
      </c>
      <c r="S30" s="27">
        <v>283793.5429</v>
      </c>
      <c r="T30" s="27">
        <v>357703.13</v>
      </c>
      <c r="U30" s="9">
        <v>0</v>
      </c>
      <c r="Y30" s="23"/>
      <c r="Z30" s="23"/>
    </row>
    <row r="31" spans="1:26" x14ac:dyDescent="0.25">
      <c r="A31" s="5">
        <v>18</v>
      </c>
      <c r="B31" s="1" t="s">
        <v>62</v>
      </c>
      <c r="C31" s="5" t="s">
        <v>41</v>
      </c>
      <c r="D31" s="9"/>
      <c r="E31" s="9">
        <v>412972.01699999999</v>
      </c>
      <c r="F31" s="9">
        <v>13.463320476957264</v>
      </c>
      <c r="G31" s="9"/>
      <c r="H31" s="9">
        <f t="shared" ref="H31:H38" si="0">SUM(E31:G31)</f>
        <v>412985.48032047693</v>
      </c>
      <c r="I31" s="9"/>
      <c r="J31" s="9"/>
      <c r="K31" s="9"/>
      <c r="L31" s="9"/>
      <c r="M31" s="9">
        <f t="shared" ref="M31:M38" si="1">H31+J31+K31</f>
        <v>412985.48032047693</v>
      </c>
      <c r="N31" s="9"/>
      <c r="O31" s="26">
        <v>1.4507999999999999</v>
      </c>
      <c r="P31" s="9">
        <f t="shared" ref="P31:P37" si="2">ROUND((+M31)*O31,0)</f>
        <v>599159</v>
      </c>
      <c r="Q31" s="9"/>
      <c r="R31" s="29" t="s">
        <v>53</v>
      </c>
      <c r="S31" s="42">
        <v>761797.01281593123</v>
      </c>
      <c r="T31" s="42">
        <v>141841.67648406891</v>
      </c>
      <c r="U31" s="29">
        <v>0</v>
      </c>
      <c r="Y31" s="23"/>
      <c r="Z31" s="23"/>
    </row>
    <row r="32" spans="1:26" x14ac:dyDescent="0.25">
      <c r="A32" s="5">
        <v>19</v>
      </c>
      <c r="C32" s="5" t="s">
        <v>42</v>
      </c>
      <c r="D32" s="9"/>
      <c r="E32" s="9">
        <v>5163999.7030000007</v>
      </c>
      <c r="F32" s="9">
        <v>85162.077672399304</v>
      </c>
      <c r="G32" s="9"/>
      <c r="H32" s="9">
        <f t="shared" si="0"/>
        <v>5249161.7806724003</v>
      </c>
      <c r="I32" s="9"/>
      <c r="J32" s="9"/>
      <c r="K32" s="9"/>
      <c r="L32" s="9"/>
      <c r="M32" s="9">
        <f t="shared" si="1"/>
        <v>5249161.7806724003</v>
      </c>
      <c r="N32" s="9"/>
      <c r="O32" s="26">
        <v>1.0029999999999999</v>
      </c>
      <c r="P32" s="9">
        <f t="shared" si="2"/>
        <v>5264909</v>
      </c>
      <c r="Q32" s="9"/>
      <c r="R32" s="9"/>
      <c r="S32" s="27">
        <f>SUM(S28:S31)</f>
        <v>15475038.259434277</v>
      </c>
      <c r="T32" s="23">
        <f>SUM(T28:T31)</f>
        <v>1142222.5563809774</v>
      </c>
      <c r="U32" s="9">
        <f>SUM(U28:U31)</f>
        <v>0</v>
      </c>
      <c r="Y32" s="23"/>
      <c r="Z32" s="23"/>
    </row>
    <row r="33" spans="1:26" x14ac:dyDescent="0.25">
      <c r="A33" s="5">
        <v>20</v>
      </c>
      <c r="C33" s="5" t="s">
        <v>43</v>
      </c>
      <c r="D33" s="9"/>
      <c r="E33" s="9">
        <v>1508842.156</v>
      </c>
      <c r="F33" s="9">
        <v>203625.94000712372</v>
      </c>
      <c r="G33" s="9"/>
      <c r="H33" s="9">
        <f t="shared" si="0"/>
        <v>1712468.0960071236</v>
      </c>
      <c r="I33" s="9"/>
      <c r="J33" s="9"/>
      <c r="K33" s="9"/>
      <c r="L33" s="9"/>
      <c r="M33" s="9">
        <f t="shared" si="1"/>
        <v>1712468.0960071236</v>
      </c>
      <c r="N33" s="9"/>
      <c r="O33" s="26">
        <v>0.80119999999999991</v>
      </c>
      <c r="P33" s="9">
        <f t="shared" si="2"/>
        <v>1372029</v>
      </c>
      <c r="Q33" s="9"/>
      <c r="Y33" s="23"/>
      <c r="Z33" s="23"/>
    </row>
    <row r="34" spans="1:26" x14ac:dyDescent="0.25">
      <c r="A34" s="5">
        <v>21</v>
      </c>
      <c r="B34" s="1" t="s">
        <v>63</v>
      </c>
      <c r="C34" s="5" t="s">
        <v>42</v>
      </c>
      <c r="D34" s="9"/>
      <c r="E34" s="9">
        <v>0</v>
      </c>
      <c r="F34" s="9">
        <v>0</v>
      </c>
      <c r="G34" s="9"/>
      <c r="H34" s="9">
        <f t="shared" si="0"/>
        <v>0</v>
      </c>
      <c r="I34" s="9"/>
      <c r="J34" s="9"/>
      <c r="K34" s="9"/>
      <c r="L34" s="9"/>
      <c r="M34" s="9">
        <f t="shared" si="1"/>
        <v>0</v>
      </c>
      <c r="N34" s="9"/>
      <c r="O34" s="26">
        <v>0.71835000000000004</v>
      </c>
      <c r="P34" s="9">
        <f t="shared" si="2"/>
        <v>0</v>
      </c>
      <c r="Q34" s="9"/>
      <c r="Y34" s="23"/>
      <c r="Z34" s="23"/>
    </row>
    <row r="35" spans="1:26" x14ac:dyDescent="0.25">
      <c r="A35" s="5">
        <v>22</v>
      </c>
      <c r="C35" s="5" t="s">
        <v>43</v>
      </c>
      <c r="D35" s="9"/>
      <c r="E35" s="9">
        <v>29507.903000000002</v>
      </c>
      <c r="F35" s="9">
        <v>-6043.2430000000004</v>
      </c>
      <c r="G35" s="9"/>
      <c r="H35" s="9">
        <f t="shared" si="0"/>
        <v>23464.660000000003</v>
      </c>
      <c r="I35" s="9"/>
      <c r="J35" s="9"/>
      <c r="K35" s="9"/>
      <c r="L35" s="9"/>
      <c r="M35" s="9">
        <f t="shared" si="1"/>
        <v>23464.660000000003</v>
      </c>
      <c r="N35" s="9"/>
      <c r="O35" s="26">
        <v>0.57382499999999992</v>
      </c>
      <c r="P35" s="9">
        <f t="shared" si="2"/>
        <v>13465</v>
      </c>
      <c r="Q35" s="9"/>
      <c r="Y35" s="23"/>
      <c r="Z35" s="23"/>
    </row>
    <row r="36" spans="1:26" x14ac:dyDescent="0.25">
      <c r="A36" s="5">
        <v>23</v>
      </c>
      <c r="B36" s="1" t="s">
        <v>64</v>
      </c>
      <c r="C36" s="5" t="s">
        <v>48</v>
      </c>
      <c r="D36" s="9"/>
      <c r="E36" s="9">
        <v>4927573.1950000003</v>
      </c>
      <c r="F36" s="9">
        <v>10406.530105990034</v>
      </c>
      <c r="G36" s="9"/>
      <c r="H36" s="9">
        <f t="shared" si="0"/>
        <v>4937979.7251059907</v>
      </c>
      <c r="I36" s="9"/>
      <c r="J36" s="9"/>
      <c r="K36" s="9"/>
      <c r="L36" s="9"/>
      <c r="M36" s="9">
        <f t="shared" si="1"/>
        <v>4937979.7251059907</v>
      </c>
      <c r="N36" s="9"/>
      <c r="O36" s="26">
        <v>0.876</v>
      </c>
      <c r="P36" s="9">
        <f t="shared" si="2"/>
        <v>4325670</v>
      </c>
      <c r="Q36" s="9"/>
      <c r="R36" s="29" t="s">
        <v>65</v>
      </c>
      <c r="S36" s="42"/>
      <c r="T36" s="41"/>
      <c r="U36" s="41"/>
      <c r="Y36" s="23"/>
      <c r="Z36" s="23"/>
    </row>
    <row r="37" spans="1:26" x14ac:dyDescent="0.25">
      <c r="A37" s="5">
        <v>24</v>
      </c>
      <c r="C37" s="5" t="s">
        <v>43</v>
      </c>
      <c r="D37" s="9"/>
      <c r="E37" s="9">
        <v>3349722.3409999991</v>
      </c>
      <c r="F37" s="9">
        <v>56095.214894009936</v>
      </c>
      <c r="G37" s="9"/>
      <c r="H37" s="9">
        <f t="shared" si="0"/>
        <v>3405817.5558940088</v>
      </c>
      <c r="I37" s="9"/>
      <c r="J37" s="9"/>
      <c r="K37" s="9"/>
      <c r="L37" s="9"/>
      <c r="M37" s="9">
        <f t="shared" si="1"/>
        <v>3405817.5558940088</v>
      </c>
      <c r="N37" s="9"/>
      <c r="O37" s="26">
        <v>0.67189999999999994</v>
      </c>
      <c r="P37" s="9">
        <f t="shared" si="2"/>
        <v>2288369</v>
      </c>
      <c r="Q37" s="9"/>
      <c r="R37" s="9" t="s">
        <v>49</v>
      </c>
      <c r="S37" s="27">
        <f>S28-S21</f>
        <v>55180.562442500144</v>
      </c>
      <c r="T37" s="27">
        <f>T28-T21</f>
        <v>0</v>
      </c>
      <c r="U37" s="27">
        <f>U28-U21</f>
        <v>0</v>
      </c>
      <c r="Y37" s="23"/>
      <c r="Z37" s="23"/>
    </row>
    <row r="38" spans="1:26" x14ac:dyDescent="0.25">
      <c r="A38" s="5">
        <v>25</v>
      </c>
      <c r="B38" s="1" t="s">
        <v>66</v>
      </c>
      <c r="D38" s="9"/>
      <c r="E38" s="9">
        <v>14697296.83</v>
      </c>
      <c r="F38" s="9">
        <v>428245.56899999909</v>
      </c>
      <c r="H38" s="9">
        <f t="shared" si="0"/>
        <v>15125542.398999998</v>
      </c>
      <c r="I38" s="9"/>
      <c r="J38" s="9"/>
      <c r="K38" s="9"/>
      <c r="L38" s="9"/>
      <c r="M38" s="9">
        <f t="shared" si="1"/>
        <v>15125542.398999998</v>
      </c>
      <c r="N38" s="9"/>
      <c r="O38" s="3" t="s">
        <v>61</v>
      </c>
      <c r="P38" s="9">
        <v>2516787.1220399998</v>
      </c>
      <c r="Q38" s="9"/>
      <c r="R38" s="9" t="s">
        <v>50</v>
      </c>
      <c r="S38" s="27">
        <f>S29-S22</f>
        <v>28096.851683448069</v>
      </c>
      <c r="T38" s="27">
        <f t="shared" ref="T38:U38" si="3">T29-T22</f>
        <v>4107.7586893081898</v>
      </c>
      <c r="U38" s="27">
        <f t="shared" si="3"/>
        <v>0</v>
      </c>
      <c r="Y38" s="23"/>
      <c r="Z38" s="23"/>
    </row>
    <row r="39" spans="1:26" x14ac:dyDescent="0.25">
      <c r="A39" s="5">
        <v>26</v>
      </c>
      <c r="D39" s="43"/>
      <c r="E39" s="43"/>
      <c r="F39" s="43"/>
      <c r="G39" s="44"/>
      <c r="H39" s="29"/>
      <c r="I39" s="9"/>
      <c r="J39" s="29"/>
      <c r="K39" s="29"/>
      <c r="L39" s="29"/>
      <c r="M39" s="29"/>
      <c r="N39" s="9"/>
      <c r="O39" s="3"/>
      <c r="P39" s="43"/>
      <c r="Q39" s="9"/>
      <c r="R39" s="9"/>
      <c r="S39" s="27"/>
      <c r="T39" s="27"/>
      <c r="U39" s="27"/>
      <c r="Y39" s="23"/>
      <c r="Z39" s="23"/>
    </row>
    <row r="40" spans="1:26" ht="16.5" thickBot="1" x14ac:dyDescent="0.3">
      <c r="A40" s="5">
        <v>27</v>
      </c>
      <c r="B40" s="1" t="s">
        <v>67</v>
      </c>
      <c r="D40" s="45">
        <f>SUM(D15:D38)-D28</f>
        <v>2158533.9195402297</v>
      </c>
      <c r="E40" s="45">
        <f>SUM((E17:E23),(E31:E38))</f>
        <v>47212943.440900005</v>
      </c>
      <c r="F40" s="45">
        <f>F17+F18+F19+F21+F22+F23+SUM(F31:F38)</f>
        <v>622491.02099999902</v>
      </c>
      <c r="G40" s="45">
        <f>SUM(G14:G38)</f>
        <v>-171874.00000000006</v>
      </c>
      <c r="H40" s="45">
        <f>SUM(H14:H38)</f>
        <v>47663560.461899996</v>
      </c>
      <c r="I40" s="46"/>
      <c r="J40" s="47">
        <f>SUM(J14:J38)</f>
        <v>101560.17281525722</v>
      </c>
      <c r="K40" s="47">
        <f>SUM(K17:K38)</f>
        <v>0</v>
      </c>
      <c r="L40" s="45"/>
      <c r="M40" s="45">
        <f>SUM(M14:M38)</f>
        <v>47750945.634715252</v>
      </c>
      <c r="N40" s="46"/>
      <c r="P40" s="22">
        <f>SUM(P14:P39)</f>
        <v>94061604.122040004</v>
      </c>
      <c r="Q40" s="27"/>
      <c r="R40" s="9" t="s">
        <v>51</v>
      </c>
      <c r="S40" s="27">
        <f>S30-S23</f>
        <v>0</v>
      </c>
      <c r="T40" s="27">
        <f t="shared" ref="T40:U41" si="4">T30-T23</f>
        <v>0</v>
      </c>
      <c r="U40" s="27">
        <f t="shared" si="4"/>
        <v>0</v>
      </c>
      <c r="Y40" s="23"/>
      <c r="Z40" s="23"/>
    </row>
    <row r="41" spans="1:26" ht="16.5" thickTop="1" x14ac:dyDescent="0.25">
      <c r="A41" s="5">
        <v>28</v>
      </c>
      <c r="R41" s="29" t="s">
        <v>53</v>
      </c>
      <c r="S41" s="42">
        <f>S31-S24</f>
        <v>0</v>
      </c>
      <c r="T41" s="42">
        <f t="shared" si="4"/>
        <v>0</v>
      </c>
      <c r="U41" s="42">
        <f t="shared" si="4"/>
        <v>0</v>
      </c>
      <c r="Y41" s="23"/>
      <c r="Z41" s="23"/>
    </row>
    <row r="42" spans="1:26" x14ac:dyDescent="0.25">
      <c r="A42" s="5">
        <v>29</v>
      </c>
      <c r="B42" s="1" t="s">
        <v>68</v>
      </c>
      <c r="E42" s="48"/>
      <c r="P42" s="46">
        <v>234286</v>
      </c>
      <c r="Q42" s="49"/>
      <c r="R42" s="9"/>
      <c r="S42" s="23">
        <f>SUM(S37:S41)</f>
        <v>83277.414125948213</v>
      </c>
      <c r="T42" s="23">
        <f>SUM(T37:T41)</f>
        <v>4107.7586893081898</v>
      </c>
      <c r="U42" s="23">
        <f>SUM(U37:U41)</f>
        <v>0</v>
      </c>
      <c r="Y42" s="23"/>
      <c r="Z42" s="23"/>
    </row>
    <row r="43" spans="1:26" x14ac:dyDescent="0.25">
      <c r="A43" s="5">
        <v>30</v>
      </c>
      <c r="B43" s="1" t="s">
        <v>69</v>
      </c>
      <c r="D43" s="50"/>
      <c r="E43" s="23"/>
      <c r="P43" s="29">
        <v>1300280.0711960639</v>
      </c>
      <c r="Q43" s="9"/>
      <c r="Y43" s="23"/>
      <c r="Z43" s="23"/>
    </row>
    <row r="44" spans="1:26" x14ac:dyDescent="0.25">
      <c r="A44" s="5">
        <v>31</v>
      </c>
      <c r="B44" s="1" t="s">
        <v>70</v>
      </c>
      <c r="P44" s="22">
        <f>P40+P42+P43</f>
        <v>95596170.193236068</v>
      </c>
      <c r="Q44" s="27">
        <v>88767028.063150674</v>
      </c>
      <c r="R44" s="9"/>
      <c r="S44" s="27"/>
      <c r="Y44" s="23"/>
      <c r="Z44" s="23"/>
    </row>
    <row r="45" spans="1:26" x14ac:dyDescent="0.25">
      <c r="A45" s="5">
        <v>32</v>
      </c>
      <c r="S45" s="23"/>
      <c r="Y45" s="23"/>
      <c r="Z45" s="23"/>
    </row>
    <row r="46" spans="1:26" x14ac:dyDescent="0.25">
      <c r="A46" s="5">
        <v>33</v>
      </c>
      <c r="B46" s="1" t="s">
        <v>71</v>
      </c>
      <c r="P46" s="51">
        <v>77870753.323631361</v>
      </c>
      <c r="Q46" s="49"/>
      <c r="S46" s="52"/>
      <c r="Y46" s="23"/>
      <c r="Z46" s="23"/>
    </row>
    <row r="47" spans="1:26" x14ac:dyDescent="0.25">
      <c r="A47" s="5">
        <v>34</v>
      </c>
      <c r="Y47" s="23"/>
      <c r="Z47" s="23"/>
    </row>
    <row r="48" spans="1:26" ht="16.5" thickBot="1" x14ac:dyDescent="0.3">
      <c r="A48" s="5">
        <v>35</v>
      </c>
      <c r="B48" s="1" t="s">
        <v>72</v>
      </c>
      <c r="P48" s="53">
        <f>P40+P42+P46+P43</f>
        <v>173466923.51686743</v>
      </c>
      <c r="Q48" s="54"/>
      <c r="R48" s="55"/>
      <c r="S48" s="55"/>
      <c r="T48" s="55"/>
      <c r="Y48" s="23"/>
      <c r="Z48" s="23"/>
    </row>
    <row r="49" spans="1:26" ht="16.5" thickTop="1" x14ac:dyDescent="0.25">
      <c r="A49" s="5">
        <v>36</v>
      </c>
      <c r="R49" s="55"/>
      <c r="S49" s="55"/>
      <c r="T49" s="55"/>
      <c r="Y49" s="23"/>
      <c r="Z49" s="23"/>
    </row>
    <row r="50" spans="1:26" x14ac:dyDescent="0.25">
      <c r="A50" s="5">
        <v>37</v>
      </c>
      <c r="B50" s="56" t="s">
        <v>73</v>
      </c>
      <c r="O50" s="3"/>
      <c r="Q50" s="23"/>
      <c r="R50" s="55"/>
      <c r="S50" s="55"/>
      <c r="T50" s="55"/>
      <c r="U50" s="42"/>
    </row>
    <row r="51" spans="1:26" x14ac:dyDescent="0.25">
      <c r="A51" s="5">
        <v>38</v>
      </c>
      <c r="B51" s="56" t="s">
        <v>74</v>
      </c>
      <c r="M51" s="23"/>
      <c r="Q51" s="23"/>
      <c r="U51" s="27"/>
    </row>
    <row r="52" spans="1:26" x14ac:dyDescent="0.25">
      <c r="A52" s="5"/>
      <c r="H52" s="9"/>
      <c r="M52" s="55"/>
      <c r="N52" s="55"/>
      <c r="O52" s="55"/>
      <c r="P52" s="57"/>
    </row>
    <row r="53" spans="1:26" x14ac:dyDescent="0.25">
      <c r="A53" s="5"/>
      <c r="M53" s="55"/>
      <c r="N53" s="55"/>
      <c r="O53" s="55"/>
      <c r="P53" s="58"/>
    </row>
    <row r="54" spans="1:26" x14ac:dyDescent="0.25">
      <c r="A54" s="5"/>
      <c r="M54" s="55"/>
      <c r="N54" s="55"/>
      <c r="O54" s="55"/>
      <c r="P54" s="59"/>
    </row>
    <row r="55" spans="1:26" x14ac:dyDescent="0.25">
      <c r="A55" s="5"/>
    </row>
    <row r="56" spans="1:26" x14ac:dyDescent="0.25">
      <c r="A56" s="5"/>
      <c r="P56" s="59"/>
      <c r="Q56" s="21"/>
    </row>
    <row r="57" spans="1:26" x14ac:dyDescent="0.25">
      <c r="A57" s="5"/>
    </row>
    <row r="58" spans="1:26" x14ac:dyDescent="0.25">
      <c r="A58" s="5"/>
      <c r="P58" s="23"/>
    </row>
    <row r="59" spans="1:26" x14ac:dyDescent="0.25">
      <c r="A59" s="5"/>
    </row>
    <row r="60" spans="1:26" x14ac:dyDescent="0.25">
      <c r="A60" s="5"/>
    </row>
    <row r="61" spans="1:26" x14ac:dyDescent="0.25">
      <c r="A61" s="5"/>
    </row>
    <row r="68" spans="1:18" x14ac:dyDescent="0.25">
      <c r="E68" s="6"/>
      <c r="F68" s="6"/>
      <c r="P68" s="3"/>
      <c r="Q68" s="3"/>
    </row>
    <row r="69" spans="1:18" x14ac:dyDescent="0.25">
      <c r="E69" s="6"/>
      <c r="F69" s="6"/>
      <c r="P69" s="3"/>
      <c r="Q69" s="3"/>
    </row>
    <row r="70" spans="1:18" x14ac:dyDescent="0.25">
      <c r="E70" s="6"/>
      <c r="F70" s="6"/>
    </row>
    <row r="72" spans="1:18" x14ac:dyDescent="0.25">
      <c r="O72" s="5"/>
    </row>
    <row r="73" spans="1:18" x14ac:dyDescent="0.25">
      <c r="A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8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8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7" spans="1:18" x14ac:dyDescent="0.25">
      <c r="B77" s="20"/>
      <c r="R77" s="9"/>
    </row>
    <row r="78" spans="1:18" x14ac:dyDescent="0.25">
      <c r="R78" s="9"/>
    </row>
    <row r="79" spans="1:18" x14ac:dyDescent="0.25">
      <c r="C79" s="5"/>
      <c r="O79" s="21"/>
      <c r="P79" s="17"/>
      <c r="Q79" s="17"/>
      <c r="R79" s="9"/>
    </row>
    <row r="80" spans="1:18" x14ac:dyDescent="0.25">
      <c r="C80" s="5"/>
      <c r="P80" s="9"/>
      <c r="Q80" s="9"/>
      <c r="R80" s="9"/>
    </row>
    <row r="83" spans="3:18" x14ac:dyDescent="0.25">
      <c r="C83" s="5"/>
      <c r="H83" s="9"/>
      <c r="I83" s="9"/>
      <c r="J83" s="9"/>
      <c r="K83" s="9"/>
      <c r="L83" s="9"/>
      <c r="M83" s="9"/>
      <c r="N83" s="9"/>
      <c r="O83" s="26"/>
      <c r="P83" s="9"/>
      <c r="Q83" s="9"/>
      <c r="R83" s="9"/>
    </row>
    <row r="84" spans="3:18" x14ac:dyDescent="0.25">
      <c r="C84" s="5"/>
      <c r="H84" s="9"/>
      <c r="I84" s="9"/>
      <c r="J84" s="9"/>
      <c r="K84" s="9"/>
      <c r="L84" s="9"/>
      <c r="M84" s="9"/>
      <c r="N84" s="9"/>
      <c r="O84" s="26"/>
      <c r="P84" s="9"/>
      <c r="Q84" s="9"/>
      <c r="R84" s="9"/>
    </row>
    <row r="86" spans="3:18" x14ac:dyDescent="0.25">
      <c r="C86" s="5"/>
      <c r="H86" s="9"/>
      <c r="I86" s="9"/>
      <c r="J86" s="9"/>
      <c r="K86" s="9"/>
      <c r="L86" s="9"/>
      <c r="M86" s="9"/>
      <c r="N86" s="9"/>
      <c r="O86" s="26"/>
      <c r="P86" s="9"/>
      <c r="Q86" s="9"/>
      <c r="R86" s="9"/>
    </row>
    <row r="87" spans="3:18" x14ac:dyDescent="0.25">
      <c r="C87" s="5"/>
      <c r="H87" s="9"/>
      <c r="I87" s="9"/>
      <c r="J87" s="9"/>
      <c r="K87" s="9"/>
      <c r="L87" s="9"/>
      <c r="M87" s="9"/>
      <c r="N87" s="9"/>
      <c r="O87" s="26"/>
      <c r="P87" s="9"/>
      <c r="Q87" s="9"/>
      <c r="R87" s="9"/>
    </row>
    <row r="90" spans="3:18" x14ac:dyDescent="0.25">
      <c r="C90" s="5"/>
      <c r="H90" s="9"/>
      <c r="I90" s="9"/>
      <c r="J90" s="9"/>
      <c r="K90" s="9"/>
      <c r="L90" s="9"/>
      <c r="M90" s="9"/>
      <c r="N90" s="9"/>
      <c r="O90" s="26"/>
      <c r="P90" s="9"/>
      <c r="Q90" s="9"/>
      <c r="R90" s="9"/>
    </row>
    <row r="91" spans="3:18" x14ac:dyDescent="0.25">
      <c r="C91" s="5"/>
      <c r="H91" s="9"/>
      <c r="I91" s="9"/>
      <c r="J91" s="9"/>
      <c r="K91" s="9"/>
      <c r="L91" s="9"/>
      <c r="M91" s="9"/>
      <c r="N91" s="9"/>
      <c r="O91" s="26"/>
      <c r="P91" s="9"/>
      <c r="Q91" s="9"/>
      <c r="R91" s="9"/>
    </row>
    <row r="93" spans="3:18" x14ac:dyDescent="0.25">
      <c r="C93" s="5"/>
      <c r="H93" s="9"/>
      <c r="I93" s="9"/>
      <c r="J93" s="9"/>
      <c r="K93" s="9"/>
      <c r="L93" s="9"/>
      <c r="M93" s="9"/>
      <c r="N93" s="9"/>
      <c r="O93" s="26"/>
      <c r="P93" s="9"/>
      <c r="Q93" s="9"/>
      <c r="R93" s="9"/>
    </row>
    <row r="94" spans="3:18" x14ac:dyDescent="0.25">
      <c r="C94" s="5"/>
      <c r="H94" s="9"/>
      <c r="I94" s="9"/>
      <c r="J94" s="9"/>
      <c r="K94" s="9"/>
      <c r="L94" s="9"/>
      <c r="M94" s="9"/>
      <c r="N94" s="9"/>
      <c r="O94" s="26"/>
      <c r="P94" s="9"/>
      <c r="Q94" s="9"/>
      <c r="R94" s="9"/>
    </row>
    <row r="96" spans="3:18" x14ac:dyDescent="0.25">
      <c r="C96" s="5"/>
      <c r="H96" s="9"/>
      <c r="I96" s="9"/>
      <c r="J96" s="9"/>
      <c r="K96" s="9"/>
      <c r="L96" s="9"/>
      <c r="M96" s="9"/>
      <c r="N96" s="9"/>
      <c r="O96" s="26"/>
      <c r="P96" s="9"/>
      <c r="Q96" s="9"/>
      <c r="R96" s="9"/>
    </row>
    <row r="97" spans="3:18" x14ac:dyDescent="0.25">
      <c r="C97" s="5"/>
      <c r="H97" s="9"/>
      <c r="I97" s="9"/>
      <c r="J97" s="9"/>
      <c r="K97" s="9"/>
      <c r="L97" s="9"/>
      <c r="M97" s="9"/>
      <c r="N97" s="9"/>
      <c r="O97" s="26"/>
      <c r="P97" s="9"/>
      <c r="Q97" s="9"/>
      <c r="R97" s="9"/>
    </row>
    <row r="101" spans="3:18" x14ac:dyDescent="0.25">
      <c r="C101" s="5"/>
      <c r="H101" s="9"/>
      <c r="I101" s="9"/>
      <c r="J101" s="9"/>
      <c r="K101" s="9"/>
      <c r="L101" s="9"/>
      <c r="M101" s="9"/>
      <c r="N101" s="9"/>
      <c r="O101" s="26"/>
      <c r="P101" s="9"/>
      <c r="Q101" s="9"/>
      <c r="R101" s="9"/>
    </row>
    <row r="102" spans="3:18" x14ac:dyDescent="0.25">
      <c r="C102" s="5"/>
      <c r="H102" s="9"/>
      <c r="I102" s="9"/>
      <c r="J102" s="9"/>
      <c r="K102" s="9"/>
      <c r="L102" s="9"/>
      <c r="M102" s="9"/>
      <c r="N102" s="9"/>
      <c r="O102" s="26"/>
      <c r="P102" s="9"/>
      <c r="Q102" s="9"/>
      <c r="R102" s="9"/>
    </row>
    <row r="103" spans="3:18" x14ac:dyDescent="0.25">
      <c r="C103" s="5"/>
      <c r="H103" s="9"/>
      <c r="I103" s="9"/>
      <c r="J103" s="9"/>
      <c r="K103" s="9"/>
      <c r="L103" s="9"/>
      <c r="M103" s="9"/>
      <c r="N103" s="9"/>
      <c r="O103" s="26"/>
      <c r="P103" s="9"/>
      <c r="Q103" s="9"/>
      <c r="R103" s="9"/>
    </row>
    <row r="105" spans="3:18" x14ac:dyDescent="0.25">
      <c r="C105" s="5"/>
      <c r="H105" s="9"/>
      <c r="I105" s="9"/>
      <c r="J105" s="9"/>
      <c r="K105" s="9"/>
      <c r="L105" s="9"/>
      <c r="M105" s="9"/>
      <c r="N105" s="9"/>
      <c r="O105" s="26"/>
      <c r="P105" s="9"/>
      <c r="Q105" s="9"/>
      <c r="R105" s="9"/>
    </row>
    <row r="106" spans="3:18" x14ac:dyDescent="0.25">
      <c r="C106" s="5"/>
      <c r="H106" s="9"/>
      <c r="I106" s="9"/>
      <c r="J106" s="9"/>
      <c r="K106" s="9"/>
      <c r="L106" s="9"/>
      <c r="M106" s="9"/>
      <c r="N106" s="9"/>
      <c r="O106" s="26"/>
      <c r="P106" s="9"/>
      <c r="Q106" s="9"/>
      <c r="R106" s="9"/>
    </row>
    <row r="107" spans="3:18" x14ac:dyDescent="0.25">
      <c r="C107" s="5"/>
      <c r="H107" s="9"/>
      <c r="I107" s="9"/>
      <c r="J107" s="9"/>
      <c r="K107" s="9"/>
      <c r="L107" s="9"/>
      <c r="M107" s="9"/>
      <c r="N107" s="9"/>
      <c r="O107" s="26"/>
      <c r="P107" s="9"/>
      <c r="Q107" s="9"/>
      <c r="R107" s="9"/>
    </row>
    <row r="108" spans="3:18" x14ac:dyDescent="0.25">
      <c r="P108" s="9"/>
      <c r="Q108" s="9"/>
      <c r="R108" s="9"/>
    </row>
    <row r="109" spans="3:18" x14ac:dyDescent="0.25">
      <c r="C109" s="5"/>
      <c r="P109" s="9"/>
      <c r="Q109" s="9"/>
      <c r="R109" s="9"/>
    </row>
    <row r="110" spans="3:18" x14ac:dyDescent="0.25">
      <c r="C110" s="5"/>
      <c r="O110" s="60"/>
      <c r="P110" s="9"/>
      <c r="Q110" s="9"/>
      <c r="R110" s="9"/>
    </row>
    <row r="112" spans="3:18" x14ac:dyDescent="0.25">
      <c r="C112" s="5"/>
      <c r="H112" s="9"/>
      <c r="I112" s="9"/>
      <c r="J112" s="9"/>
      <c r="K112" s="9"/>
      <c r="L112" s="9"/>
      <c r="M112" s="9"/>
      <c r="N112" s="9"/>
      <c r="O112" s="26"/>
      <c r="P112" s="9"/>
      <c r="Q112" s="9"/>
      <c r="R112" s="9"/>
    </row>
    <row r="113" spans="3:18" x14ac:dyDescent="0.25">
      <c r="C113" s="5"/>
      <c r="H113" s="9"/>
      <c r="I113" s="9"/>
      <c r="J113" s="9"/>
      <c r="K113" s="9"/>
      <c r="L113" s="9"/>
      <c r="M113" s="9"/>
      <c r="N113" s="9"/>
      <c r="O113" s="26"/>
      <c r="P113" s="9"/>
      <c r="Q113" s="9"/>
      <c r="R113" s="9"/>
    </row>
    <row r="115" spans="3:18" x14ac:dyDescent="0.25">
      <c r="C115" s="5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26"/>
      <c r="P115" s="9"/>
      <c r="Q115" s="9"/>
      <c r="R115" s="9"/>
    </row>
    <row r="116" spans="3:18" x14ac:dyDescent="0.25">
      <c r="P116" s="9"/>
      <c r="Q116" s="9"/>
      <c r="R116" s="9"/>
    </row>
    <row r="117" spans="3:18" x14ac:dyDescent="0.25">
      <c r="C117" s="5"/>
      <c r="H117" s="9"/>
      <c r="I117" s="9"/>
      <c r="J117" s="9"/>
      <c r="K117" s="9"/>
      <c r="L117" s="9"/>
      <c r="M117" s="9"/>
      <c r="N117" s="9"/>
      <c r="O117" s="26"/>
      <c r="P117" s="9"/>
      <c r="Q117" s="9"/>
      <c r="R117" s="9"/>
    </row>
    <row r="118" spans="3:18" x14ac:dyDescent="0.25">
      <c r="C118" s="5"/>
      <c r="H118" s="9"/>
      <c r="I118" s="9"/>
      <c r="J118" s="9"/>
      <c r="K118" s="9"/>
      <c r="L118" s="9"/>
      <c r="M118" s="9"/>
      <c r="N118" s="9"/>
      <c r="O118" s="26"/>
      <c r="P118" s="9"/>
      <c r="Q118" s="9"/>
      <c r="R118" s="9"/>
    </row>
    <row r="119" spans="3:18" x14ac:dyDescent="0.25">
      <c r="O119" s="24"/>
      <c r="P119" s="9"/>
      <c r="Q119" s="9"/>
      <c r="R119" s="9"/>
    </row>
    <row r="120" spans="3:18" x14ac:dyDescent="0.25">
      <c r="C120" s="5"/>
      <c r="H120" s="9"/>
      <c r="I120" s="9"/>
      <c r="J120" s="9"/>
      <c r="K120" s="9"/>
      <c r="L120" s="9"/>
      <c r="M120" s="9"/>
      <c r="N120" s="9"/>
      <c r="O120" s="26"/>
      <c r="P120" s="9"/>
      <c r="Q120" s="9"/>
      <c r="R120" s="9"/>
    </row>
    <row r="121" spans="3:18" x14ac:dyDescent="0.25">
      <c r="O121" s="26"/>
      <c r="P121" s="9"/>
      <c r="Q121" s="9"/>
      <c r="R121" s="9"/>
    </row>
    <row r="122" spans="3:18" x14ac:dyDescent="0.25">
      <c r="C122" s="5"/>
      <c r="H122" s="9"/>
      <c r="I122" s="9"/>
      <c r="J122" s="9"/>
      <c r="K122" s="9"/>
      <c r="L122" s="9"/>
      <c r="M122" s="9"/>
      <c r="N122" s="9"/>
      <c r="O122" s="26"/>
      <c r="P122" s="9"/>
      <c r="Q122" s="9"/>
      <c r="R122" s="9"/>
    </row>
    <row r="123" spans="3:18" x14ac:dyDescent="0.25">
      <c r="C123" s="5"/>
      <c r="H123" s="9"/>
      <c r="I123" s="9"/>
      <c r="J123" s="9"/>
      <c r="K123" s="9"/>
      <c r="L123" s="9"/>
      <c r="M123" s="9"/>
      <c r="N123" s="9"/>
      <c r="O123" s="26"/>
      <c r="P123" s="9"/>
      <c r="Q123" s="9"/>
      <c r="R123" s="9"/>
    </row>
    <row r="125" spans="3:18" x14ac:dyDescent="0.25">
      <c r="E125" s="9"/>
      <c r="F125" s="9"/>
      <c r="H125" s="9"/>
      <c r="I125" s="9"/>
      <c r="J125" s="9"/>
      <c r="K125" s="9"/>
      <c r="L125" s="9"/>
      <c r="M125" s="9"/>
      <c r="N125" s="9"/>
      <c r="O125" s="26"/>
      <c r="P125" s="9"/>
      <c r="Q125" s="9"/>
      <c r="R125" s="9"/>
    </row>
    <row r="126" spans="3:18" x14ac:dyDescent="0.25">
      <c r="C126" s="32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61"/>
      <c r="P126" s="17"/>
      <c r="Q126" s="17"/>
      <c r="R126" s="9"/>
    </row>
    <row r="127" spans="3:18" x14ac:dyDescent="0.25">
      <c r="E127" s="9"/>
      <c r="F127" s="9"/>
      <c r="H127" s="61"/>
      <c r="I127" s="61"/>
      <c r="J127" s="61"/>
      <c r="K127" s="61"/>
      <c r="L127" s="61"/>
      <c r="M127" s="61"/>
      <c r="N127" s="61"/>
      <c r="P127" s="9"/>
      <c r="Q127" s="9"/>
      <c r="R127" s="9"/>
    </row>
    <row r="128" spans="3:18" x14ac:dyDescent="0.25">
      <c r="R128" s="9"/>
    </row>
    <row r="129" spans="2:18" x14ac:dyDescent="0.25">
      <c r="B129" s="32"/>
      <c r="H129" s="9"/>
      <c r="I129" s="9"/>
      <c r="J129" s="9"/>
      <c r="K129" s="9"/>
      <c r="L129" s="9"/>
      <c r="M129" s="9"/>
      <c r="N129" s="9"/>
      <c r="P129" s="62"/>
      <c r="Q129" s="62"/>
      <c r="R129" s="9"/>
    </row>
  </sheetData>
  <mergeCells count="2">
    <mergeCell ref="J8:K8"/>
    <mergeCell ref="J9:K9"/>
  </mergeCells>
  <pageMargins left="0.75" right="0.5" top="0.5" bottom="0.5" header="0.5" footer="0.5"/>
  <pageSetup scale="55" orientation="landscape" horizontalDpi="300" verticalDpi="300" r:id="rId1"/>
  <headerFooter alignWithMargins="0">
    <oddFooter>&amp;CPage &amp;P of &amp;N</oddFoot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 Year Revenue Present</vt:lpstr>
      <vt:lpstr>'Test Year Revenue Present'!Print_Area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Joe T Christian</cp:lastModifiedBy>
  <dcterms:created xsi:type="dcterms:W3CDTF">2021-06-28T12:20:31Z</dcterms:created>
  <dcterms:modified xsi:type="dcterms:W3CDTF">2021-06-28T21:56:19Z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