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74" activeTab="0"/>
  </bookViews>
  <sheets>
    <sheet name="Avg Cost" sheetId="1" r:id="rId1"/>
    <sheet name="Cost per Min-Field" sheetId="2" r:id="rId2"/>
    <sheet name="Cost per Min-Office" sheetId="3" r:id="rId3"/>
    <sheet name="Cost per Min-Supervision" sheetId="4" r:id="rId4"/>
    <sheet name="Travel Cost between Orders" sheetId="5" r:id="rId5"/>
    <sheet name="Check Charge" sheetId="6" r:id="rId6"/>
    <sheet name="CSC Cost per Call" sheetId="7" r:id="rId7"/>
  </sheets>
  <definedNames>
    <definedName name="_xlnm.Print_Area" localSheetId="0">'Avg Cost'!$A$1:$M$32</definedName>
    <definedName name="_xlnm.Print_Area" localSheetId="4">'Travel Cost between Orders'!$A$1:$D$28</definedName>
  </definedNames>
  <calcPr fullCalcOnLoad="1"/>
</workbook>
</file>

<file path=xl/sharedStrings.xml><?xml version="1.0" encoding="utf-8"?>
<sst xmlns="http://schemas.openxmlformats.org/spreadsheetml/2006/main" count="147" uniqueCount="106">
  <si>
    <t>Line</t>
  </si>
  <si>
    <t>No.</t>
  </si>
  <si>
    <t>Description</t>
  </si>
  <si>
    <t>(1)</t>
  </si>
  <si>
    <t>(2)</t>
  </si>
  <si>
    <t>Travel</t>
  </si>
  <si>
    <t>Current</t>
  </si>
  <si>
    <t>Technician</t>
  </si>
  <si>
    <t>Office</t>
  </si>
  <si>
    <t xml:space="preserve">Total </t>
  </si>
  <si>
    <t>Cost</t>
  </si>
  <si>
    <t>Preparation</t>
  </si>
  <si>
    <t xml:space="preserve">Average </t>
  </si>
  <si>
    <t>Salary &amp;</t>
  </si>
  <si>
    <t>Salary</t>
  </si>
  <si>
    <t>Between</t>
  </si>
  <si>
    <t>and</t>
  </si>
  <si>
    <t>Total</t>
  </si>
  <si>
    <t>Time To</t>
  </si>
  <si>
    <t>Load Per</t>
  </si>
  <si>
    <t>Orders</t>
  </si>
  <si>
    <t xml:space="preserve">Service </t>
  </si>
  <si>
    <t>Processing</t>
  </si>
  <si>
    <t>Rates</t>
  </si>
  <si>
    <t>Complete</t>
  </si>
  <si>
    <t>Minute</t>
  </si>
  <si>
    <t>Order</t>
  </si>
  <si>
    <t>Cost Per</t>
  </si>
  <si>
    <t>of</t>
  </si>
  <si>
    <t xml:space="preserve">To </t>
  </si>
  <si>
    <t>Perform</t>
  </si>
  <si>
    <t>Supervision</t>
  </si>
  <si>
    <t>Turn On</t>
  </si>
  <si>
    <t>Special Service Charge Analysis</t>
  </si>
  <si>
    <t>Meter Sets</t>
  </si>
  <si>
    <t>Atmos Energy- Kentucky</t>
  </si>
  <si>
    <t>Line No.</t>
  </si>
  <si>
    <t>Average Salary per Employee w\Benefits</t>
  </si>
  <si>
    <t>Divided by 60 Minutes per Hour</t>
  </si>
  <si>
    <t>Employee Cost per Minute</t>
  </si>
  <si>
    <t>All Field Service Personnel</t>
  </si>
  <si>
    <t>1</t>
  </si>
  <si>
    <t>Atmos Energy Kentucky Division</t>
  </si>
  <si>
    <t>Travel Cost</t>
  </si>
  <si>
    <t>Between Orders</t>
  </si>
  <si>
    <t>Estimated Average Speed (Miles per Hour)</t>
  </si>
  <si>
    <t>Miles Between Orders</t>
  </si>
  <si>
    <t>Minutes Between Orders</t>
  </si>
  <si>
    <t>Loaded Salary per Minute</t>
  </si>
  <si>
    <t>Employee Travel Cost per Order</t>
  </si>
  <si>
    <r>
      <t>Vehicle Cost per Mile</t>
    </r>
    <r>
      <rPr>
        <vertAlign val="superscript"/>
        <sz val="10"/>
        <rFont val="Arial"/>
        <family val="2"/>
      </rPr>
      <t>2</t>
    </r>
  </si>
  <si>
    <r>
      <t>Minutes per Mile</t>
    </r>
    <r>
      <rPr>
        <vertAlign val="superscript"/>
        <sz val="10"/>
        <rFont val="Arial"/>
        <family val="2"/>
      </rPr>
      <t>1</t>
    </r>
  </si>
  <si>
    <t>Vehicle Cost per Order</t>
  </si>
  <si>
    <t>Total Cost to Arrive</t>
  </si>
  <si>
    <t>Minutes Divided by 25 Mph</t>
  </si>
  <si>
    <t>2</t>
  </si>
  <si>
    <t>Computation of Senior Service Tech Costs per Minute</t>
  </si>
  <si>
    <t>Cost Per Call</t>
  </si>
  <si>
    <t>All Field Office Assistants</t>
  </si>
  <si>
    <t>Computation of Office Assistant (OA) Costs per Minute</t>
  </si>
  <si>
    <t>Times .10 of Supervisors Time spent on SOs</t>
  </si>
  <si>
    <t>Computation of Operations Supervisor Costs per Minute</t>
  </si>
  <si>
    <t>CSC</t>
  </si>
  <si>
    <t>Bank</t>
  </si>
  <si>
    <t>CHARGE</t>
  </si>
  <si>
    <t>Fifth Third Bank</t>
  </si>
  <si>
    <t>Average Return Check Charge</t>
  </si>
  <si>
    <t>Atmos Energy - Kentucky Division</t>
  </si>
  <si>
    <t>Totals</t>
  </si>
  <si>
    <t>Chase Bank</t>
  </si>
  <si>
    <t>Branch Banking &amp;Trust (BB&amp;T)</t>
  </si>
  <si>
    <t>Returned Check Charge</t>
  </si>
  <si>
    <t>Customer Support Center</t>
  </si>
  <si>
    <t>Sr. Service</t>
  </si>
  <si>
    <t># Orders</t>
  </si>
  <si>
    <t>Return Check Charges</t>
  </si>
  <si>
    <t>FY 2021 Mid-Point of Senior Service Tech pay grade NEX4</t>
  </si>
  <si>
    <t>FY 2021 Mid-Point of Office Assistants (OA) pay grade NEX3</t>
  </si>
  <si>
    <t>FY 2021 Mid-Point of Operations Supervisor pay grade 5</t>
  </si>
  <si>
    <t>Read</t>
  </si>
  <si>
    <t>Reconnect Delinquent Service</t>
  </si>
  <si>
    <t>IRS Rate for Expenses of Operating a Vehicle as of 01/01/2021</t>
  </si>
  <si>
    <t>Times FY 2021 Benefits and Payroll Tax Loading Factor</t>
  </si>
  <si>
    <t>Bank of America</t>
  </si>
  <si>
    <t>Regions</t>
  </si>
  <si>
    <t>Survey of Banks - September 9, 2021</t>
  </si>
  <si>
    <t xml:space="preserve">3 Year </t>
  </si>
  <si>
    <t>Average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</si>
  <si>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Meter Test Charge</t>
    </r>
  </si>
  <si>
    <t>Notes: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</si>
  <si>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Meter Test Charge - This charge was intended to cover the cost of testing a meter should the customer dispute such meter's accuracy.  There have been 0 occurences of such charge being billed.</t>
    </r>
  </si>
  <si>
    <r>
      <t>Billed</t>
    </r>
    <r>
      <rPr>
        <b/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</si>
  <si>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Company used a 3 year average of orders billed for this analysis.  Specifically, we used the 12 month time periods ending March 2018, March 2019, and March 2020.</t>
    </r>
  </si>
  <si>
    <t>FY 2018</t>
  </si>
  <si>
    <t>FY 2019</t>
  </si>
  <si>
    <t>FY 2020`</t>
  </si>
  <si>
    <t>3 Year Average</t>
  </si>
  <si>
    <t>Total Enterprise Calls (including IVR handled calls)</t>
  </si>
  <si>
    <t>Total O&amp;M Cost Contact Center</t>
  </si>
  <si>
    <t>3 Year Average (FY18 - FY 20)</t>
  </si>
  <si>
    <t>Times .05 of OA's Time on Reconnect Delinquent Service Orders</t>
  </si>
  <si>
    <r>
      <t>(Minutes)</t>
    </r>
    <r>
      <rPr>
        <b/>
        <vertAlign val="superscript"/>
        <sz val="10"/>
        <rFont val="Arial Narrow"/>
        <family val="2"/>
      </rPr>
      <t>3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</si>
  <si>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Each work order task duration is reviewed periodically to make sure time allocated by the dispatching tool provides a practical amount of time for technicians to perform each task.</t>
    </r>
  </si>
  <si>
    <t xml:space="preserve">  An average of actual historic task duration captured in mobile data order completions are used to calibrate the values.</t>
  </si>
  <si>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>Seasonal Charge</t>
    </r>
  </si>
  <si>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Seasonal Charge assumes 10 minutes for the initial turn-off and 30 minutes for the subsequent reconnect.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</si>
</sst>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&quot;$&quot;* #,##0.0_);_(&quot;$&quot;* \(#,##0.0\);_(&quot;$&quot;* &quot;-&quot;??_);_(@_)"/>
    <numFmt numFmtId="166" formatCode="&quot;$&quot;#,##0.000_);[Red]\(&quot;$&quot;#,##0.000\)"/>
    <numFmt numFmtId="167" formatCode="&quot;$&quot;#,##0.0000_);[Red]\(&quot;$&quot;#,##0.0000\)"/>
    <numFmt numFmtId="168" formatCode="&quot;$&quot;#,##0.00000_);[Red]\(&quot;$&quot;#,##0.00000\)"/>
    <numFmt numFmtId="169" formatCode="&quot;$&quot;#,##0.000000_);[Red]\(&quot;$&quot;#,##0.000000\)"/>
    <numFmt numFmtId="170" formatCode="&quot;$&quot;#,##0.0000000_);[Red]\(&quot;$&quot;#,##0.0000000\)"/>
    <numFmt numFmtId="171" formatCode="0.0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0.0"/>
    <numFmt numFmtId="176" formatCode="0.0000"/>
    <numFmt numFmtId="177" formatCode="0.000"/>
    <numFmt numFmtId="178" formatCode="&quot;$&quot;#,##0.0000_);\(&quot;$&quot;#,##0.0000\)"/>
    <numFmt numFmtId="179" formatCode="&quot;$&quot;#,##0.00000_);\(&quot;$&quot;#,##0.00000\)"/>
    <numFmt numFmtId="180" formatCode="#,##0.00000_);\(#,##0.00000\)"/>
    <numFmt numFmtId="181" formatCode="0.00_);\(0.00\)"/>
    <numFmt numFmtId="182" formatCode="_(* #,##0_);_(* \(#,##0\);_(* &quot;-&quot;??_);_(@_)"/>
    <numFmt numFmtId="183" formatCode="#,##0.0_);\(#,##0.0\)"/>
    <numFmt numFmtId="184" formatCode="#,##0.000_);\(#,##0.000\)"/>
    <numFmt numFmtId="185" formatCode="#,##0.0000_);\(#,##0.0000\)"/>
    <numFmt numFmtId="186" formatCode="_(&quot;$&quot;* #,##0_);_(&quot;$&quot;* \(#,##0\);_(&quot;$&quot;* &quot;-&quot;??_);_(@_)"/>
    <numFmt numFmtId="187" formatCode="&quot;$&quot;#,##0.0_);\(&quot;$&quot;#,##0.0\)"/>
    <numFmt numFmtId="188" formatCode="_(* #,##0.000_);_(* \(#,##0.000\);_(* &quot;-&quot;??_);_(@_)"/>
    <numFmt numFmtId="189" formatCode="_(* #,##0.0_);_(* \(#,##0.0\);_(* &quot;-&quot;??_);_(@_)"/>
    <numFmt numFmtId="190" formatCode="&quot;$&quot;#,##0.00"/>
    <numFmt numFmtId="191" formatCode="#,##0.0_);[Red]\(#,##0.0\)"/>
    <numFmt numFmtId="192" formatCode="&quot;$&quot;#,##0"/>
    <numFmt numFmtId="193" formatCode="[$-409]dddd\,\ mmmm\ dd\,\ yyyy"/>
    <numFmt numFmtId="194" formatCode="[$-409]mmm\-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 quotePrefix="1">
      <alignment horizontal="right"/>
    </xf>
    <xf numFmtId="0" fontId="0" fillId="0" borderId="0" xfId="0" applyAlignment="1">
      <alignment vertical="top" wrapText="1"/>
    </xf>
    <xf numFmtId="0" fontId="4" fillId="0" borderId="0" xfId="0" applyFont="1" applyAlignment="1" quotePrefix="1">
      <alignment horizontal="right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82" fontId="0" fillId="0" borderId="0" xfId="42" applyNumberFormat="1" applyFont="1" applyAlignment="1">
      <alignment/>
    </xf>
    <xf numFmtId="186" fontId="0" fillId="0" borderId="0" xfId="45" applyNumberFormat="1" applyFont="1" applyAlignment="1">
      <alignment/>
    </xf>
    <xf numFmtId="7" fontId="0" fillId="0" borderId="0" xfId="45" applyNumberFormat="1" applyFont="1" applyAlignment="1">
      <alignment/>
    </xf>
    <xf numFmtId="44" fontId="1" fillId="0" borderId="0" xfId="45" applyFont="1" applyAlignment="1">
      <alignment/>
    </xf>
    <xf numFmtId="44" fontId="0" fillId="0" borderId="0" xfId="45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2" fontId="9" fillId="0" borderId="12" xfId="0" applyNumberFormat="1" applyFont="1" applyBorder="1" applyAlignment="1" quotePrefix="1">
      <alignment horizontal="center"/>
    </xf>
    <xf numFmtId="4" fontId="9" fillId="0" borderId="12" xfId="0" applyNumberFormat="1" applyFont="1" applyBorder="1" applyAlignment="1" quotePrefix="1">
      <alignment horizontal="center"/>
    </xf>
    <xf numFmtId="8" fontId="9" fillId="0" borderId="12" xfId="0" applyNumberFormat="1" applyFont="1" applyBorder="1" applyAlignment="1" quotePrefix="1">
      <alignment horizontal="center"/>
    </xf>
    <xf numFmtId="8" fontId="9" fillId="0" borderId="12" xfId="0" applyNumberFormat="1" applyFont="1" applyBorder="1" applyAlignment="1">
      <alignment horizontal="center"/>
    </xf>
    <xf numFmtId="0" fontId="9" fillId="0" borderId="0" xfId="0" applyFont="1" applyAlignment="1" quotePrefix="1">
      <alignment horizontal="centerContinuous"/>
    </xf>
    <xf numFmtId="44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8" fontId="8" fillId="0" borderId="0" xfId="45" applyNumberFormat="1" applyFont="1" applyAlignment="1">
      <alignment horizontal="center"/>
    </xf>
    <xf numFmtId="44" fontId="8" fillId="0" borderId="0" xfId="45" applyFont="1" applyAlignment="1">
      <alignment horizontal="center"/>
    </xf>
    <xf numFmtId="190" fontId="8" fillId="0" borderId="0" xfId="45" applyNumberFormat="1" applyFont="1" applyAlignment="1">
      <alignment horizontal="center"/>
    </xf>
    <xf numFmtId="8" fontId="8" fillId="0" borderId="0" xfId="45" applyNumberFormat="1" applyFont="1" applyAlignment="1">
      <alignment/>
    </xf>
    <xf numFmtId="7" fontId="8" fillId="0" borderId="0" xfId="45" applyNumberFormat="1" applyFont="1" applyAlignment="1">
      <alignment horizontal="center"/>
    </xf>
    <xf numFmtId="8" fontId="9" fillId="0" borderId="0" xfId="0" applyNumberFormat="1" applyFont="1" applyAlignment="1">
      <alignment/>
    </xf>
    <xf numFmtId="8" fontId="8" fillId="0" borderId="0" xfId="45" applyNumberFormat="1" applyFont="1" applyAlignment="1">
      <alignment/>
    </xf>
    <xf numFmtId="44" fontId="9" fillId="0" borderId="0" xfId="0" applyNumberFormat="1" applyFont="1" applyAlignment="1">
      <alignment/>
    </xf>
    <xf numFmtId="44" fontId="8" fillId="0" borderId="0" xfId="45" applyFont="1" applyAlignment="1">
      <alignment/>
    </xf>
    <xf numFmtId="8" fontId="8" fillId="0" borderId="0" xfId="0" applyNumberFormat="1" applyFont="1" applyAlignment="1">
      <alignment/>
    </xf>
    <xf numFmtId="8" fontId="8" fillId="0" borderId="0" xfId="0" applyNumberFormat="1" applyFont="1" applyAlignment="1">
      <alignment horizontal="center"/>
    </xf>
    <xf numFmtId="44" fontId="9" fillId="0" borderId="0" xfId="45" applyFont="1" applyBorder="1" applyAlignment="1">
      <alignment/>
    </xf>
    <xf numFmtId="0" fontId="11" fillId="0" borderId="0" xfId="0" applyFont="1" applyAlignment="1">
      <alignment horizontal="right"/>
    </xf>
    <xf numFmtId="18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7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tabSelected="1" zoomScaleSheetLayoutView="130" zoomScalePageLayoutView="0" workbookViewId="0" topLeftCell="A1">
      <selection activeCell="A2" sqref="A2"/>
    </sheetView>
  </sheetViews>
  <sheetFormatPr defaultColWidth="9.140625" defaultRowHeight="12.75"/>
  <cols>
    <col min="1" max="1" width="4.28125" style="32" bestFit="1" customWidth="1"/>
    <col min="2" max="2" width="22.28125" style="32" customWidth="1"/>
    <col min="3" max="3" width="10.00390625" style="32" bestFit="1" customWidth="1"/>
    <col min="4" max="4" width="8.140625" style="32" bestFit="1" customWidth="1"/>
    <col min="5" max="5" width="9.140625" style="32" bestFit="1" customWidth="1"/>
    <col min="6" max="6" width="7.7109375" style="32" bestFit="1" customWidth="1"/>
    <col min="7" max="7" width="10.57421875" style="32" customWidth="1"/>
    <col min="8" max="8" width="7.7109375" style="32" bestFit="1" customWidth="1"/>
    <col min="9" max="10" width="7.421875" style="32" bestFit="1" customWidth="1"/>
    <col min="11" max="11" width="9.7109375" style="32" bestFit="1" customWidth="1"/>
    <col min="12" max="12" width="6.8515625" style="32" bestFit="1" customWidth="1"/>
    <col min="13" max="13" width="8.57421875" style="32" bestFit="1" customWidth="1"/>
    <col min="14" max="16384" width="9.140625" style="32" customWidth="1"/>
  </cols>
  <sheetData>
    <row r="2" spans="2:13" ht="12.75">
      <c r="B2" s="33"/>
      <c r="C2" s="34"/>
      <c r="E2" s="34"/>
      <c r="F2" s="34"/>
      <c r="G2" s="35" t="s">
        <v>35</v>
      </c>
      <c r="H2" s="34"/>
      <c r="I2" s="34"/>
      <c r="J2" s="34"/>
      <c r="K2" s="34"/>
      <c r="L2" s="34"/>
      <c r="M2" s="34"/>
    </row>
    <row r="3" spans="2:13" ht="12.75">
      <c r="B3" s="34"/>
      <c r="C3" s="34"/>
      <c r="E3" s="34"/>
      <c r="F3" s="34"/>
      <c r="G3" s="35" t="s">
        <v>33</v>
      </c>
      <c r="H3" s="34"/>
      <c r="I3" s="34"/>
      <c r="J3" s="34"/>
      <c r="K3" s="34"/>
      <c r="L3" s="34"/>
      <c r="M3" s="34"/>
    </row>
    <row r="4" spans="2:13" ht="12.75">
      <c r="B4" s="34"/>
      <c r="C4" s="34"/>
      <c r="E4" s="34"/>
      <c r="F4" s="34"/>
      <c r="G4" s="34"/>
      <c r="H4" s="34"/>
      <c r="I4" s="34"/>
      <c r="J4" s="34"/>
      <c r="K4" s="34"/>
      <c r="L4" s="34"/>
      <c r="M4" s="34"/>
    </row>
    <row r="5" spans="1:11" ht="12.75">
      <c r="A5" s="33"/>
      <c r="E5" s="35" t="s">
        <v>73</v>
      </c>
      <c r="F5" s="35"/>
      <c r="G5" s="35"/>
      <c r="I5" s="35" t="s">
        <v>5</v>
      </c>
      <c r="K5" s="35" t="s">
        <v>62</v>
      </c>
    </row>
    <row r="6" spans="1:11" ht="12.75">
      <c r="A6" s="33"/>
      <c r="E6" s="35" t="s">
        <v>7</v>
      </c>
      <c r="F6" s="35" t="s">
        <v>8</v>
      </c>
      <c r="G6" s="35" t="s">
        <v>31</v>
      </c>
      <c r="H6" s="35" t="s">
        <v>9</v>
      </c>
      <c r="I6" s="35" t="s">
        <v>10</v>
      </c>
      <c r="K6" s="35" t="s">
        <v>11</v>
      </c>
    </row>
    <row r="7" spans="1:13" ht="12.75">
      <c r="A7" s="33"/>
      <c r="B7" s="33"/>
      <c r="C7" s="35" t="s">
        <v>86</v>
      </c>
      <c r="D7" s="35" t="s">
        <v>12</v>
      </c>
      <c r="E7" s="35" t="s">
        <v>13</v>
      </c>
      <c r="F7" s="35" t="s">
        <v>13</v>
      </c>
      <c r="G7" s="35" t="s">
        <v>13</v>
      </c>
      <c r="H7" s="35" t="s">
        <v>14</v>
      </c>
      <c r="I7" s="35" t="s">
        <v>15</v>
      </c>
      <c r="J7" s="33"/>
      <c r="K7" s="35" t="s">
        <v>16</v>
      </c>
      <c r="L7" s="35" t="s">
        <v>17</v>
      </c>
      <c r="M7" s="35"/>
    </row>
    <row r="8" spans="1:13" ht="12.75">
      <c r="A8" s="35"/>
      <c r="B8" s="33"/>
      <c r="C8" s="35" t="s">
        <v>87</v>
      </c>
      <c r="D8" s="35" t="s">
        <v>18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20</v>
      </c>
      <c r="J8" s="35" t="s">
        <v>21</v>
      </c>
      <c r="K8" s="35" t="s">
        <v>22</v>
      </c>
      <c r="L8" s="35" t="s">
        <v>10</v>
      </c>
      <c r="M8" s="35"/>
    </row>
    <row r="9" spans="1:13" ht="12.75">
      <c r="A9" s="35" t="s">
        <v>0</v>
      </c>
      <c r="B9" s="37"/>
      <c r="C9" s="35" t="s">
        <v>74</v>
      </c>
      <c r="D9" s="35" t="s">
        <v>24</v>
      </c>
      <c r="E9" s="35" t="s">
        <v>25</v>
      </c>
      <c r="F9" s="35" t="s">
        <v>25</v>
      </c>
      <c r="G9" s="35" t="s">
        <v>25</v>
      </c>
      <c r="H9" s="35" t="s">
        <v>26</v>
      </c>
      <c r="I9" s="38"/>
      <c r="J9" s="35" t="s">
        <v>27</v>
      </c>
      <c r="K9" s="35" t="s">
        <v>28</v>
      </c>
      <c r="L9" s="35" t="s">
        <v>29</v>
      </c>
      <c r="M9" s="35" t="s">
        <v>6</v>
      </c>
    </row>
    <row r="10" spans="1:13" ht="15.75" thickBot="1">
      <c r="A10" s="39" t="s">
        <v>1</v>
      </c>
      <c r="B10" s="40" t="s">
        <v>2</v>
      </c>
      <c r="C10" s="39" t="s">
        <v>91</v>
      </c>
      <c r="D10" s="39" t="s">
        <v>101</v>
      </c>
      <c r="E10" s="41">
        <f>'Cost per Min-Field'!C16</f>
        <v>0.6300298333333334</v>
      </c>
      <c r="F10" s="42">
        <f>'Cost per Min-Office'!$C$18</f>
        <v>0.027700389166666662</v>
      </c>
      <c r="G10" s="41">
        <f>'Cost per Min-Supervision'!$C$18</f>
        <v>0.10662937500000001</v>
      </c>
      <c r="H10" s="43"/>
      <c r="I10" s="44"/>
      <c r="J10" s="39" t="s">
        <v>26</v>
      </c>
      <c r="K10" s="39" t="s">
        <v>26</v>
      </c>
      <c r="L10" s="39" t="s">
        <v>30</v>
      </c>
      <c r="M10" s="39" t="s">
        <v>23</v>
      </c>
    </row>
    <row r="11" spans="2:13" ht="12.75">
      <c r="B11" s="4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3:11" ht="12.75">
      <c r="C12" s="36"/>
      <c r="J12" s="46"/>
      <c r="K12" s="46"/>
    </row>
    <row r="13" spans="1:13" ht="12.75">
      <c r="A13" s="36">
        <v>1</v>
      </c>
      <c r="B13" s="32" t="s">
        <v>34</v>
      </c>
      <c r="C13" s="47">
        <v>2534</v>
      </c>
      <c r="D13" s="48">
        <v>45</v>
      </c>
      <c r="E13" s="49">
        <f>+E10*D13</f>
        <v>28.3513425</v>
      </c>
      <c r="F13" s="50"/>
      <c r="G13" s="51">
        <f>G10*D13</f>
        <v>4.798321875000001</v>
      </c>
      <c r="H13" s="49">
        <f>SUM(E13:G13)</f>
        <v>33.149664375</v>
      </c>
      <c r="I13" s="49">
        <f>+'Travel Cost between Orders'!C24</f>
        <v>10.835207741666668</v>
      </c>
      <c r="J13" s="52">
        <f>SUM(H13:I13)</f>
        <v>43.984872116666665</v>
      </c>
      <c r="K13" s="53">
        <f>'CSC Cost per Call'!$C$13</f>
        <v>3.1108221169071264</v>
      </c>
      <c r="L13" s="54">
        <f>+J13+K13</f>
        <v>47.095694233573795</v>
      </c>
      <c r="M13" s="52">
        <v>34</v>
      </c>
    </row>
    <row r="14" spans="3:13" ht="12.75">
      <c r="C14" s="36"/>
      <c r="D14" s="36"/>
      <c r="E14" s="50"/>
      <c r="F14" s="50"/>
      <c r="G14" s="51"/>
      <c r="H14" s="50"/>
      <c r="I14" s="50"/>
      <c r="K14" s="55"/>
      <c r="L14" s="56"/>
      <c r="M14" s="57"/>
    </row>
    <row r="15" spans="1:13" ht="12.75">
      <c r="A15" s="36">
        <v>2</v>
      </c>
      <c r="B15" s="32" t="s">
        <v>32</v>
      </c>
      <c r="C15" s="47">
        <v>12016</v>
      </c>
      <c r="D15" s="48">
        <v>35</v>
      </c>
      <c r="E15" s="49">
        <f>+E10*D15</f>
        <v>22.05104416666667</v>
      </c>
      <c r="F15" s="50"/>
      <c r="G15" s="51">
        <f>D15*G10</f>
        <v>3.7320281250000003</v>
      </c>
      <c r="H15" s="49">
        <f>SUM(E15:G15)</f>
        <v>25.78307229166667</v>
      </c>
      <c r="I15" s="49">
        <f>+'Travel Cost between Orders'!C24</f>
        <v>10.835207741666668</v>
      </c>
      <c r="J15" s="52">
        <f>SUM(H15:I15)</f>
        <v>36.618280033333335</v>
      </c>
      <c r="K15" s="53">
        <f>'CSC Cost per Call'!$C$13</f>
        <v>3.1108221169071264</v>
      </c>
      <c r="L15" s="54">
        <f>+J15+K15</f>
        <v>39.729102150240465</v>
      </c>
      <c r="M15" s="52">
        <v>23</v>
      </c>
    </row>
    <row r="16" spans="3:13" ht="12.75">
      <c r="C16" s="36"/>
      <c r="D16" s="36"/>
      <c r="E16" s="50"/>
      <c r="F16" s="50"/>
      <c r="G16" s="51"/>
      <c r="H16" s="50"/>
      <c r="I16" s="50"/>
      <c r="K16" s="51"/>
      <c r="L16" s="56"/>
      <c r="M16" s="57"/>
    </row>
    <row r="17" spans="1:13" ht="12.75">
      <c r="A17" s="36">
        <v>3</v>
      </c>
      <c r="B17" s="32" t="s">
        <v>80</v>
      </c>
      <c r="C17" s="47">
        <v>3656</v>
      </c>
      <c r="D17" s="48">
        <v>30</v>
      </c>
      <c r="E17" s="49">
        <f>+E10*D17</f>
        <v>18.900895000000002</v>
      </c>
      <c r="F17" s="50">
        <f>D17*F10</f>
        <v>0.8310116749999998</v>
      </c>
      <c r="G17" s="51">
        <f>D17*G10</f>
        <v>3.1988812500000003</v>
      </c>
      <c r="H17" s="49">
        <f>SUM(E17:G17)</f>
        <v>22.930787925</v>
      </c>
      <c r="I17" s="49">
        <f>+'Travel Cost between Orders'!C24</f>
        <v>10.835207741666668</v>
      </c>
      <c r="J17" s="52">
        <f>SUM(H17:I17)</f>
        <v>33.76599566666667</v>
      </c>
      <c r="K17" s="53">
        <f>'CSC Cost per Call'!$C$13</f>
        <v>3.1108221169071264</v>
      </c>
      <c r="L17" s="54">
        <f>+J17+K17</f>
        <v>36.8768177835738</v>
      </c>
      <c r="M17" s="52">
        <v>39</v>
      </c>
    </row>
    <row r="18" spans="1:13" ht="12.75">
      <c r="A18" s="36"/>
      <c r="C18" s="36"/>
      <c r="D18" s="36"/>
      <c r="E18" s="50"/>
      <c r="F18" s="50"/>
      <c r="G18" s="51"/>
      <c r="H18" s="50"/>
      <c r="I18" s="50"/>
      <c r="J18" s="58"/>
      <c r="K18" s="51"/>
      <c r="L18" s="56"/>
      <c r="M18" s="57"/>
    </row>
    <row r="19" spans="1:13" ht="15">
      <c r="A19" s="36">
        <v>4</v>
      </c>
      <c r="B19" s="32" t="s">
        <v>104</v>
      </c>
      <c r="C19" s="47">
        <v>258</v>
      </c>
      <c r="D19" s="48">
        <v>40</v>
      </c>
      <c r="E19" s="49">
        <f>+E10*D19</f>
        <v>25.201193333333336</v>
      </c>
      <c r="F19" s="50"/>
      <c r="G19" s="51">
        <f>D19*G10</f>
        <v>4.265175</v>
      </c>
      <c r="H19" s="49">
        <f>SUM(E19:G19)</f>
        <v>29.466368333333335</v>
      </c>
      <c r="I19" s="49">
        <f>+'Travel Cost between Orders'!C24</f>
        <v>10.835207741666668</v>
      </c>
      <c r="J19" s="52">
        <f>SUM(H19:I19)</f>
        <v>40.301576075</v>
      </c>
      <c r="K19" s="53">
        <f>'CSC Cost per Call'!$C$13</f>
        <v>3.1108221169071264</v>
      </c>
      <c r="L19" s="54">
        <f>(+J19+K19)</f>
        <v>43.41239819190713</v>
      </c>
      <c r="M19" s="52">
        <v>65</v>
      </c>
    </row>
    <row r="20" spans="1:13" ht="12.75">
      <c r="A20" s="36"/>
      <c r="C20" s="36"/>
      <c r="D20" s="36"/>
      <c r="E20" s="50"/>
      <c r="F20" s="50"/>
      <c r="G20" s="51"/>
      <c r="H20" s="50"/>
      <c r="I20" s="50"/>
      <c r="K20" s="51"/>
      <c r="L20" s="56"/>
      <c r="M20" s="57"/>
    </row>
    <row r="21" spans="1:13" ht="12.75">
      <c r="A21" s="36">
        <v>5</v>
      </c>
      <c r="B21" s="32" t="s">
        <v>79</v>
      </c>
      <c r="C21" s="47">
        <v>12409</v>
      </c>
      <c r="D21" s="48">
        <v>10</v>
      </c>
      <c r="E21" s="49">
        <f>+E10*D21</f>
        <v>6.300298333333334</v>
      </c>
      <c r="F21" s="50"/>
      <c r="G21" s="51">
        <f>D21*G10</f>
        <v>1.06629375</v>
      </c>
      <c r="H21" s="49">
        <f>SUM(E21:G21)</f>
        <v>7.366592083333334</v>
      </c>
      <c r="I21" s="49">
        <f>+'Travel Cost between Orders'!C24</f>
        <v>10.835207741666668</v>
      </c>
      <c r="J21" s="52">
        <f>SUM(H21:I21)</f>
        <v>18.201799825000002</v>
      </c>
      <c r="K21" s="53">
        <f>'CSC Cost per Call'!$C$13</f>
        <v>3.1108221169071264</v>
      </c>
      <c r="L21" s="54">
        <f>+J21+K21</f>
        <v>21.31262194190713</v>
      </c>
      <c r="M21" s="52">
        <v>12</v>
      </c>
    </row>
    <row r="22" spans="1:13" ht="12.75">
      <c r="A22" s="36"/>
      <c r="C22" s="36"/>
      <c r="D22" s="48"/>
      <c r="E22" s="49"/>
      <c r="F22" s="50"/>
      <c r="G22" s="51"/>
      <c r="H22" s="49"/>
      <c r="I22" s="49"/>
      <c r="J22" s="52"/>
      <c r="K22" s="51"/>
      <c r="L22" s="54"/>
      <c r="M22" s="52"/>
    </row>
    <row r="23" spans="1:13" ht="15">
      <c r="A23" s="36">
        <v>6</v>
      </c>
      <c r="B23" s="32" t="s">
        <v>88</v>
      </c>
      <c r="C23" s="47">
        <v>0</v>
      </c>
      <c r="D23" s="48">
        <v>30</v>
      </c>
      <c r="E23" s="49">
        <f>+E10*D23</f>
        <v>18.900895000000002</v>
      </c>
      <c r="F23" s="50"/>
      <c r="G23" s="51">
        <f>D23*G10</f>
        <v>3.1988812500000003</v>
      </c>
      <c r="H23" s="49">
        <f>SUM(E23:G23)</f>
        <v>22.09977625</v>
      </c>
      <c r="I23" s="49">
        <f>+'Travel Cost between Orders'!C24</f>
        <v>10.835207741666668</v>
      </c>
      <c r="J23" s="52">
        <f>SUM(H23:I23)</f>
        <v>32.93498399166667</v>
      </c>
      <c r="K23" s="53">
        <f>'CSC Cost per Call'!$C$13</f>
        <v>3.1108221169071264</v>
      </c>
      <c r="L23" s="54">
        <f>+J23+K23</f>
        <v>36.0458061085738</v>
      </c>
      <c r="M23" s="52">
        <v>20</v>
      </c>
    </row>
    <row r="24" spans="1:13" ht="12.75">
      <c r="A24" s="36"/>
      <c r="C24" s="36"/>
      <c r="D24" s="48"/>
      <c r="E24" s="49"/>
      <c r="F24" s="50"/>
      <c r="G24" s="51"/>
      <c r="H24" s="49"/>
      <c r="I24" s="49"/>
      <c r="J24" s="52"/>
      <c r="K24" s="51"/>
      <c r="L24" s="54"/>
      <c r="M24" s="52"/>
    </row>
    <row r="25" spans="1:13" ht="12.75">
      <c r="A25" s="36">
        <v>7</v>
      </c>
      <c r="B25" s="32" t="s">
        <v>75</v>
      </c>
      <c r="C25" s="47">
        <v>3189</v>
      </c>
      <c r="D25" s="48"/>
      <c r="E25" s="49"/>
      <c r="F25" s="50"/>
      <c r="G25" s="51"/>
      <c r="H25" s="49"/>
      <c r="I25" s="49"/>
      <c r="J25" s="52"/>
      <c r="K25" s="51"/>
      <c r="L25" s="56">
        <f>'Check Charge'!F17</f>
        <v>35.6</v>
      </c>
      <c r="M25" s="52">
        <v>25</v>
      </c>
    </row>
    <row r="26" spans="1:13" ht="12.75">
      <c r="A26" s="36"/>
      <c r="C26" s="36"/>
      <c r="D26" s="48"/>
      <c r="E26" s="50"/>
      <c r="F26" s="50"/>
      <c r="G26" s="51"/>
      <c r="H26" s="50"/>
      <c r="I26" s="50"/>
      <c r="J26" s="57"/>
      <c r="K26" s="51"/>
      <c r="L26" s="56"/>
      <c r="M26" s="57"/>
    </row>
    <row r="27" spans="1:12" ht="12.75">
      <c r="A27" s="36">
        <v>8</v>
      </c>
      <c r="B27" s="32" t="s">
        <v>68</v>
      </c>
      <c r="C27" s="36"/>
      <c r="D27" s="36"/>
      <c r="E27" s="59"/>
      <c r="F27" s="59"/>
      <c r="G27" s="59"/>
      <c r="H27" s="36"/>
      <c r="I27" s="36"/>
      <c r="J27" s="60"/>
      <c r="K27" s="60"/>
      <c r="L27" s="56"/>
    </row>
    <row r="28" spans="1:12" ht="15">
      <c r="A28" s="61"/>
      <c r="C28" s="36"/>
      <c r="D28" s="36"/>
      <c r="E28" s="59"/>
      <c r="F28" s="59"/>
      <c r="G28" s="59"/>
      <c r="H28" s="36"/>
      <c r="I28" s="36"/>
      <c r="J28" s="60"/>
      <c r="K28" s="60"/>
      <c r="L28" s="56"/>
    </row>
    <row r="29" spans="1:12" ht="12.75">
      <c r="A29" s="36" t="s">
        <v>89</v>
      </c>
      <c r="C29" s="36"/>
      <c r="D29" s="36"/>
      <c r="E29" s="59"/>
      <c r="F29" s="59"/>
      <c r="G29" s="59"/>
      <c r="H29" s="36"/>
      <c r="I29" s="36"/>
      <c r="J29" s="60"/>
      <c r="K29" s="60"/>
      <c r="L29" s="56"/>
    </row>
    <row r="30" spans="1:12" ht="15">
      <c r="A30" s="32" t="s">
        <v>90</v>
      </c>
      <c r="C30" s="36"/>
      <c r="D30" s="62"/>
      <c r="E30" s="63"/>
      <c r="F30" s="59"/>
      <c r="G30" s="59"/>
      <c r="H30" s="36"/>
      <c r="I30" s="36"/>
      <c r="J30" s="60"/>
      <c r="K30" s="60"/>
      <c r="L30" s="56"/>
    </row>
    <row r="31" spans="3:12" ht="12.75">
      <c r="C31" s="36"/>
      <c r="D31" s="36"/>
      <c r="E31" s="59"/>
      <c r="F31" s="59"/>
      <c r="G31" s="59"/>
      <c r="H31" s="36"/>
      <c r="I31" s="36"/>
      <c r="J31" s="60"/>
      <c r="K31" s="60"/>
      <c r="L31" s="56"/>
    </row>
    <row r="32" spans="1:12" ht="15">
      <c r="A32" s="32" t="s">
        <v>92</v>
      </c>
      <c r="B32" s="64"/>
      <c r="C32" s="36"/>
      <c r="D32" s="36"/>
      <c r="E32" s="59"/>
      <c r="F32" s="59"/>
      <c r="G32" s="59"/>
      <c r="H32" s="36"/>
      <c r="I32" s="36"/>
      <c r="J32" s="60"/>
      <c r="K32" s="60"/>
      <c r="L32" s="56"/>
    </row>
    <row r="33" spans="1:12" ht="12.75">
      <c r="A33" s="36"/>
      <c r="C33" s="36"/>
      <c r="D33" s="36"/>
      <c r="E33" s="59"/>
      <c r="F33" s="59"/>
      <c r="G33" s="59"/>
      <c r="H33" s="36"/>
      <c r="I33" s="36"/>
      <c r="J33" s="60"/>
      <c r="K33" s="60"/>
      <c r="L33" s="56"/>
    </row>
    <row r="34" spans="1:12" ht="15">
      <c r="A34" s="32" t="s">
        <v>102</v>
      </c>
      <c r="C34" s="36"/>
      <c r="D34" s="36"/>
      <c r="E34" s="59"/>
      <c r="F34" s="59"/>
      <c r="G34" s="59"/>
      <c r="H34" s="36"/>
      <c r="I34" s="36"/>
      <c r="J34" s="60"/>
      <c r="K34" s="60"/>
      <c r="L34" s="56"/>
    </row>
    <row r="35" spans="1:12" ht="12.75">
      <c r="A35" s="32" t="s">
        <v>103</v>
      </c>
      <c r="C35" s="36"/>
      <c r="D35" s="36"/>
      <c r="E35" s="59"/>
      <c r="F35" s="59"/>
      <c r="G35" s="59"/>
      <c r="H35" s="36"/>
      <c r="I35" s="36"/>
      <c r="J35" s="60"/>
      <c r="K35" s="60"/>
      <c r="L35" s="56"/>
    </row>
    <row r="36" spans="3:12" ht="12.75">
      <c r="C36" s="36"/>
      <c r="D36" s="36"/>
      <c r="E36" s="59"/>
      <c r="F36" s="59"/>
      <c r="G36" s="59"/>
      <c r="H36" s="36"/>
      <c r="I36" s="36"/>
      <c r="J36" s="60"/>
      <c r="K36" s="60"/>
      <c r="L36" s="56"/>
    </row>
    <row r="37" spans="1:12" ht="15">
      <c r="A37" s="32" t="s">
        <v>105</v>
      </c>
      <c r="C37" s="36"/>
      <c r="D37" s="36"/>
      <c r="E37" s="59"/>
      <c r="F37" s="59"/>
      <c r="G37" s="59"/>
      <c r="H37" s="36"/>
      <c r="I37" s="36"/>
      <c r="J37" s="60"/>
      <c r="K37" s="60"/>
      <c r="L37" s="56"/>
    </row>
    <row r="38" spans="3:12" ht="12.75">
      <c r="C38" s="36"/>
      <c r="D38" s="36"/>
      <c r="E38" s="59"/>
      <c r="F38" s="59"/>
      <c r="G38" s="59"/>
      <c r="H38" s="36"/>
      <c r="I38" s="36"/>
      <c r="J38" s="60"/>
      <c r="K38" s="60"/>
      <c r="L38" s="56"/>
    </row>
    <row r="39" spans="1:12" ht="12.75">
      <c r="A39" s="36"/>
      <c r="C39" s="36"/>
      <c r="D39" s="36"/>
      <c r="E39" s="59"/>
      <c r="F39" s="59"/>
      <c r="G39" s="59"/>
      <c r="H39" s="36"/>
      <c r="I39" s="36"/>
      <c r="J39" s="60"/>
      <c r="K39" s="60"/>
      <c r="L39" s="56"/>
    </row>
    <row r="40" spans="1:9" ht="12.75">
      <c r="A40" s="36"/>
      <c r="C40" s="36"/>
      <c r="D40" s="36"/>
      <c r="E40" s="59"/>
      <c r="F40" s="59"/>
      <c r="G40" s="59"/>
      <c r="H40" s="36"/>
      <c r="I40" s="36"/>
    </row>
  </sheetData>
  <sheetProtection/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3-11</oddHeader>
    <oddFooter>&amp;CPage &amp;P of &amp;N</oddFooter>
  </headerFooter>
  <rowBreaks count="1" manualBreakCount="1">
    <brk id="40" max="255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56.8515625" style="0" bestFit="1" customWidth="1"/>
    <col min="3" max="3" width="13.8515625" style="0" customWidth="1"/>
  </cols>
  <sheetData>
    <row r="1" spans="1:2" ht="12.75">
      <c r="A1" s="5"/>
      <c r="B1" s="10" t="s">
        <v>42</v>
      </c>
    </row>
    <row r="2" spans="1:2" ht="12.75">
      <c r="A2" s="5"/>
      <c r="B2" s="10" t="s">
        <v>56</v>
      </c>
    </row>
    <row r="3" ht="12.75">
      <c r="B3" s="10"/>
    </row>
    <row r="5" spans="1:3" ht="38.25">
      <c r="A5" s="11" t="s">
        <v>36</v>
      </c>
      <c r="B5" s="11" t="s">
        <v>2</v>
      </c>
      <c r="C5" s="12" t="s">
        <v>40</v>
      </c>
    </row>
    <row r="6" spans="1:3" ht="12.75">
      <c r="A6" s="5"/>
      <c r="B6" s="6" t="s">
        <v>3</v>
      </c>
      <c r="C6" s="4" t="s">
        <v>4</v>
      </c>
    </row>
    <row r="8" spans="1:3" ht="12.75">
      <c r="A8" s="2">
        <v>1</v>
      </c>
      <c r="B8" t="s">
        <v>76</v>
      </c>
      <c r="C8" s="17">
        <v>27.1</v>
      </c>
    </row>
    <row r="9" ht="12.75">
      <c r="A9" s="2"/>
    </row>
    <row r="10" spans="1:3" ht="12.75">
      <c r="A10" s="2">
        <v>2</v>
      </c>
      <c r="B10" t="s">
        <v>82</v>
      </c>
      <c r="C10" s="13">
        <v>1.3949</v>
      </c>
    </row>
    <row r="11" ht="12.75">
      <c r="A11" s="2"/>
    </row>
    <row r="12" spans="1:3" ht="12.75">
      <c r="A12" s="2">
        <v>3</v>
      </c>
      <c r="B12" t="s">
        <v>37</v>
      </c>
      <c r="C12" s="17">
        <f>+C8*C10</f>
        <v>37.801790000000004</v>
      </c>
    </row>
    <row r="13" ht="12.75">
      <c r="A13" s="2"/>
    </row>
    <row r="14" spans="1:3" ht="12.75">
      <c r="A14" s="2">
        <v>4</v>
      </c>
      <c r="B14" t="s">
        <v>38</v>
      </c>
      <c r="C14">
        <v>60</v>
      </c>
    </row>
    <row r="15" ht="12.75">
      <c r="A15" s="2"/>
    </row>
    <row r="16" spans="1:3" ht="13.5" thickBot="1">
      <c r="A16" s="2">
        <v>5</v>
      </c>
      <c r="B16" t="s">
        <v>39</v>
      </c>
      <c r="C16" s="18">
        <f>+C12/C14</f>
        <v>0.6300298333333334</v>
      </c>
    </row>
    <row r="17" ht="13.5" thickTop="1"/>
    <row r="19" spans="1:2" ht="14.25">
      <c r="A19" s="9"/>
      <c r="B19" s="8"/>
    </row>
  </sheetData>
  <sheetProtection/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3-11</oddHeader>
    <oddFooter>&amp;CPage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3.28125" style="0" customWidth="1"/>
    <col min="2" max="2" width="56.8515625" style="0" bestFit="1" customWidth="1"/>
    <col min="3" max="3" width="13.8515625" style="0" customWidth="1"/>
  </cols>
  <sheetData>
    <row r="1" spans="1:2" ht="12.75">
      <c r="A1" s="5"/>
      <c r="B1" s="10" t="s">
        <v>42</v>
      </c>
    </row>
    <row r="2" spans="1:2" ht="12.75">
      <c r="A2" s="5"/>
      <c r="B2" s="10" t="s">
        <v>59</v>
      </c>
    </row>
    <row r="3" ht="12.75">
      <c r="B3" s="10"/>
    </row>
    <row r="5" spans="1:3" ht="38.25">
      <c r="A5" s="11" t="s">
        <v>36</v>
      </c>
      <c r="B5" s="11" t="s">
        <v>2</v>
      </c>
      <c r="C5" s="12" t="s">
        <v>58</v>
      </c>
    </row>
    <row r="6" spans="1:3" ht="12.75">
      <c r="A6" s="5"/>
      <c r="B6" s="6" t="s">
        <v>3</v>
      </c>
      <c r="C6" s="4" t="s">
        <v>4</v>
      </c>
    </row>
    <row r="8" spans="1:3" ht="12.75">
      <c r="A8" s="2">
        <v>1</v>
      </c>
      <c r="B8" t="s">
        <v>77</v>
      </c>
      <c r="C8" s="17">
        <v>23.83</v>
      </c>
    </row>
    <row r="9" ht="12.75">
      <c r="A9" s="2"/>
    </row>
    <row r="10" spans="1:3" ht="12.75">
      <c r="A10" s="2">
        <v>2</v>
      </c>
      <c r="B10" t="s">
        <v>82</v>
      </c>
      <c r="C10" s="13">
        <f>'Cost per Min-Field'!C10</f>
        <v>1.3949</v>
      </c>
    </row>
    <row r="11" ht="12.75">
      <c r="A11" s="2"/>
    </row>
    <row r="12" spans="1:3" ht="12.75">
      <c r="A12" s="2">
        <v>3</v>
      </c>
      <c r="B12" t="s">
        <v>37</v>
      </c>
      <c r="C12" s="17">
        <f>+C8*C10</f>
        <v>33.240466999999995</v>
      </c>
    </row>
    <row r="13" ht="12.75">
      <c r="A13" s="2"/>
    </row>
    <row r="14" spans="1:3" ht="12.75">
      <c r="A14" s="2">
        <v>4</v>
      </c>
      <c r="B14" t="s">
        <v>38</v>
      </c>
      <c r="C14">
        <v>60</v>
      </c>
    </row>
    <row r="15" ht="12.75">
      <c r="A15" s="2"/>
    </row>
    <row r="16" spans="1:3" ht="13.5" thickBot="1">
      <c r="A16" s="2">
        <v>5</v>
      </c>
      <c r="B16" t="s">
        <v>39</v>
      </c>
      <c r="C16" s="18">
        <f>+C12/C14</f>
        <v>0.5540077833333332</v>
      </c>
    </row>
    <row r="17" ht="13.5" thickTop="1">
      <c r="A17" s="2"/>
    </row>
    <row r="18" spans="1:3" ht="12.75">
      <c r="A18" s="2">
        <v>6</v>
      </c>
      <c r="B18" s="66" t="s">
        <v>100</v>
      </c>
      <c r="C18" s="15">
        <f>C16*0.05</f>
        <v>0.027700389166666662</v>
      </c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spans="1:3" ht="12.75">
      <c r="A24" s="2"/>
      <c r="C24" s="14"/>
    </row>
    <row r="27" spans="1:2" ht="14.25">
      <c r="A27" s="9"/>
      <c r="B27" s="8"/>
    </row>
  </sheetData>
  <sheetProtection/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3-11</oddHeader>
    <oddFooter>&amp;CPage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56.8515625" style="0" bestFit="1" customWidth="1"/>
    <col min="3" max="3" width="13.8515625" style="0" customWidth="1"/>
    <col min="5" max="5" width="2.00390625" style="0" bestFit="1" customWidth="1"/>
    <col min="6" max="6" width="47.00390625" style="0" bestFit="1" customWidth="1"/>
    <col min="7" max="7" width="5.57421875" style="0" bestFit="1" customWidth="1"/>
  </cols>
  <sheetData>
    <row r="1" spans="1:2" ht="12.75">
      <c r="A1" s="5"/>
      <c r="B1" s="10" t="s">
        <v>42</v>
      </c>
    </row>
    <row r="2" spans="1:2" ht="12.75">
      <c r="A2" s="5"/>
      <c r="B2" s="10" t="s">
        <v>61</v>
      </c>
    </row>
    <row r="3" ht="12.75">
      <c r="B3" s="10"/>
    </row>
    <row r="5" spans="1:3" ht="38.25">
      <c r="A5" s="11" t="s">
        <v>36</v>
      </c>
      <c r="B5" s="11" t="s">
        <v>2</v>
      </c>
      <c r="C5" s="12" t="s">
        <v>40</v>
      </c>
    </row>
    <row r="6" spans="1:3" ht="12.75">
      <c r="A6" s="5"/>
      <c r="B6" s="6" t="s">
        <v>3</v>
      </c>
      <c r="C6" s="4" t="s">
        <v>4</v>
      </c>
    </row>
    <row r="8" spans="1:3" ht="12.75">
      <c r="A8" s="2">
        <v>1</v>
      </c>
      <c r="B8" t="s">
        <v>78</v>
      </c>
      <c r="C8" s="17">
        <f>95400/2080</f>
        <v>45.86538461538461</v>
      </c>
    </row>
    <row r="9" ht="12.75">
      <c r="A9" s="2"/>
    </row>
    <row r="10" spans="1:3" ht="12.75">
      <c r="A10" s="2">
        <v>2</v>
      </c>
      <c r="B10" t="s">
        <v>82</v>
      </c>
      <c r="C10" s="13">
        <f>'Cost per Min-Field'!C10</f>
        <v>1.3949</v>
      </c>
    </row>
    <row r="11" ht="12.75">
      <c r="A11" s="2"/>
    </row>
    <row r="12" spans="1:3" ht="12.75">
      <c r="A12" s="2">
        <v>3</v>
      </c>
      <c r="B12" t="s">
        <v>37</v>
      </c>
      <c r="C12" s="17">
        <f>+C8*C10</f>
        <v>63.977624999999996</v>
      </c>
    </row>
    <row r="13" ht="12.75">
      <c r="A13" s="2"/>
    </row>
    <row r="14" spans="1:3" ht="12.75">
      <c r="A14" s="2">
        <v>4</v>
      </c>
      <c r="B14" t="s">
        <v>38</v>
      </c>
      <c r="C14">
        <v>60</v>
      </c>
    </row>
    <row r="15" ht="12.75">
      <c r="A15" s="2"/>
    </row>
    <row r="16" spans="1:3" ht="13.5" thickBot="1">
      <c r="A16" s="2">
        <v>5</v>
      </c>
      <c r="B16" t="s">
        <v>39</v>
      </c>
      <c r="C16" s="18">
        <f>+C12/C14</f>
        <v>1.06629375</v>
      </c>
    </row>
    <row r="17" ht="13.5" thickTop="1"/>
    <row r="18" spans="1:3" ht="12.75">
      <c r="A18" s="2">
        <v>6</v>
      </c>
      <c r="B18" t="s">
        <v>60</v>
      </c>
      <c r="C18" s="17">
        <f>C16*0.1</f>
        <v>0.10662937500000001</v>
      </c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spans="1:3" ht="12.75">
      <c r="A24" s="2"/>
      <c r="C24" s="14"/>
    </row>
    <row r="27" spans="1:2" ht="14.25">
      <c r="A27" s="9"/>
      <c r="B27" s="8"/>
    </row>
  </sheetData>
  <sheetProtection/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3-11</oddHeader>
    <oddFooter>&amp;CPage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56.8515625" style="0" bestFit="1" customWidth="1"/>
    <col min="3" max="3" width="13.8515625" style="0" customWidth="1"/>
  </cols>
  <sheetData>
    <row r="1" spans="1:2" ht="12.75">
      <c r="A1" s="5"/>
      <c r="B1" s="10" t="s">
        <v>42</v>
      </c>
    </row>
    <row r="2" spans="1:2" ht="12.75">
      <c r="A2" s="5"/>
      <c r="B2" s="10" t="s">
        <v>43</v>
      </c>
    </row>
    <row r="3" ht="12.75">
      <c r="B3" s="10" t="s">
        <v>44</v>
      </c>
    </row>
    <row r="5" spans="1:3" ht="38.25">
      <c r="A5" s="11" t="s">
        <v>36</v>
      </c>
      <c r="B5" s="11" t="s">
        <v>2</v>
      </c>
      <c r="C5" s="12" t="s">
        <v>40</v>
      </c>
    </row>
    <row r="6" spans="1:16" ht="12.75">
      <c r="A6" s="5"/>
      <c r="B6" s="6" t="s">
        <v>3</v>
      </c>
      <c r="C6" s="4" t="s">
        <v>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3:17" ht="12.75">
      <c r="C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" ht="12.75">
      <c r="A8" s="2">
        <v>1</v>
      </c>
      <c r="B8" t="s">
        <v>45</v>
      </c>
      <c r="C8" s="21">
        <v>25</v>
      </c>
    </row>
    <row r="9" spans="1:3" ht="12.75">
      <c r="A9" s="2"/>
      <c r="C9" s="21"/>
    </row>
    <row r="10" spans="1:3" ht="14.25">
      <c r="A10" s="2">
        <v>2</v>
      </c>
      <c r="B10" t="s">
        <v>51</v>
      </c>
      <c r="C10" s="15">
        <f>60/C8</f>
        <v>2.4</v>
      </c>
    </row>
    <row r="11" spans="1:3" ht="12.75">
      <c r="A11" s="2"/>
      <c r="C11" s="21"/>
    </row>
    <row r="12" spans="1:3" ht="12.75">
      <c r="A12" s="2">
        <v>3</v>
      </c>
      <c r="B12" t="s">
        <v>46</v>
      </c>
      <c r="C12" s="21">
        <f>+C14/C10</f>
        <v>5.229166666666667</v>
      </c>
    </row>
    <row r="13" spans="1:3" ht="12.75">
      <c r="A13" s="2"/>
      <c r="C13" s="21"/>
    </row>
    <row r="14" spans="1:3" ht="12.75">
      <c r="A14" s="2">
        <v>4</v>
      </c>
      <c r="B14" t="s">
        <v>47</v>
      </c>
      <c r="C14" s="15">
        <v>12.55</v>
      </c>
    </row>
    <row r="15" spans="1:3" ht="12.75">
      <c r="A15" s="2"/>
      <c r="C15" s="21"/>
    </row>
    <row r="16" spans="1:3" ht="12.75">
      <c r="A16" s="2">
        <v>5</v>
      </c>
      <c r="B16" t="s">
        <v>48</v>
      </c>
      <c r="C16" s="21">
        <f>+'Cost per Min-Field'!C16</f>
        <v>0.6300298333333334</v>
      </c>
    </row>
    <row r="17" spans="1:3" ht="12.75">
      <c r="A17" s="2"/>
      <c r="C17" s="21"/>
    </row>
    <row r="18" spans="1:3" ht="12.75">
      <c r="A18" s="2">
        <v>6</v>
      </c>
      <c r="B18" t="s">
        <v>49</v>
      </c>
      <c r="C18" s="21">
        <f>C14*C16</f>
        <v>7.906874408333334</v>
      </c>
    </row>
    <row r="19" spans="1:3" ht="12.75">
      <c r="A19" s="2"/>
      <c r="C19" s="21"/>
    </row>
    <row r="20" spans="1:3" ht="14.25">
      <c r="A20" s="2">
        <v>7</v>
      </c>
      <c r="B20" t="s">
        <v>50</v>
      </c>
      <c r="C20" s="15">
        <v>0.56</v>
      </c>
    </row>
    <row r="21" spans="1:3" ht="12.75">
      <c r="A21" s="2"/>
      <c r="C21" s="15"/>
    </row>
    <row r="22" spans="1:3" ht="12.75">
      <c r="A22" s="2">
        <v>8</v>
      </c>
      <c r="B22" t="s">
        <v>52</v>
      </c>
      <c r="C22" s="15">
        <f>+C12*C20</f>
        <v>2.9283333333333337</v>
      </c>
    </row>
    <row r="23" spans="1:3" ht="12.75">
      <c r="A23" s="2"/>
      <c r="C23" s="15"/>
    </row>
    <row r="24" spans="1:3" ht="13.5" thickBot="1">
      <c r="A24" s="2">
        <v>9</v>
      </c>
      <c r="B24" t="s">
        <v>53</v>
      </c>
      <c r="C24" s="22">
        <f>+C18+C22</f>
        <v>10.835207741666668</v>
      </c>
    </row>
    <row r="25" ht="13.5" thickTop="1">
      <c r="C25" s="21"/>
    </row>
    <row r="27" spans="1:2" ht="14.25">
      <c r="A27" s="9" t="s">
        <v>41</v>
      </c>
      <c r="B27" s="8" t="s">
        <v>54</v>
      </c>
    </row>
    <row r="28" spans="1:2" ht="14.25">
      <c r="A28" s="7" t="s">
        <v>55</v>
      </c>
      <c r="B28" s="16" t="s">
        <v>81</v>
      </c>
    </row>
  </sheetData>
  <sheetProtection/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3-11</oddHeader>
    <oddFooter>&amp;CPage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3.28125" style="0" customWidth="1"/>
    <col min="6" max="6" width="11.140625" style="0" bestFit="1" customWidth="1"/>
  </cols>
  <sheetData>
    <row r="1" spans="1:6" ht="12.75">
      <c r="A1" s="5"/>
      <c r="B1" s="67" t="s">
        <v>67</v>
      </c>
      <c r="C1" s="67"/>
      <c r="D1" s="67"/>
      <c r="E1" s="67"/>
      <c r="F1" s="67"/>
    </row>
    <row r="2" spans="1:6" ht="12.75">
      <c r="A2" s="5"/>
      <c r="B2" s="67" t="s">
        <v>71</v>
      </c>
      <c r="C2" s="67"/>
      <c r="D2" s="67"/>
      <c r="E2" s="67"/>
      <c r="F2" s="67"/>
    </row>
    <row r="3" spans="1:6" ht="12.75">
      <c r="A3" s="1"/>
      <c r="B3" s="67" t="s">
        <v>85</v>
      </c>
      <c r="C3" s="67"/>
      <c r="D3" s="67"/>
      <c r="E3" s="67"/>
      <c r="F3" s="67"/>
    </row>
    <row r="5" spans="1:6" ht="12.75">
      <c r="A5" s="30" t="s">
        <v>36</v>
      </c>
      <c r="B5" s="11" t="s">
        <v>63</v>
      </c>
      <c r="C5" s="29"/>
      <c r="D5" s="29"/>
      <c r="E5" s="29"/>
      <c r="F5" s="11" t="s">
        <v>64</v>
      </c>
    </row>
    <row r="6" spans="2:6" ht="12.75">
      <c r="B6" s="6" t="s">
        <v>3</v>
      </c>
      <c r="F6" s="4" t="s">
        <v>4</v>
      </c>
    </row>
    <row r="7" spans="1:6" ht="12.75">
      <c r="A7" s="2">
        <v>1</v>
      </c>
      <c r="B7" t="s">
        <v>83</v>
      </c>
      <c r="F7" s="3">
        <v>35</v>
      </c>
    </row>
    <row r="8" spans="1:6" ht="12.75">
      <c r="A8" s="2"/>
      <c r="F8" s="3"/>
    </row>
    <row r="9" spans="1:6" ht="12.75">
      <c r="A9" s="2">
        <v>2</v>
      </c>
      <c r="B9" t="s">
        <v>69</v>
      </c>
      <c r="F9" s="27">
        <v>34</v>
      </c>
    </row>
    <row r="10" spans="1:6" ht="12.75">
      <c r="A10" s="2"/>
      <c r="F10" s="3"/>
    </row>
    <row r="11" spans="1:6" ht="12.75">
      <c r="A11" s="2">
        <v>3</v>
      </c>
      <c r="B11" t="s">
        <v>84</v>
      </c>
      <c r="F11" s="3">
        <v>36</v>
      </c>
    </row>
    <row r="12" spans="1:6" ht="12.75">
      <c r="A12" s="2"/>
      <c r="F12" s="3"/>
    </row>
    <row r="13" spans="1:6" ht="12.75">
      <c r="A13" s="2">
        <v>4</v>
      </c>
      <c r="B13" t="s">
        <v>65</v>
      </c>
      <c r="F13" s="3">
        <v>37</v>
      </c>
    </row>
    <row r="14" spans="1:6" ht="12.75">
      <c r="A14" s="2"/>
      <c r="F14" s="3"/>
    </row>
    <row r="15" spans="1:6" ht="12.75">
      <c r="A15" s="2">
        <v>5</v>
      </c>
      <c r="B15" t="s">
        <v>70</v>
      </c>
      <c r="F15" s="3">
        <v>36</v>
      </c>
    </row>
    <row r="16" spans="1:6" ht="12.75">
      <c r="A16" s="2"/>
      <c r="F16" s="3"/>
    </row>
    <row r="17" spans="1:6" ht="12.75">
      <c r="A17" s="2">
        <v>6</v>
      </c>
      <c r="B17" s="5" t="s">
        <v>66</v>
      </c>
      <c r="F17" s="26">
        <f>SUM(F7:F16)/5</f>
        <v>35.6</v>
      </c>
    </row>
  </sheetData>
  <sheetProtection/>
  <mergeCells count="3">
    <mergeCell ref="B1:F1"/>
    <mergeCell ref="B2:F2"/>
    <mergeCell ref="B3:F3"/>
  </mergeCells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3-11</oddHeader>
    <oddFooter>&amp;CPage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3.28125" style="0" customWidth="1"/>
    <col min="2" max="2" width="44.57421875" style="0" bestFit="1" customWidth="1"/>
    <col min="3" max="5" width="12.28125" style="0" bestFit="1" customWidth="1"/>
  </cols>
  <sheetData>
    <row r="1" spans="1:6" ht="12.75">
      <c r="A1" s="5"/>
      <c r="B1" s="67" t="s">
        <v>67</v>
      </c>
      <c r="C1" s="67"/>
      <c r="D1" s="28"/>
      <c r="E1" s="28"/>
      <c r="F1" s="28"/>
    </row>
    <row r="2" spans="1:6" ht="12.75">
      <c r="A2" s="5"/>
      <c r="B2" s="67" t="s">
        <v>99</v>
      </c>
      <c r="C2" s="67"/>
      <c r="D2" s="10"/>
      <c r="E2" s="10"/>
      <c r="F2" s="10"/>
    </row>
    <row r="3" spans="1:6" ht="12.75">
      <c r="A3" s="1"/>
      <c r="B3" s="67" t="s">
        <v>72</v>
      </c>
      <c r="C3" s="67"/>
      <c r="D3" s="28"/>
      <c r="E3" s="28"/>
      <c r="F3" s="28"/>
    </row>
    <row r="5" ht="12.75">
      <c r="A5" s="30" t="s">
        <v>36</v>
      </c>
    </row>
    <row r="6" spans="1:5" ht="12.75">
      <c r="A6" s="10"/>
      <c r="C6" s="2" t="s">
        <v>93</v>
      </c>
      <c r="D6" s="2" t="s">
        <v>94</v>
      </c>
      <c r="E6" s="2" t="s">
        <v>95</v>
      </c>
    </row>
    <row r="7" spans="1:5" ht="12.75">
      <c r="A7" s="2">
        <v>1</v>
      </c>
      <c r="B7" t="s">
        <v>97</v>
      </c>
      <c r="C7" s="23">
        <v>7697397</v>
      </c>
      <c r="D7" s="23">
        <v>7773918</v>
      </c>
      <c r="E7" s="23">
        <v>7531456</v>
      </c>
    </row>
    <row r="8" spans="1:3" ht="12.75">
      <c r="A8" s="2"/>
      <c r="C8" s="23"/>
    </row>
    <row r="9" spans="1:5" ht="12.75">
      <c r="A9" s="2">
        <v>2</v>
      </c>
      <c r="B9" s="66" t="s">
        <v>98</v>
      </c>
      <c r="C9" s="24">
        <v>22962655.749999996</v>
      </c>
      <c r="D9" s="24">
        <v>24345741.95</v>
      </c>
      <c r="E9" s="24">
        <v>24233015.79</v>
      </c>
    </row>
    <row r="10" spans="1:3" ht="12.75">
      <c r="A10" s="2"/>
      <c r="C10" s="24"/>
    </row>
    <row r="11" spans="1:5" ht="12.75">
      <c r="A11" s="2">
        <v>3</v>
      </c>
      <c r="B11" t="s">
        <v>57</v>
      </c>
      <c r="C11" s="25">
        <f>C9/C7</f>
        <v>2.9831715513698978</v>
      </c>
      <c r="D11" s="25">
        <f>D9/D7</f>
        <v>3.1317209610392083</v>
      </c>
      <c r="E11" s="25">
        <f>E9/E7</f>
        <v>3.217573838312273</v>
      </c>
    </row>
    <row r="13" spans="1:3" ht="12.75">
      <c r="A13" s="2">
        <v>4</v>
      </c>
      <c r="B13" t="s">
        <v>96</v>
      </c>
      <c r="C13" s="65">
        <f>AVERAGE(C11:E11)</f>
        <v>3.1108221169071264</v>
      </c>
    </row>
    <row r="14" ht="14.25">
      <c r="B14" s="31"/>
    </row>
  </sheetData>
  <sheetProtection/>
  <mergeCells count="3">
    <mergeCell ref="B2:C2"/>
    <mergeCell ref="B1:C1"/>
    <mergeCell ref="B3:C3"/>
  </mergeCells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3-11</oddHeader>
    <oddFooter>&amp;CPage &amp;P of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ATMOS ENERGY CORP.</dc:creator>
  <cp:keywords/>
  <dc:description/>
  <cp:lastModifiedBy>Eric J Wilen</cp:lastModifiedBy>
  <cp:lastPrinted>2021-09-16T17:31:40Z</cp:lastPrinted>
  <dcterms:created xsi:type="dcterms:W3CDTF">1996-04-30T20:27:40Z</dcterms:created>
  <dcterms:modified xsi:type="dcterms:W3CDTF">2021-09-16T17:31:54Z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ustomUiType">
    <vt:lpwstr>2</vt:lpwstr>
  </property>
  <property fmtid="{D5CDD505-2E9C-101B-9397-08002B2CF9AE}" pid="5" name="CofWorkbookId">
    <vt:lpwstr>4bab3621-b3de-4dae-9ac6-7d5115c99644</vt:lpwstr>
  </property>
</Properties>
</file>