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2 Attachments\"/>
    </mc:Choice>
  </mc:AlternateContent>
  <xr:revisionPtr revIDLastSave="0" documentId="13_ncr:1_{648027D8-8A3C-4F04-9315-EEF94ACD71D5}" xr6:coauthVersionLast="47" xr6:coauthVersionMax="47" xr10:uidLastSave="{00000000-0000-0000-0000-000000000000}"/>
  <bookViews>
    <workbookView xWindow="-120" yWindow="-120" windowWidth="29040" windowHeight="15840" xr2:uid="{F1AEAA61-8549-4D30-A4F3-E734A823B8DF}"/>
  </bookViews>
  <sheets>
    <sheet name="2021 v 2018" sheetId="2" r:id="rId1"/>
  </sheets>
  <definedNames>
    <definedName name="_xlnm.Print_Area" localSheetId="0">'2021 v 2018'!$A$1:$I$67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2" l="1"/>
  <c r="F54" i="2" l="1"/>
  <c r="F58" i="2" s="1"/>
  <c r="F31" i="2"/>
  <c r="F47" i="2"/>
  <c r="G18" i="2"/>
  <c r="G65" i="2"/>
  <c r="G63" i="2"/>
  <c r="G14" i="2"/>
  <c r="E31" i="2" l="1"/>
  <c r="G10" i="2"/>
  <c r="E47" i="2" l="1"/>
  <c r="E54" i="2" s="1"/>
  <c r="E58" i="2" s="1"/>
  <c r="D31" i="2" l="1"/>
  <c r="D47" i="2" l="1"/>
  <c r="D54" i="2" s="1"/>
  <c r="D58" i="2" s="1"/>
  <c r="G56" i="2" l="1"/>
  <c r="F35" i="2"/>
  <c r="F61" i="2" s="1"/>
  <c r="F67" i="2" s="1"/>
  <c r="E35" i="2"/>
  <c r="E61" i="2" s="1"/>
  <c r="E67" i="2" s="1"/>
  <c r="D35" i="2"/>
  <c r="D61" i="2" s="1"/>
  <c r="D67" i="2" s="1"/>
  <c r="F25" i="2"/>
  <c r="E25" i="2"/>
  <c r="D25" i="2"/>
  <c r="G29" i="2"/>
  <c r="G30" i="2"/>
  <c r="I65" i="2"/>
  <c r="G64" i="2"/>
  <c r="I64" i="2" s="1"/>
  <c r="I63" i="2"/>
  <c r="G39" i="2"/>
  <c r="G37" i="2"/>
  <c r="G33" i="2"/>
  <c r="I29" i="2" l="1"/>
  <c r="I39" i="2"/>
  <c r="I30" i="2"/>
  <c r="I33" i="2"/>
  <c r="I37" i="2"/>
  <c r="C31" i="2"/>
  <c r="H31" i="2"/>
  <c r="C35" i="2" l="1"/>
  <c r="G31" i="2"/>
  <c r="H35" i="2"/>
  <c r="I31" i="2" l="1"/>
  <c r="G35" i="2"/>
  <c r="I56" i="2"/>
  <c r="G50" i="2"/>
  <c r="G51" i="2"/>
  <c r="G52" i="2"/>
  <c r="G53" i="2"/>
  <c r="G49" i="2"/>
  <c r="G46" i="2"/>
  <c r="G45" i="2"/>
  <c r="G44" i="2"/>
  <c r="G16" i="2"/>
  <c r="I18" i="2"/>
  <c r="G20" i="2"/>
  <c r="I14" i="2"/>
  <c r="I10" i="2"/>
  <c r="G12" i="2"/>
  <c r="G8" i="2"/>
  <c r="I46" i="2" l="1"/>
  <c r="I8" i="2"/>
  <c r="I49" i="2"/>
  <c r="I53" i="2"/>
  <c r="I52" i="2"/>
  <c r="I35" i="2"/>
  <c r="I50" i="2"/>
  <c r="I20" i="2"/>
  <c r="I44" i="2"/>
  <c r="I12" i="2"/>
  <c r="I16" i="2"/>
  <c r="I45" i="2"/>
  <c r="I51" i="2"/>
  <c r="G47" i="2"/>
  <c r="C55" i="2"/>
  <c r="H55" i="2"/>
  <c r="C61" i="2"/>
  <c r="C68" i="2" s="1"/>
  <c r="C59" i="2"/>
  <c r="H61" i="2"/>
  <c r="H59" i="2"/>
  <c r="H48" i="2"/>
  <c r="C48" i="2"/>
  <c r="A28" i="2"/>
  <c r="G54" i="2" l="1"/>
  <c r="I47" i="2"/>
  <c r="H68" i="2"/>
  <c r="A29" i="2"/>
  <c r="A30" i="2" s="1"/>
  <c r="A31" i="2" s="1"/>
  <c r="A32" i="2" s="1"/>
  <c r="A33" i="2" s="1"/>
  <c r="I54" i="2" l="1"/>
  <c r="G58" i="2"/>
  <c r="A34" i="2"/>
  <c r="A35" i="2" s="1"/>
  <c r="A36" i="2" s="1"/>
  <c r="A37" i="2" s="1"/>
  <c r="A38" i="2" s="1"/>
  <c r="A39" i="2" s="1"/>
  <c r="A40" i="2" s="1"/>
  <c r="I58" i="2" l="1"/>
  <c r="G61" i="2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G67" i="2" l="1"/>
  <c r="I67" i="2" s="1"/>
  <c r="I61" i="2"/>
  <c r="A60" i="2"/>
  <c r="A61" i="2" s="1"/>
  <c r="A62" i="2" s="1"/>
  <c r="A63" i="2" s="1"/>
  <c r="A64" i="2" s="1"/>
  <c r="A65" i="2" s="1"/>
  <c r="A66" i="2" s="1"/>
  <c r="A67" i="2" s="1"/>
</calcChain>
</file>

<file path=xl/sharedStrings.xml><?xml version="1.0" encoding="utf-8"?>
<sst xmlns="http://schemas.openxmlformats.org/spreadsheetml/2006/main" count="93" uniqueCount="63">
  <si>
    <t>Rate Base</t>
  </si>
  <si>
    <t>Depreciation</t>
  </si>
  <si>
    <t>Income Taxes</t>
  </si>
  <si>
    <t>O&amp;M</t>
  </si>
  <si>
    <t>Other Taxes</t>
  </si>
  <si>
    <t>EDITL Amortization</t>
  </si>
  <si>
    <t>Required Rate of Return</t>
  </si>
  <si>
    <t>Rate Strike Difference</t>
  </si>
  <si>
    <t>Amortization of Excess ADIT</t>
  </si>
  <si>
    <t>Amortization of COS and Depreciation Reserves</t>
  </si>
  <si>
    <t>Required Operating Income</t>
  </si>
  <si>
    <t>FORECAST TEST PERIOD</t>
  </si>
  <si>
    <t>Case 2021-00214</t>
  </si>
  <si>
    <t>Case 2018-00281 (Final Order)</t>
  </si>
  <si>
    <t>Revenue Requirements</t>
  </si>
  <si>
    <t>Line No.</t>
  </si>
  <si>
    <t>Expenses</t>
  </si>
  <si>
    <t>Return on Rate Base</t>
  </si>
  <si>
    <t>Rate Strike Adjustment</t>
  </si>
  <si>
    <t>Plant in Service</t>
  </si>
  <si>
    <t>CWIP</t>
  </si>
  <si>
    <t>Accumulated Depreciation and Amortization</t>
  </si>
  <si>
    <t>Other Working Capital Allowances (Inventory &amp; Prepaids)</t>
  </si>
  <si>
    <t>Customer Advances For Construction</t>
  </si>
  <si>
    <t>Regulatory Assets / Liabilities</t>
  </si>
  <si>
    <t>Deferred Inc. Taxes and Investment Tax  Credits</t>
  </si>
  <si>
    <t>Cash Working Capital</t>
  </si>
  <si>
    <t>Rate Base (13-Month Average)</t>
  </si>
  <si>
    <t>Schedule B.1 F</t>
  </si>
  <si>
    <t>Purchased Gas Cost</t>
  </si>
  <si>
    <t>Schedule A.1</t>
  </si>
  <si>
    <t>Schedule C.1</t>
  </si>
  <si>
    <t>Check</t>
  </si>
  <si>
    <t xml:space="preserve">Summary of Revenue Requirement Changes </t>
  </si>
  <si>
    <t>RRQ = Expenses + Depreciation + Taxes + (Return on Rate Base * Rate Base)</t>
  </si>
  <si>
    <t>Other O&amp;M</t>
  </si>
  <si>
    <t>Subtotal O&amp;M</t>
  </si>
  <si>
    <t>Total Expenses</t>
  </si>
  <si>
    <t>Summary of Changes—Schedule A.1</t>
  </si>
  <si>
    <t>Revenue Requirement before Reg. Liability Amort.  and Rate Strike Diff.</t>
  </si>
  <si>
    <t>COS and Depreciation Reserve Amortization</t>
  </si>
  <si>
    <t>Revenue Requirement with Reg. Liability Amort. &amp; Rae Strike Difference</t>
  </si>
  <si>
    <t>Line 5 + Line 7</t>
  </si>
  <si>
    <t>Line 3 + Line 4</t>
  </si>
  <si>
    <t>Line 9 + Line 11 + Line 13 + Line 32</t>
  </si>
  <si>
    <t>PRP filed 08-2019</t>
  </si>
  <si>
    <t>PRP filed 08-2020</t>
  </si>
  <si>
    <t>PRP filed 08-2021</t>
  </si>
  <si>
    <t>Activity Since 2018-00281</t>
  </si>
  <si>
    <t xml:space="preserve">Comparison of Case 2018-0281 (Final Order)+PRPs and Case 2021-00214 </t>
  </si>
  <si>
    <r>
      <t xml:space="preserve">Change
(2021-00214 </t>
    </r>
    <r>
      <rPr>
        <b/>
        <i/>
        <sz val="11"/>
        <color theme="1"/>
        <rFont val="Calibri"/>
        <family val="2"/>
      </rPr>
      <t>less</t>
    </r>
    <r>
      <rPr>
        <b/>
        <sz val="11"/>
        <color theme="1"/>
        <rFont val="Calibri"/>
        <family val="2"/>
      </rPr>
      <t xml:space="preserve"> Activity Since 2018-00281)</t>
    </r>
  </si>
  <si>
    <t>KY Rev Req Model Reference or Calculation</t>
  </si>
  <si>
    <t>Net Property, Plant, and Equipment (Sum of Lines 17—20)</t>
  </si>
  <si>
    <t>Rate Base (Sum of Lines 21, 23–27)</t>
  </si>
  <si>
    <t>total income tax</t>
  </si>
  <si>
    <t>income tax w/o roe change</t>
  </si>
  <si>
    <t>(a)</t>
  </si>
  <si>
    <t>(b)</t>
  </si>
  <si>
    <t>(c)</t>
  </si>
  <si>
    <t>(d)</t>
  </si>
  <si>
    <t>(e)</t>
  </si>
  <si>
    <t>(f)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</si>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</sst>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Border="1"/>
    <xf numFmtId="165" fontId="2" fillId="0" borderId="0" xfId="2" applyNumberFormat="1" applyFont="1"/>
    <xf numFmtId="10" fontId="0" fillId="0" borderId="0" xfId="3" applyNumberFormat="1" applyFont="1"/>
    <xf numFmtId="0" fontId="2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6"/>
    </xf>
    <xf numFmtId="164" fontId="0" fillId="0" borderId="3" xfId="1" applyNumberFormat="1" applyFont="1" applyBorder="1"/>
    <xf numFmtId="0" fontId="6" fillId="0" borderId="0" xfId="0" applyFont="1"/>
    <xf numFmtId="0" fontId="2" fillId="0" borderId="0" xfId="0" applyFont="1" applyAlignment="1">
      <alignment horizontal="left" indent="2"/>
    </xf>
    <xf numFmtId="164" fontId="2" fillId="0" borderId="4" xfId="1" applyNumberFormat="1" applyFont="1" applyBorder="1"/>
    <xf numFmtId="165" fontId="2" fillId="0" borderId="5" xfId="2" applyNumberFormat="1" applyFont="1" applyBorder="1"/>
    <xf numFmtId="0" fontId="7" fillId="0" borderId="0" xfId="0" applyFont="1" applyAlignment="1">
      <alignment horizontal="right"/>
    </xf>
    <xf numFmtId="164" fontId="7" fillId="0" borderId="0" xfId="1" applyNumberFormat="1" applyFont="1"/>
    <xf numFmtId="164" fontId="6" fillId="0" borderId="0" xfId="1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10" fontId="0" fillId="0" borderId="0" xfId="0" applyNumberFormat="1" applyFont="1"/>
    <xf numFmtId="37" fontId="0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165" fontId="0" fillId="2" borderId="0" xfId="2" applyNumberFormat="1" applyFont="1" applyFill="1"/>
    <xf numFmtId="164" fontId="0" fillId="2" borderId="0" xfId="1" applyNumberFormat="1" applyFont="1" applyFill="1"/>
    <xf numFmtId="164" fontId="2" fillId="2" borderId="4" xfId="1" applyNumberFormat="1" applyFont="1" applyFill="1" applyBorder="1"/>
    <xf numFmtId="10" fontId="0" fillId="2" borderId="0" xfId="3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6" fillId="0" borderId="0" xfId="1" applyNumberFormat="1" applyFont="1" applyFill="1" applyBorder="1"/>
    <xf numFmtId="164" fontId="7" fillId="0" borderId="0" xfId="1" applyNumberFormat="1" applyFont="1" applyFill="1"/>
    <xf numFmtId="0" fontId="0" fillId="0" borderId="0" xfId="0" applyFill="1"/>
    <xf numFmtId="0" fontId="2" fillId="0" borderId="6" xfId="0" applyFont="1" applyBorder="1" applyAlignment="1">
      <alignment horizontal="center" wrapText="1"/>
    </xf>
    <xf numFmtId="165" fontId="0" fillId="0" borderId="0" xfId="2" applyNumberFormat="1" applyFon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/>
    <xf numFmtId="165" fontId="2" fillId="0" borderId="0" xfId="2" applyNumberFormat="1" applyFont="1" applyFill="1" applyBorder="1"/>
    <xf numFmtId="0" fontId="2" fillId="0" borderId="8" xfId="0" applyFont="1" applyBorder="1" applyAlignment="1">
      <alignment horizontal="center" wrapText="1"/>
    </xf>
    <xf numFmtId="0" fontId="0" fillId="0" borderId="9" xfId="0" applyFont="1" applyBorder="1"/>
    <xf numFmtId="165" fontId="0" fillId="2" borderId="9" xfId="2" applyNumberFormat="1" applyFont="1" applyFill="1" applyBorder="1"/>
    <xf numFmtId="0" fontId="0" fillId="0" borderId="9" xfId="0" applyFont="1" applyFill="1" applyBorder="1"/>
    <xf numFmtId="10" fontId="0" fillId="2" borderId="9" xfId="0" applyNumberFormat="1" applyFont="1" applyFill="1" applyBorder="1"/>
    <xf numFmtId="164" fontId="0" fillId="2" borderId="9" xfId="1" applyNumberFormat="1" applyFont="1" applyFill="1" applyBorder="1"/>
    <xf numFmtId="164" fontId="0" fillId="0" borderId="9" xfId="1" applyNumberFormat="1" applyFont="1" applyFill="1" applyBorder="1"/>
    <xf numFmtId="165" fontId="2" fillId="2" borderId="9" xfId="2" applyNumberFormat="1" applyFont="1" applyFill="1" applyBorder="1"/>
    <xf numFmtId="0" fontId="2" fillId="0" borderId="10" xfId="0" applyFont="1" applyBorder="1" applyAlignment="1">
      <alignment horizontal="center" wrapText="1"/>
    </xf>
    <xf numFmtId="165" fontId="0" fillId="0" borderId="11" xfId="2" applyNumberFormat="1" applyFont="1" applyFill="1" applyBorder="1"/>
    <xf numFmtId="0" fontId="0" fillId="0" borderId="11" xfId="0" applyFont="1" applyFill="1" applyBorder="1"/>
    <xf numFmtId="10" fontId="0" fillId="0" borderId="11" xfId="0" applyNumberFormat="1" applyFont="1" applyFill="1" applyBorder="1"/>
    <xf numFmtId="164" fontId="0" fillId="0" borderId="11" xfId="1" applyNumberFormat="1" applyFont="1" applyFill="1" applyBorder="1"/>
    <xf numFmtId="165" fontId="2" fillId="0" borderId="11" xfId="2" applyNumberFormat="1" applyFont="1" applyFill="1" applyBorder="1"/>
    <xf numFmtId="0" fontId="0" fillId="0" borderId="11" xfId="0" applyBorder="1"/>
    <xf numFmtId="164" fontId="0" fillId="0" borderId="11" xfId="1" applyNumberFormat="1" applyFont="1" applyBorder="1"/>
    <xf numFmtId="165" fontId="0" fillId="0" borderId="11" xfId="2" applyNumberFormat="1" applyFont="1" applyBorder="1"/>
    <xf numFmtId="164" fontId="0" fillId="0" borderId="7" xfId="1" applyNumberFormat="1" applyFont="1" applyBorder="1"/>
    <xf numFmtId="164" fontId="2" fillId="0" borderId="13" xfId="1" applyNumberFormat="1" applyFont="1" applyBorder="1"/>
    <xf numFmtId="164" fontId="6" fillId="0" borderId="11" xfId="1" applyNumberFormat="1" applyFont="1" applyBorder="1"/>
    <xf numFmtId="10" fontId="0" fillId="0" borderId="11" xfId="3" applyNumberFormat="1" applyFont="1" applyBorder="1"/>
    <xf numFmtId="164" fontId="7" fillId="0" borderId="11" xfId="1" applyNumberFormat="1" applyFont="1" applyBorder="1"/>
    <xf numFmtId="165" fontId="2" fillId="0" borderId="12" xfId="2" applyNumberFormat="1" applyFont="1" applyBorder="1"/>
    <xf numFmtId="0" fontId="6" fillId="0" borderId="1" xfId="0" applyFont="1" applyBorder="1" applyAlignment="1">
      <alignment wrapText="1"/>
    </xf>
    <xf numFmtId="164" fontId="0" fillId="0" borderId="3" xfId="1" applyNumberFormat="1" applyFont="1" applyFill="1" applyBorder="1"/>
    <xf numFmtId="164" fontId="2" fillId="0" borderId="4" xfId="1" applyNumberFormat="1" applyFont="1" applyFill="1" applyBorder="1"/>
    <xf numFmtId="165" fontId="2" fillId="0" borderId="5" xfId="2" applyNumberFormat="1" applyFont="1" applyFill="1" applyBorder="1"/>
    <xf numFmtId="164" fontId="13" fillId="0" borderId="4" xfId="1" applyNumberFormat="1" applyFont="1" applyBorder="1"/>
    <xf numFmtId="164" fontId="14" fillId="0" borderId="0" xfId="1" applyNumberFormat="1" applyFont="1"/>
    <xf numFmtId="0" fontId="0" fillId="0" borderId="0" xfId="0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7E40-C80D-4C05-8B1B-83C7CCD2818C}">
  <sheetPr>
    <pageSetUpPr fitToPage="1"/>
  </sheetPr>
  <dimension ref="A1:M73"/>
  <sheetViews>
    <sheetView tabSelected="1" workbookViewId="0">
      <selection sqref="A1:I1"/>
    </sheetView>
  </sheetViews>
  <sheetFormatPr defaultRowHeight="15" x14ac:dyDescent="0.25"/>
  <cols>
    <col min="2" max="2" width="65.5703125" bestFit="1" customWidth="1"/>
    <col min="3" max="5" width="17.85546875" customWidth="1"/>
    <col min="6" max="6" width="17.85546875" hidden="1" customWidth="1"/>
    <col min="7" max="7" width="17.85546875" customWidth="1"/>
    <col min="8" max="8" width="16.28515625" bestFit="1" customWidth="1"/>
    <col min="9" max="9" width="15.5703125" bestFit="1" customWidth="1"/>
    <col min="10" max="10" width="5.5703125" customWidth="1"/>
    <col min="11" max="11" width="28" bestFit="1" customWidth="1"/>
    <col min="13" max="13" width="38.5703125" customWidth="1"/>
  </cols>
  <sheetData>
    <row r="1" spans="1:13" ht="21" x14ac:dyDescent="0.35">
      <c r="A1" s="75" t="s">
        <v>49</v>
      </c>
      <c r="B1" s="75"/>
      <c r="C1" s="75"/>
      <c r="D1" s="75"/>
      <c r="E1" s="75"/>
      <c r="F1" s="75"/>
      <c r="G1" s="75"/>
      <c r="H1" s="75"/>
      <c r="I1" s="75"/>
    </row>
    <row r="4" spans="1:13" ht="18.75" x14ac:dyDescent="0.3">
      <c r="A4" s="77" t="s">
        <v>38</v>
      </c>
      <c r="B4" s="77"/>
    </row>
    <row r="5" spans="1:13" x14ac:dyDescent="0.25">
      <c r="C5" s="76" t="s">
        <v>11</v>
      </c>
      <c r="D5" s="76"/>
      <c r="E5" s="76"/>
      <c r="F5" s="76"/>
      <c r="G5" s="76"/>
      <c r="H5" s="76"/>
    </row>
    <row r="6" spans="1:13" ht="60.75" thickBot="1" x14ac:dyDescent="0.3">
      <c r="A6" s="4" t="s">
        <v>15</v>
      </c>
      <c r="B6" s="2"/>
      <c r="C6" s="3" t="s">
        <v>13</v>
      </c>
      <c r="D6" s="40" t="s">
        <v>45</v>
      </c>
      <c r="E6" s="40" t="s">
        <v>46</v>
      </c>
      <c r="F6" s="45" t="s">
        <v>47</v>
      </c>
      <c r="G6" s="53" t="s">
        <v>48</v>
      </c>
      <c r="H6" s="4" t="s">
        <v>12</v>
      </c>
      <c r="I6" s="3" t="s">
        <v>50</v>
      </c>
      <c r="M6" s="10"/>
    </row>
    <row r="7" spans="1:13" x14ac:dyDescent="0.25">
      <c r="A7" s="22"/>
      <c r="B7" s="74" t="s">
        <v>56</v>
      </c>
      <c r="C7" s="74" t="s">
        <v>57</v>
      </c>
      <c r="D7" s="74" t="s">
        <v>58</v>
      </c>
      <c r="E7" s="74" t="s">
        <v>59</v>
      </c>
      <c r="F7" s="46"/>
      <c r="G7" s="74" t="s">
        <v>60</v>
      </c>
      <c r="H7" s="74" t="s">
        <v>61</v>
      </c>
      <c r="I7" s="74" t="s">
        <v>62</v>
      </c>
    </row>
    <row r="8" spans="1:13" x14ac:dyDescent="0.25">
      <c r="A8" s="23">
        <v>1</v>
      </c>
      <c r="B8" s="27" t="s">
        <v>0</v>
      </c>
      <c r="C8" s="6">
        <v>424928656.28339118</v>
      </c>
      <c r="D8" s="41">
        <v>27314763.504464384</v>
      </c>
      <c r="E8" s="41">
        <v>12053610.310014587</v>
      </c>
      <c r="F8" s="47"/>
      <c r="G8" s="54">
        <f>SUM(C8:F8)</f>
        <v>464297030.09787017</v>
      </c>
      <c r="H8" s="6">
        <v>583089823.9825995</v>
      </c>
      <c r="I8" s="24">
        <f>H8-G8</f>
        <v>118792793.88472933</v>
      </c>
      <c r="J8" s="10"/>
    </row>
    <row r="9" spans="1:13" x14ac:dyDescent="0.25">
      <c r="A9" s="23"/>
      <c r="B9" s="28"/>
      <c r="C9" s="22"/>
      <c r="D9" s="42"/>
      <c r="E9" s="42"/>
      <c r="F9" s="48"/>
      <c r="G9" s="55"/>
      <c r="H9" s="22"/>
      <c r="I9" s="22"/>
    </row>
    <row r="10" spans="1:13" x14ac:dyDescent="0.25">
      <c r="A10" s="23">
        <v>2</v>
      </c>
      <c r="B10" s="27" t="s">
        <v>6</v>
      </c>
      <c r="C10" s="25">
        <v>7.4899999999999994E-2</v>
      </c>
      <c r="D10" s="43">
        <v>7.4896179999999993E-2</v>
      </c>
      <c r="E10" s="43">
        <v>7.4896179999999993E-2</v>
      </c>
      <c r="F10" s="49"/>
      <c r="G10" s="56">
        <f>E10</f>
        <v>7.4896179999999993E-2</v>
      </c>
      <c r="H10" s="25">
        <v>7.6600000000000001E-2</v>
      </c>
      <c r="I10" s="9">
        <f>H10-G10</f>
        <v>1.7038200000000087E-3</v>
      </c>
      <c r="J10" s="10"/>
    </row>
    <row r="11" spans="1:13" x14ac:dyDescent="0.25">
      <c r="A11" s="23"/>
      <c r="B11" s="28"/>
      <c r="C11" s="22"/>
      <c r="D11" s="42"/>
      <c r="E11" s="42"/>
      <c r="F11" s="48"/>
      <c r="G11" s="55"/>
      <c r="H11" s="22"/>
      <c r="I11" s="22"/>
    </row>
    <row r="12" spans="1:13" x14ac:dyDescent="0.25">
      <c r="A12" s="23">
        <v>3</v>
      </c>
      <c r="B12" s="27" t="s">
        <v>10</v>
      </c>
      <c r="C12" s="5">
        <v>31827156</v>
      </c>
      <c r="D12" s="36">
        <v>2045771.4440877952</v>
      </c>
      <c r="E12" s="36">
        <v>902769.36742870812</v>
      </c>
      <c r="F12" s="50"/>
      <c r="G12" s="57">
        <f>SUM(C12:F12)</f>
        <v>34775696.811516501</v>
      </c>
      <c r="H12" s="5">
        <v>44664681</v>
      </c>
      <c r="I12" s="5">
        <f>H12-G12</f>
        <v>9888984.188483499</v>
      </c>
      <c r="J12" s="10"/>
    </row>
    <row r="13" spans="1:13" x14ac:dyDescent="0.25">
      <c r="A13" s="23"/>
      <c r="B13" s="28"/>
      <c r="C13" s="5"/>
      <c r="D13" s="36"/>
      <c r="E13" s="36"/>
      <c r="F13" s="51"/>
      <c r="G13" s="57"/>
      <c r="H13" s="22"/>
      <c r="I13" s="5"/>
    </row>
    <row r="14" spans="1:13" x14ac:dyDescent="0.25">
      <c r="A14" s="23">
        <v>4</v>
      </c>
      <c r="B14" s="28" t="s">
        <v>7</v>
      </c>
      <c r="C14" s="5">
        <v>0</v>
      </c>
      <c r="D14" s="36">
        <v>0</v>
      </c>
      <c r="E14" s="36">
        <v>0</v>
      </c>
      <c r="F14" s="50"/>
      <c r="G14" s="57">
        <f>SUM(C14:F14)</f>
        <v>0</v>
      </c>
      <c r="H14" s="26">
        <v>-1557.7379497531801</v>
      </c>
      <c r="I14" s="5">
        <f>H14-G14</f>
        <v>-1557.7379497531801</v>
      </c>
      <c r="J14" s="10"/>
    </row>
    <row r="15" spans="1:13" x14ac:dyDescent="0.25">
      <c r="A15" s="23"/>
      <c r="B15" s="28"/>
      <c r="C15" s="5"/>
      <c r="D15" s="36"/>
      <c r="E15" s="36"/>
      <c r="F15" s="51"/>
      <c r="G15" s="57"/>
      <c r="H15" s="22"/>
      <c r="I15" s="5"/>
    </row>
    <row r="16" spans="1:13" x14ac:dyDescent="0.25">
      <c r="A16" s="23">
        <v>5</v>
      </c>
      <c r="B16" s="28" t="s">
        <v>8</v>
      </c>
      <c r="C16" s="7">
        <v>-1463766.1361715582</v>
      </c>
      <c r="D16" s="36"/>
      <c r="E16" s="36"/>
      <c r="F16" s="50"/>
      <c r="G16" s="57">
        <f>SUM(C16:F16)</f>
        <v>-1463766.1361715582</v>
      </c>
      <c r="H16" s="26">
        <v>-5406739.6866572108</v>
      </c>
      <c r="I16" s="5">
        <f>H16-G16</f>
        <v>-3942973.5504856529</v>
      </c>
      <c r="J16" s="10"/>
    </row>
    <row r="17" spans="1:11" x14ac:dyDescent="0.25">
      <c r="A17" s="23"/>
      <c r="B17" s="28"/>
      <c r="C17" s="22"/>
      <c r="D17" s="42"/>
      <c r="E17" s="42"/>
      <c r="F17" s="48"/>
      <c r="G17" s="55"/>
      <c r="H17" s="22"/>
      <c r="I17" s="5"/>
    </row>
    <row r="18" spans="1:11" x14ac:dyDescent="0.25">
      <c r="A18" s="23">
        <v>6</v>
      </c>
      <c r="B18" s="27" t="s">
        <v>9</v>
      </c>
      <c r="C18" s="5">
        <v>0</v>
      </c>
      <c r="D18" s="36">
        <v>0</v>
      </c>
      <c r="E18" s="36">
        <v>0</v>
      </c>
      <c r="F18" s="50"/>
      <c r="G18" s="57">
        <f>SUM(C18:F18)</f>
        <v>0</v>
      </c>
      <c r="H18" s="26">
        <v>-9862441.0786000006</v>
      </c>
      <c r="I18" s="5">
        <f>H18-G18</f>
        <v>-9862441.0786000006</v>
      </c>
      <c r="J18" s="10"/>
    </row>
    <row r="19" spans="1:11" x14ac:dyDescent="0.25">
      <c r="A19" s="23"/>
      <c r="B19" s="29"/>
      <c r="C19" s="22"/>
      <c r="D19" s="42"/>
      <c r="E19" s="42"/>
      <c r="F19" s="48"/>
      <c r="G19" s="55"/>
      <c r="H19" s="22"/>
      <c r="I19" s="5"/>
    </row>
    <row r="20" spans="1:11" x14ac:dyDescent="0.25">
      <c r="A20" s="23">
        <v>7</v>
      </c>
      <c r="B20" s="30" t="s">
        <v>14</v>
      </c>
      <c r="C20" s="8">
        <v>168045757.70078424</v>
      </c>
      <c r="D20" s="44">
        <v>2912290.735987281</v>
      </c>
      <c r="E20" s="44">
        <v>1562148.5230896357</v>
      </c>
      <c r="F20" s="52"/>
      <c r="G20" s="58">
        <f>SUM(C20:F20)</f>
        <v>172520196.95986116</v>
      </c>
      <c r="H20" s="8">
        <v>178656335.44646248</v>
      </c>
      <c r="I20" s="8">
        <f>H20-G20</f>
        <v>6136138.4866013229</v>
      </c>
      <c r="J20" s="10"/>
    </row>
    <row r="23" spans="1:11" ht="18.75" x14ac:dyDescent="0.3">
      <c r="A23" s="79" t="s">
        <v>33</v>
      </c>
      <c r="B23" s="79"/>
      <c r="C23" s="7"/>
      <c r="D23" s="7"/>
      <c r="E23" s="7"/>
      <c r="F23" s="7"/>
      <c r="G23" s="7"/>
      <c r="H23" s="7"/>
      <c r="I23" s="7"/>
      <c r="K23" s="15"/>
    </row>
    <row r="24" spans="1:11" x14ac:dyDescent="0.25">
      <c r="A24" s="78" t="s">
        <v>34</v>
      </c>
      <c r="B24" s="78"/>
      <c r="C24" s="76" t="s">
        <v>11</v>
      </c>
      <c r="D24" s="76"/>
      <c r="E24" s="76"/>
      <c r="F24" s="76"/>
      <c r="G24" s="76"/>
      <c r="H24" s="76"/>
      <c r="K24" s="15"/>
    </row>
    <row r="25" spans="1:11" ht="60.75" thickBot="1" x14ac:dyDescent="0.3">
      <c r="A25" s="4" t="s">
        <v>15</v>
      </c>
      <c r="B25" s="2"/>
      <c r="C25" s="3" t="s">
        <v>13</v>
      </c>
      <c r="D25" s="3" t="str">
        <f>D6</f>
        <v>PRP filed 08-2019</v>
      </c>
      <c r="E25" s="3" t="str">
        <f t="shared" ref="E25:F25" si="0">E6</f>
        <v>PRP filed 08-2020</v>
      </c>
      <c r="F25" s="3" t="str">
        <f t="shared" si="0"/>
        <v>PRP filed 08-2021</v>
      </c>
      <c r="G25" s="53"/>
      <c r="H25" s="4" t="s">
        <v>12</v>
      </c>
      <c r="I25" s="3" t="s">
        <v>50</v>
      </c>
      <c r="K25" s="68" t="s">
        <v>51</v>
      </c>
    </row>
    <row r="26" spans="1:11" x14ac:dyDescent="0.25">
      <c r="G26" s="59"/>
      <c r="K26" s="15"/>
    </row>
    <row r="27" spans="1:11" x14ac:dyDescent="0.25">
      <c r="A27" s="1">
        <v>1</v>
      </c>
      <c r="B27" s="10" t="s">
        <v>16</v>
      </c>
      <c r="C27" s="5"/>
      <c r="D27" s="5"/>
      <c r="E27" s="5"/>
      <c r="F27" s="35"/>
      <c r="G27" s="60"/>
      <c r="H27" s="5"/>
      <c r="I27" s="5"/>
      <c r="K27" s="15"/>
    </row>
    <row r="28" spans="1:11" x14ac:dyDescent="0.25">
      <c r="A28" s="1">
        <f t="shared" ref="A28:A67" si="1">A27+1</f>
        <v>2</v>
      </c>
      <c r="B28" s="11" t="s">
        <v>3</v>
      </c>
      <c r="C28" s="5"/>
      <c r="D28" s="5"/>
      <c r="E28" s="5"/>
      <c r="F28" s="35"/>
      <c r="G28" s="60"/>
      <c r="H28" s="5"/>
      <c r="I28" s="5"/>
      <c r="K28" s="15" t="s">
        <v>31</v>
      </c>
    </row>
    <row r="29" spans="1:11" x14ac:dyDescent="0.25">
      <c r="A29" s="1">
        <f t="shared" si="1"/>
        <v>3</v>
      </c>
      <c r="B29" s="12" t="s">
        <v>29</v>
      </c>
      <c r="C29" s="6">
        <v>78382354.15325588</v>
      </c>
      <c r="D29" s="6"/>
      <c r="E29" s="6"/>
      <c r="F29" s="31"/>
      <c r="G29" s="61">
        <f>SUM(C29:F29)</f>
        <v>78382354.15325588</v>
      </c>
      <c r="H29" s="6">
        <v>77873656.336473569</v>
      </c>
      <c r="I29" s="6">
        <f>H29-G29</f>
        <v>-508697.81678231061</v>
      </c>
      <c r="K29" s="15" t="s">
        <v>31</v>
      </c>
    </row>
    <row r="30" spans="1:11" x14ac:dyDescent="0.25">
      <c r="A30" s="1">
        <f t="shared" si="1"/>
        <v>4</v>
      </c>
      <c r="B30" s="12" t="s">
        <v>35</v>
      </c>
      <c r="C30" s="5">
        <v>27085653.643791106</v>
      </c>
      <c r="D30" s="5">
        <v>-6543.6499152190536</v>
      </c>
      <c r="E30" s="5">
        <v>-12151.60215344712</v>
      </c>
      <c r="F30" s="32"/>
      <c r="G30" s="60">
        <f>SUM(C30:F30)</f>
        <v>27066958.391722441</v>
      </c>
      <c r="H30" s="5">
        <v>29068888.358667422</v>
      </c>
      <c r="I30" s="5">
        <f>H30-G30</f>
        <v>2001929.9669449814</v>
      </c>
      <c r="K30" s="15" t="s">
        <v>31</v>
      </c>
    </row>
    <row r="31" spans="1:11" x14ac:dyDescent="0.25">
      <c r="A31" s="1">
        <f t="shared" si="1"/>
        <v>5</v>
      </c>
      <c r="B31" s="13" t="s">
        <v>36</v>
      </c>
      <c r="C31" s="14">
        <f>SUM(C29:C30)</f>
        <v>105468007.79704699</v>
      </c>
      <c r="D31" s="14">
        <f>SUM(D29:D30)</f>
        <v>-6543.6499152190536</v>
      </c>
      <c r="E31" s="69">
        <f>SUM(E29:E30)</f>
        <v>-12151.60215344712</v>
      </c>
      <c r="F31" s="69">
        <f>SUM(F29:F30)</f>
        <v>0</v>
      </c>
      <c r="G31" s="62">
        <f>SUM(C31:F31)</f>
        <v>105449312.54497832</v>
      </c>
      <c r="H31" s="14">
        <f t="shared" ref="H31" si="2">SUM(H29:H30)</f>
        <v>106942544.69514099</v>
      </c>
      <c r="I31" s="14">
        <f>H31-G31</f>
        <v>1493232.150162667</v>
      </c>
      <c r="K31" s="15" t="s">
        <v>43</v>
      </c>
    </row>
    <row r="32" spans="1:11" x14ac:dyDescent="0.25">
      <c r="A32" s="1">
        <f t="shared" si="1"/>
        <v>6</v>
      </c>
      <c r="B32" s="13"/>
      <c r="C32" s="7"/>
      <c r="D32" s="7"/>
      <c r="E32" s="7"/>
      <c r="F32" s="36"/>
      <c r="G32" s="60"/>
      <c r="H32" s="7"/>
      <c r="I32" s="7"/>
      <c r="K32" s="15"/>
    </row>
    <row r="33" spans="1:13" x14ac:dyDescent="0.25">
      <c r="A33" s="1">
        <f t="shared" si="1"/>
        <v>7</v>
      </c>
      <c r="B33" s="11" t="s">
        <v>4</v>
      </c>
      <c r="C33" s="5">
        <v>7284021.248644175</v>
      </c>
      <c r="D33" s="5">
        <v>166034.33341955757</v>
      </c>
      <c r="E33" s="5">
        <v>80081.882664339762</v>
      </c>
      <c r="F33" s="32"/>
      <c r="G33" s="60">
        <f>SUM(C33:F33)</f>
        <v>7530137.4647280723</v>
      </c>
      <c r="H33" s="5">
        <v>10273476.094246946</v>
      </c>
      <c r="I33" s="73">
        <f>H33-G33</f>
        <v>2743338.629518874</v>
      </c>
      <c r="K33" s="15" t="s">
        <v>31</v>
      </c>
    </row>
    <row r="34" spans="1:13" x14ac:dyDescent="0.25">
      <c r="A34" s="1">
        <f t="shared" ref="A34:A36" si="3">A33+1</f>
        <v>8</v>
      </c>
      <c r="B34" s="11"/>
      <c r="C34" s="5"/>
      <c r="D34" s="5"/>
      <c r="E34" s="5"/>
      <c r="F34" s="35"/>
      <c r="G34" s="60"/>
      <c r="H34" s="5"/>
      <c r="I34" s="5"/>
      <c r="K34" s="15"/>
    </row>
    <row r="35" spans="1:13" x14ac:dyDescent="0.25">
      <c r="A35" s="1">
        <f t="shared" si="3"/>
        <v>9</v>
      </c>
      <c r="B35" s="16" t="s">
        <v>37</v>
      </c>
      <c r="C35" s="17">
        <f>C33+C31</f>
        <v>112752029.04569116</v>
      </c>
      <c r="D35" s="17">
        <f t="shared" ref="D35:G35" si="4">D33+D31</f>
        <v>159490.68350433852</v>
      </c>
      <c r="E35" s="17">
        <f t="shared" si="4"/>
        <v>67930.28051089264</v>
      </c>
      <c r="F35" s="70">
        <f t="shared" si="4"/>
        <v>0</v>
      </c>
      <c r="G35" s="63">
        <f t="shared" si="4"/>
        <v>112979450.00970639</v>
      </c>
      <c r="H35" s="17">
        <f>H33+H31</f>
        <v>117216020.78938794</v>
      </c>
      <c r="I35" s="17">
        <f>H35-G35</f>
        <v>4236570.7796815485</v>
      </c>
      <c r="K35" s="15" t="s">
        <v>42</v>
      </c>
    </row>
    <row r="36" spans="1:13" x14ac:dyDescent="0.25">
      <c r="A36" s="1">
        <f t="shared" si="3"/>
        <v>10</v>
      </c>
      <c r="B36" s="11"/>
      <c r="C36" s="5"/>
      <c r="D36" s="5"/>
      <c r="E36" s="5"/>
      <c r="F36" s="35"/>
      <c r="G36" s="60"/>
      <c r="H36" s="5"/>
      <c r="I36" s="5"/>
      <c r="K36" s="15"/>
    </row>
    <row r="37" spans="1:13" x14ac:dyDescent="0.25">
      <c r="A37" s="1">
        <f t="shared" si="1"/>
        <v>11</v>
      </c>
      <c r="B37" s="10" t="s">
        <v>1</v>
      </c>
      <c r="C37" s="17">
        <v>18282623.891691476</v>
      </c>
      <c r="D37" s="17">
        <v>178000.54065937852</v>
      </c>
      <c r="E37" s="17">
        <v>355872.7712642157</v>
      </c>
      <c r="F37" s="33"/>
      <c r="G37" s="63">
        <f>SUM(C37:F37)</f>
        <v>18816497.203615069</v>
      </c>
      <c r="H37" s="17">
        <v>20611032.089310016</v>
      </c>
      <c r="I37" s="72">
        <f>H37-G37</f>
        <v>1794534.8856949471</v>
      </c>
      <c r="K37" s="15" t="s">
        <v>31</v>
      </c>
    </row>
    <row r="38" spans="1:13" x14ac:dyDescent="0.25">
      <c r="A38" s="1">
        <f t="shared" si="1"/>
        <v>12</v>
      </c>
      <c r="C38" s="5"/>
      <c r="D38" s="5"/>
      <c r="E38" s="5"/>
      <c r="F38" s="35"/>
      <c r="G38" s="60"/>
      <c r="H38" s="5"/>
      <c r="I38" s="5"/>
      <c r="K38" s="15"/>
    </row>
    <row r="39" spans="1:13" x14ac:dyDescent="0.25">
      <c r="A39" s="1">
        <f t="shared" si="1"/>
        <v>13</v>
      </c>
      <c r="B39" s="10" t="s">
        <v>2</v>
      </c>
      <c r="C39" s="17">
        <v>6647714.5966700437</v>
      </c>
      <c r="D39" s="17">
        <v>529028.06773576885</v>
      </c>
      <c r="E39" s="17">
        <v>235576.10388581874</v>
      </c>
      <c r="F39" s="33"/>
      <c r="G39" s="63">
        <f>SUM(C39:F39)</f>
        <v>7412318.7682916317</v>
      </c>
      <c r="H39" s="17">
        <v>11435327.374846321</v>
      </c>
      <c r="I39" s="17">
        <f>H39-G39</f>
        <v>4023008.6065546889</v>
      </c>
      <c r="K39" s="15" t="s">
        <v>31</v>
      </c>
      <c r="L39">
        <v>11691066.376357067</v>
      </c>
      <c r="M39" t="s">
        <v>54</v>
      </c>
    </row>
    <row r="40" spans="1:13" x14ac:dyDescent="0.25">
      <c r="A40" s="1">
        <f t="shared" si="1"/>
        <v>14</v>
      </c>
      <c r="B40" s="19" t="s">
        <v>32</v>
      </c>
      <c r="C40" s="5">
        <v>0</v>
      </c>
      <c r="D40" s="5"/>
      <c r="E40" s="5"/>
      <c r="F40" s="35"/>
      <c r="G40" s="60"/>
      <c r="H40" s="5">
        <v>0</v>
      </c>
      <c r="I40" s="5"/>
      <c r="K40" s="15"/>
      <c r="L40">
        <v>10898343.872110069</v>
      </c>
      <c r="M40" t="s">
        <v>55</v>
      </c>
    </row>
    <row r="41" spans="1:13" x14ac:dyDescent="0.25">
      <c r="A41" s="1">
        <f t="shared" si="1"/>
        <v>15</v>
      </c>
      <c r="B41" s="19"/>
      <c r="C41" s="5"/>
      <c r="D41" s="5"/>
      <c r="E41" s="5"/>
      <c r="F41" s="35"/>
      <c r="G41" s="60"/>
      <c r="H41" s="5"/>
      <c r="I41" s="5"/>
      <c r="K41" s="15"/>
      <c r="L41">
        <f>L39-L40</f>
        <v>792722.50424699858</v>
      </c>
    </row>
    <row r="42" spans="1:13" x14ac:dyDescent="0.25">
      <c r="A42" s="1">
        <f t="shared" si="1"/>
        <v>16</v>
      </c>
      <c r="B42" s="10" t="s">
        <v>17</v>
      </c>
      <c r="C42" s="5"/>
      <c r="D42" s="5"/>
      <c r="E42" s="5"/>
      <c r="F42" s="35"/>
      <c r="G42" s="60"/>
      <c r="H42" s="5"/>
      <c r="I42" s="5"/>
      <c r="K42" s="15"/>
    </row>
    <row r="43" spans="1:13" x14ac:dyDescent="0.25">
      <c r="A43" s="1">
        <f t="shared" si="1"/>
        <v>17</v>
      </c>
      <c r="B43" s="11" t="s">
        <v>27</v>
      </c>
      <c r="C43" s="5"/>
      <c r="D43" s="5"/>
      <c r="E43" s="5"/>
      <c r="F43" s="35"/>
      <c r="G43" s="60"/>
      <c r="H43" s="5"/>
      <c r="I43" s="5"/>
      <c r="K43" s="15"/>
    </row>
    <row r="44" spans="1:13" x14ac:dyDescent="0.25">
      <c r="A44" s="1">
        <f t="shared" si="1"/>
        <v>18</v>
      </c>
      <c r="B44" s="12" t="s">
        <v>19</v>
      </c>
      <c r="C44" s="5">
        <v>695307366</v>
      </c>
      <c r="D44" s="5">
        <v>20817475.223999333</v>
      </c>
      <c r="E44" s="5">
        <v>10040710.098455716</v>
      </c>
      <c r="F44" s="32"/>
      <c r="G44" s="60">
        <f>SUM(C44:F44)</f>
        <v>726165551.32245505</v>
      </c>
      <c r="H44" s="5">
        <v>869694855.96101165</v>
      </c>
      <c r="I44" s="5">
        <f>H44-G44</f>
        <v>143529304.6385566</v>
      </c>
      <c r="K44" s="15" t="s">
        <v>28</v>
      </c>
    </row>
    <row r="45" spans="1:13" x14ac:dyDescent="0.25">
      <c r="A45" s="1">
        <f t="shared" si="1"/>
        <v>19</v>
      </c>
      <c r="B45" s="12" t="s">
        <v>20</v>
      </c>
      <c r="C45" s="5">
        <v>0</v>
      </c>
      <c r="D45" s="5"/>
      <c r="E45" s="5"/>
      <c r="F45" s="35"/>
      <c r="G45" s="60">
        <f>SUM(C45:F45)</f>
        <v>0</v>
      </c>
      <c r="H45" s="5">
        <v>0</v>
      </c>
      <c r="I45" s="5">
        <f>H45-G45</f>
        <v>0</v>
      </c>
      <c r="K45" s="15" t="s">
        <v>28</v>
      </c>
    </row>
    <row r="46" spans="1:13" x14ac:dyDescent="0.25">
      <c r="A46" s="1">
        <f t="shared" si="1"/>
        <v>20</v>
      </c>
      <c r="B46" s="12" t="s">
        <v>21</v>
      </c>
      <c r="C46" s="5">
        <v>-195808109</v>
      </c>
      <c r="D46" s="5">
        <v>7006058.4538412914</v>
      </c>
      <c r="E46" s="5">
        <v>3434314.5847053304</v>
      </c>
      <c r="F46" s="32"/>
      <c r="G46" s="60">
        <f>SUM(C46:F46)</f>
        <v>-185367735.96145338</v>
      </c>
      <c r="H46" s="5">
        <v>-186973042.72833046</v>
      </c>
      <c r="I46" s="5">
        <f>H46-G46</f>
        <v>-1605306.766877085</v>
      </c>
      <c r="K46" s="15" t="s">
        <v>28</v>
      </c>
    </row>
    <row r="47" spans="1:13" x14ac:dyDescent="0.25">
      <c r="A47" s="1">
        <f t="shared" si="1"/>
        <v>21</v>
      </c>
      <c r="B47" s="13" t="s">
        <v>52</v>
      </c>
      <c r="C47" s="14">
        <v>499499257</v>
      </c>
      <c r="D47" s="14">
        <f>D44+D46</f>
        <v>27823533.677840624</v>
      </c>
      <c r="E47" s="14">
        <f>E44+E46</f>
        <v>13475024.683161046</v>
      </c>
      <c r="F47" s="14">
        <f>F44+F46</f>
        <v>0</v>
      </c>
      <c r="G47" s="62">
        <f>SUM(G44:G46)</f>
        <v>540797815.36100173</v>
      </c>
      <c r="H47" s="14">
        <v>682721813.23268116</v>
      </c>
      <c r="I47" s="14">
        <f>H47-G47</f>
        <v>141923997.87167943</v>
      </c>
      <c r="K47" s="15" t="s">
        <v>28</v>
      </c>
    </row>
    <row r="48" spans="1:13" x14ac:dyDescent="0.25">
      <c r="A48" s="1">
        <f t="shared" si="1"/>
        <v>22</v>
      </c>
      <c r="B48" s="19" t="s">
        <v>32</v>
      </c>
      <c r="C48" s="21">
        <f>C47-SUM(C44:C46)</f>
        <v>0</v>
      </c>
      <c r="D48" s="21"/>
      <c r="E48" s="21"/>
      <c r="F48" s="37"/>
      <c r="G48" s="64"/>
      <c r="H48" s="21">
        <f>H47-SUM(H44:H46)</f>
        <v>0</v>
      </c>
      <c r="I48" s="7"/>
      <c r="K48" s="15"/>
    </row>
    <row r="49" spans="1:11" x14ac:dyDescent="0.25">
      <c r="A49" s="1">
        <f t="shared" si="1"/>
        <v>23</v>
      </c>
      <c r="B49" s="12" t="s">
        <v>26</v>
      </c>
      <c r="C49" s="5">
        <v>1705177</v>
      </c>
      <c r="D49" s="5"/>
      <c r="E49" s="5"/>
      <c r="F49" s="32"/>
      <c r="G49" s="60">
        <f t="shared" ref="G49:G53" si="5">SUM(C49:F49)</f>
        <v>1705177</v>
      </c>
      <c r="H49" s="5">
        <v>-3062526.8829987803</v>
      </c>
      <c r="I49" s="5">
        <f t="shared" ref="I49:I54" si="6">H49-G49</f>
        <v>-4767703.8829987803</v>
      </c>
      <c r="K49" s="15" t="s">
        <v>28</v>
      </c>
    </row>
    <row r="50" spans="1:11" x14ac:dyDescent="0.25">
      <c r="A50" s="1">
        <f t="shared" si="1"/>
        <v>24</v>
      </c>
      <c r="B50" s="12" t="s">
        <v>22</v>
      </c>
      <c r="C50" s="5">
        <v>9023857.3767245095</v>
      </c>
      <c r="D50" s="5"/>
      <c r="E50" s="5"/>
      <c r="F50" s="32"/>
      <c r="G50" s="60">
        <f t="shared" si="5"/>
        <v>9023857.3767245095</v>
      </c>
      <c r="H50" s="5">
        <v>8617141.1541175395</v>
      </c>
      <c r="I50" s="5">
        <f t="shared" si="6"/>
        <v>-406716.22260697</v>
      </c>
      <c r="K50" s="15" t="s">
        <v>28</v>
      </c>
    </row>
    <row r="51" spans="1:11" x14ac:dyDescent="0.25">
      <c r="A51" s="1">
        <f t="shared" si="1"/>
        <v>25</v>
      </c>
      <c r="B51" s="12" t="s">
        <v>23</v>
      </c>
      <c r="C51" s="5">
        <v>-747234.0933333335</v>
      </c>
      <c r="D51" s="5"/>
      <c r="E51" s="5"/>
      <c r="F51" s="32"/>
      <c r="G51" s="60">
        <f t="shared" si="5"/>
        <v>-747234.0933333335</v>
      </c>
      <c r="H51" s="5">
        <v>-683775.07500000007</v>
      </c>
      <c r="I51" s="5">
        <f t="shared" si="6"/>
        <v>63459.018333333428</v>
      </c>
      <c r="K51" s="15" t="s">
        <v>28</v>
      </c>
    </row>
    <row r="52" spans="1:11" x14ac:dyDescent="0.25">
      <c r="A52" s="1">
        <f t="shared" si="1"/>
        <v>26</v>
      </c>
      <c r="B52" s="12" t="s">
        <v>24</v>
      </c>
      <c r="C52" s="5">
        <v>-33100553</v>
      </c>
      <c r="D52" s="5"/>
      <c r="E52" s="5"/>
      <c r="F52" s="32"/>
      <c r="G52" s="60">
        <f t="shared" si="5"/>
        <v>-33100553</v>
      </c>
      <c r="H52" s="5">
        <v>-27462375.024862636</v>
      </c>
      <c r="I52" s="5">
        <f t="shared" si="6"/>
        <v>5638177.9751373641</v>
      </c>
      <c r="K52" s="15" t="s">
        <v>28</v>
      </c>
    </row>
    <row r="53" spans="1:11" x14ac:dyDescent="0.25">
      <c r="A53" s="1">
        <f t="shared" si="1"/>
        <v>27</v>
      </c>
      <c r="B53" s="12" t="s">
        <v>25</v>
      </c>
      <c r="C53" s="5">
        <v>-51451848</v>
      </c>
      <c r="D53" s="5">
        <v>-508770.17337624106</v>
      </c>
      <c r="E53" s="5">
        <v>-1421414.3731464585</v>
      </c>
      <c r="F53" s="32"/>
      <c r="G53" s="60">
        <f t="shared" si="5"/>
        <v>-53382032.546522699</v>
      </c>
      <c r="H53" s="5">
        <v>-77040453.421337694</v>
      </c>
      <c r="I53" s="5">
        <f t="shared" si="6"/>
        <v>-23658420.874814995</v>
      </c>
      <c r="K53" s="15" t="s">
        <v>28</v>
      </c>
    </row>
    <row r="54" spans="1:11" x14ac:dyDescent="0.25">
      <c r="A54" s="1">
        <f t="shared" si="1"/>
        <v>28</v>
      </c>
      <c r="B54" s="13" t="s">
        <v>53</v>
      </c>
      <c r="C54" s="14">
        <v>424928656.28339118</v>
      </c>
      <c r="D54" s="14">
        <f>D47+SUM(D49:D53)</f>
        <v>27314763.504464384</v>
      </c>
      <c r="E54" s="14">
        <f>E47+SUM(E49:E53)</f>
        <v>12053610.310014587</v>
      </c>
      <c r="F54" s="14">
        <f t="shared" ref="F54:G54" si="7">F47+SUM(F49:F53)</f>
        <v>0</v>
      </c>
      <c r="G54" s="62">
        <f t="shared" si="7"/>
        <v>464297030.09787023</v>
      </c>
      <c r="H54" s="14">
        <v>583089823.9825995</v>
      </c>
      <c r="I54" s="14">
        <f t="shared" si="6"/>
        <v>118792793.88472927</v>
      </c>
      <c r="K54" s="15" t="s">
        <v>28</v>
      </c>
    </row>
    <row r="55" spans="1:11" x14ac:dyDescent="0.25">
      <c r="A55" s="1">
        <f t="shared" si="1"/>
        <v>29</v>
      </c>
      <c r="B55" s="19" t="s">
        <v>32</v>
      </c>
      <c r="C55" s="21">
        <f>C54-C47-SUM(C49:C53)</f>
        <v>0</v>
      </c>
      <c r="D55" s="21"/>
      <c r="E55" s="21"/>
      <c r="F55" s="37"/>
      <c r="G55" s="64"/>
      <c r="H55" s="21">
        <f>H54-H47-SUM(H49:H53)</f>
        <v>0</v>
      </c>
      <c r="I55" s="21"/>
      <c r="K55" s="15"/>
    </row>
    <row r="56" spans="1:11" x14ac:dyDescent="0.25">
      <c r="A56" s="1">
        <f t="shared" si="1"/>
        <v>30</v>
      </c>
      <c r="B56" s="11" t="s">
        <v>6</v>
      </c>
      <c r="C56" s="9">
        <v>7.4899999999999994E-2</v>
      </c>
      <c r="D56" s="9">
        <v>7.4896179999999993E-2</v>
      </c>
      <c r="E56" s="9">
        <v>7.4896179999999993E-2</v>
      </c>
      <c r="F56" s="34"/>
      <c r="G56" s="65">
        <f>G10</f>
        <v>7.4896179999999993E-2</v>
      </c>
      <c r="H56" s="9">
        <v>7.6600000000000001E-2</v>
      </c>
      <c r="I56" s="9">
        <f>H56-G56</f>
        <v>1.7038200000000087E-3</v>
      </c>
      <c r="K56" s="15" t="s">
        <v>30</v>
      </c>
    </row>
    <row r="57" spans="1:11" x14ac:dyDescent="0.25">
      <c r="A57" s="1">
        <f t="shared" si="1"/>
        <v>31</v>
      </c>
      <c r="C57" s="5"/>
      <c r="D57" s="5"/>
      <c r="E57" s="5"/>
      <c r="F57" s="35"/>
      <c r="G57" s="60"/>
      <c r="H57" s="5"/>
      <c r="I57" s="5"/>
      <c r="K57" s="15"/>
    </row>
    <row r="58" spans="1:11" x14ac:dyDescent="0.25">
      <c r="A58" s="1">
        <f t="shared" si="1"/>
        <v>32</v>
      </c>
      <c r="B58" s="16" t="s">
        <v>17</v>
      </c>
      <c r="C58" s="17">
        <v>31827156</v>
      </c>
      <c r="D58" s="17">
        <f>D56*D54</f>
        <v>2045771.4440877952</v>
      </c>
      <c r="E58" s="17">
        <f>E56*E54</f>
        <v>902769.36742870824</v>
      </c>
      <c r="F58" s="17">
        <f>F56*F54</f>
        <v>0</v>
      </c>
      <c r="G58" s="63">
        <f>G54*G56</f>
        <v>34774073.939675502</v>
      </c>
      <c r="H58" s="17">
        <v>44664681</v>
      </c>
      <c r="I58" s="17">
        <f>H58-G58</f>
        <v>9890607.0603244975</v>
      </c>
      <c r="K58" s="15" t="s">
        <v>30</v>
      </c>
    </row>
    <row r="59" spans="1:11" x14ac:dyDescent="0.25">
      <c r="A59" s="1">
        <f t="shared" si="1"/>
        <v>33</v>
      </c>
      <c r="B59" s="19" t="s">
        <v>32</v>
      </c>
      <c r="C59" s="20">
        <f>C58-(C56*C54)</f>
        <v>-0.35562599822878838</v>
      </c>
      <c r="D59" s="20"/>
      <c r="E59" s="20"/>
      <c r="F59" s="38"/>
      <c r="G59" s="66"/>
      <c r="H59" s="20">
        <f>H58-(H56*H54)</f>
        <v>0.48293288052082062</v>
      </c>
      <c r="I59" s="5"/>
      <c r="K59" s="15"/>
    </row>
    <row r="60" spans="1:11" x14ac:dyDescent="0.25">
      <c r="A60" s="1">
        <f t="shared" si="1"/>
        <v>34</v>
      </c>
      <c r="B60" s="19"/>
      <c r="C60" s="20"/>
      <c r="D60" s="20"/>
      <c r="E60" s="20"/>
      <c r="F60" s="38"/>
      <c r="G60" s="66"/>
      <c r="H60" s="20"/>
      <c r="I60" s="5"/>
      <c r="K60" s="15"/>
    </row>
    <row r="61" spans="1:11" x14ac:dyDescent="0.25">
      <c r="A61" s="1">
        <f t="shared" si="1"/>
        <v>35</v>
      </c>
      <c r="B61" s="10" t="s">
        <v>39</v>
      </c>
      <c r="C61" s="17">
        <f t="shared" ref="C61:H61" si="8">C35+C37+C39+C58</f>
        <v>169509523.53405267</v>
      </c>
      <c r="D61" s="17">
        <f t="shared" si="8"/>
        <v>2912290.735987281</v>
      </c>
      <c r="E61" s="17">
        <f t="shared" si="8"/>
        <v>1562148.5230896352</v>
      </c>
      <c r="F61" s="17">
        <f t="shared" si="8"/>
        <v>0</v>
      </c>
      <c r="G61" s="63">
        <f t="shared" si="8"/>
        <v>173982339.92128861</v>
      </c>
      <c r="H61" s="17">
        <f t="shared" si="8"/>
        <v>193927061.25354427</v>
      </c>
      <c r="I61" s="17">
        <f>H61-G61</f>
        <v>19944721.332255661</v>
      </c>
      <c r="K61" s="15" t="s">
        <v>44</v>
      </c>
    </row>
    <row r="62" spans="1:11" x14ac:dyDescent="0.25">
      <c r="A62" s="1">
        <f t="shared" si="1"/>
        <v>36</v>
      </c>
      <c r="F62" s="39"/>
      <c r="G62" s="59"/>
      <c r="K62" s="15"/>
    </row>
    <row r="63" spans="1:11" x14ac:dyDescent="0.25">
      <c r="A63" s="1">
        <f t="shared" si="1"/>
        <v>37</v>
      </c>
      <c r="B63" t="s">
        <v>18</v>
      </c>
      <c r="C63" s="5">
        <v>0</v>
      </c>
      <c r="D63" s="5">
        <v>0</v>
      </c>
      <c r="E63" s="5">
        <v>0</v>
      </c>
      <c r="F63" s="32"/>
      <c r="G63" s="60">
        <f t="shared" ref="G63:G65" si="9">SUM(C63:F63)</f>
        <v>0</v>
      </c>
      <c r="H63" s="5">
        <v>-1557.7379497531801</v>
      </c>
      <c r="I63" s="5">
        <f>H63-G63</f>
        <v>-1557.7379497531801</v>
      </c>
      <c r="K63" s="15" t="s">
        <v>30</v>
      </c>
    </row>
    <row r="64" spans="1:11" x14ac:dyDescent="0.25">
      <c r="A64" s="1">
        <f t="shared" si="1"/>
        <v>38</v>
      </c>
      <c r="B64" t="s">
        <v>5</v>
      </c>
      <c r="C64" s="5">
        <v>-1463766.1361715582</v>
      </c>
      <c r="D64" s="5">
        <v>0</v>
      </c>
      <c r="E64" s="5">
        <v>0</v>
      </c>
      <c r="F64" s="32"/>
      <c r="G64" s="60">
        <f t="shared" si="9"/>
        <v>-1463766.1361715582</v>
      </c>
      <c r="H64" s="5">
        <v>-5406739.6866572108</v>
      </c>
      <c r="I64" s="5">
        <f>H64-G64</f>
        <v>-3942973.5504856529</v>
      </c>
      <c r="K64" s="15" t="s">
        <v>30</v>
      </c>
    </row>
    <row r="65" spans="1:11" x14ac:dyDescent="0.25">
      <c r="A65" s="1">
        <f t="shared" si="1"/>
        <v>39</v>
      </c>
      <c r="B65" t="s">
        <v>40</v>
      </c>
      <c r="C65" s="5">
        <v>0</v>
      </c>
      <c r="D65" s="5">
        <v>0</v>
      </c>
      <c r="E65" s="5">
        <v>0</v>
      </c>
      <c r="F65" s="32"/>
      <c r="G65" s="60">
        <f t="shared" si="9"/>
        <v>0</v>
      </c>
      <c r="H65" s="5">
        <v>-9862441.0786000006</v>
      </c>
      <c r="I65" s="5">
        <f>H65-G65</f>
        <v>-9862441.0786000006</v>
      </c>
      <c r="K65" s="15" t="s">
        <v>30</v>
      </c>
    </row>
    <row r="66" spans="1:11" x14ac:dyDescent="0.25">
      <c r="A66" s="1">
        <f t="shared" si="1"/>
        <v>40</v>
      </c>
      <c r="C66" s="5"/>
      <c r="D66" s="5"/>
      <c r="E66" s="5"/>
      <c r="F66" s="35"/>
      <c r="G66" s="60"/>
      <c r="H66" s="5"/>
      <c r="I66" s="5"/>
      <c r="K66" s="15"/>
    </row>
    <row r="67" spans="1:11" ht="15.75" thickBot="1" x14ac:dyDescent="0.3">
      <c r="A67" s="1">
        <f t="shared" si="1"/>
        <v>41</v>
      </c>
      <c r="B67" s="10" t="s">
        <v>41</v>
      </c>
      <c r="C67" s="18">
        <v>168045757.70078424</v>
      </c>
      <c r="D67" s="18">
        <f t="shared" ref="D67:F67" si="10">SUM(D61:D66)</f>
        <v>2912290.735987281</v>
      </c>
      <c r="E67" s="18">
        <f t="shared" si="10"/>
        <v>1562148.5230896352</v>
      </c>
      <c r="F67" s="71">
        <f t="shared" si="10"/>
        <v>0</v>
      </c>
      <c r="G67" s="67">
        <f>SUM(G61:G66)</f>
        <v>172518573.78511706</v>
      </c>
      <c r="H67" s="18">
        <v>178656335.44646248</v>
      </c>
      <c r="I67" s="18">
        <f>H67-G67</f>
        <v>6137761.6613454223</v>
      </c>
      <c r="K67" s="15" t="s">
        <v>30</v>
      </c>
    </row>
    <row r="68" spans="1:11" ht="15.75" thickTop="1" x14ac:dyDescent="0.25">
      <c r="B68" s="19" t="s">
        <v>32</v>
      </c>
      <c r="C68" s="20">
        <f>C67-C61-SUM(C63:C65)</f>
        <v>0.30290312436409295</v>
      </c>
      <c r="D68" s="20"/>
      <c r="E68" s="20"/>
      <c r="F68" s="20"/>
      <c r="G68" s="20"/>
      <c r="H68" s="20">
        <f>H67-H61-SUM(H63:H65)</f>
        <v>12.6961251758039</v>
      </c>
      <c r="I68" s="5"/>
      <c r="K68" s="15"/>
    </row>
    <row r="69" spans="1:11" x14ac:dyDescent="0.25">
      <c r="K69" s="15"/>
    </row>
    <row r="70" spans="1:11" x14ac:dyDescent="0.25">
      <c r="K70" s="15"/>
    </row>
    <row r="71" spans="1:11" x14ac:dyDescent="0.25">
      <c r="K71" s="15"/>
    </row>
    <row r="72" spans="1:11" x14ac:dyDescent="0.25">
      <c r="K72" s="15"/>
    </row>
    <row r="73" spans="1:11" x14ac:dyDescent="0.25">
      <c r="K73" s="15"/>
    </row>
  </sheetData>
  <mergeCells count="6">
    <mergeCell ref="A1:I1"/>
    <mergeCell ref="C5:H5"/>
    <mergeCell ref="A4:B4"/>
    <mergeCell ref="C24:H24"/>
    <mergeCell ref="A24:B24"/>
    <mergeCell ref="A23:B23"/>
  </mergeCells>
  <phoneticPr fontId="9" type="noConversion"/>
  <printOptions horizontalCentered="1"/>
  <pageMargins left="0.7" right="0.7" top="0.75" bottom="0.75" header="0.3" footer="0.3"/>
  <pageSetup scale="47" orientation="landscape" r:id="rId1"/>
  <headerFooter>
    <oddHeader>&amp;RCASE NO. 2021-00214
ATTACHMENT 1
TO STAFF DR NO. 2-05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v 2018</vt:lpstr>
      <vt:lpstr>'2021 v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Eric J Wilen</cp:lastModifiedBy>
  <cp:lastPrinted>2021-08-22T23:13:19Z</cp:lastPrinted>
  <dcterms:created xsi:type="dcterms:W3CDTF">2021-06-23T16:48:10Z</dcterms:created>
  <dcterms:modified xsi:type="dcterms:W3CDTF">2021-08-22T23:13:22Z</dcterms:modified>
</cp:coreProperties>
</file>