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21 KY Rate Case\Relied Upons\"/>
    </mc:Choice>
  </mc:AlternateContent>
  <xr:revisionPtr revIDLastSave="0" documentId="13_ncr:1_{82CB00A9-09AB-45B4-9F05-1F43D805F8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iv 9" sheetId="5" r:id="rId1"/>
    <sheet name="009div BUDGET" sheetId="6" r:id="rId2"/>
    <sheet name="Div 009 O&amp;M Labor " sheetId="7" r:id="rId3"/>
    <sheet name="DIV 009 Labor Subacct Pivot" sheetId="8" r:id="rId4"/>
  </sheets>
  <definedNames>
    <definedName name="csDesignMode">1</definedName>
    <definedName name="EssAliasTable" localSheetId="1">"Default"</definedName>
    <definedName name="EssAliasTable" localSheetId="0">"Default"</definedName>
    <definedName name="EssfHasNonUnique" localSheetId="1">FALSE</definedName>
    <definedName name="EssfHasNonUnique" localSheetId="0">FALSE</definedName>
    <definedName name="EssLatest" localSheetId="1">"Oct"</definedName>
    <definedName name="EssLatest" localSheetId="0">"Oct"</definedName>
    <definedName name="EssOptions" localSheetId="1">"A1100000000111100011001100020_01000"</definedName>
    <definedName name="EssOptions" localSheetId="0">"A1100000000111100011001100020_01000"</definedName>
    <definedName name="EssSamplingValue" localSheetId="0">100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'009div BUDGET'!$A$1:$N$50</definedName>
  </definedNames>
  <calcPr calcId="191029"/>
  <pivotCaches>
    <pivotCache cacheId="1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5" l="1"/>
  <c r="B39" i="5"/>
  <c r="B33" i="5"/>
  <c r="B32" i="5"/>
  <c r="B31" i="5"/>
  <c r="O10" i="5"/>
  <c r="P10" i="5"/>
  <c r="Q10" i="5"/>
  <c r="Z10" i="5" s="1"/>
  <c r="R10" i="5"/>
  <c r="S10" i="5"/>
  <c r="T10" i="5"/>
  <c r="U10" i="5"/>
  <c r="V10" i="5"/>
  <c r="W10" i="5"/>
  <c r="X10" i="5"/>
  <c r="Y10" i="5"/>
  <c r="AA10" i="5"/>
  <c r="AB10" i="5"/>
  <c r="O11" i="5"/>
  <c r="P11" i="5"/>
  <c r="Y11" i="5" s="1"/>
  <c r="Q11" i="5"/>
  <c r="R11" i="5"/>
  <c r="S11" i="5"/>
  <c r="AB11" i="5" s="1"/>
  <c r="T11" i="5"/>
  <c r="U11" i="5"/>
  <c r="V11" i="5"/>
  <c r="W11" i="5"/>
  <c r="X11" i="5"/>
  <c r="Z11" i="5"/>
  <c r="AA11" i="5"/>
  <c r="O12" i="5"/>
  <c r="P12" i="5"/>
  <c r="Q12" i="5"/>
  <c r="R12" i="5"/>
  <c r="AA12" i="5" s="1"/>
  <c r="S12" i="5"/>
  <c r="T12" i="5"/>
  <c r="U12" i="5"/>
  <c r="V12" i="5"/>
  <c r="W12" i="5"/>
  <c r="X12" i="5"/>
  <c r="Y12" i="5"/>
  <c r="Z12" i="5"/>
  <c r="AB12" i="5"/>
  <c r="O13" i="5"/>
  <c r="X13" i="5" s="1"/>
  <c r="P13" i="5"/>
  <c r="Y13" i="5" s="1"/>
  <c r="Q13" i="5"/>
  <c r="R13" i="5"/>
  <c r="S13" i="5"/>
  <c r="T13" i="5"/>
  <c r="U13" i="5"/>
  <c r="V13" i="5"/>
  <c r="W13" i="5"/>
  <c r="Z13" i="5"/>
  <c r="AA13" i="5"/>
  <c r="AB13" i="5"/>
  <c r="O14" i="5"/>
  <c r="P14" i="5"/>
  <c r="Q14" i="5"/>
  <c r="Z14" i="5" s="1"/>
  <c r="R14" i="5"/>
  <c r="S14" i="5"/>
  <c r="T14" i="5"/>
  <c r="U14" i="5"/>
  <c r="V14" i="5"/>
  <c r="W14" i="5"/>
  <c r="X14" i="5"/>
  <c r="Y14" i="5"/>
  <c r="AA14" i="5"/>
  <c r="AB14" i="5"/>
  <c r="O15" i="5"/>
  <c r="P15" i="5"/>
  <c r="Y15" i="5" s="1"/>
  <c r="Q15" i="5"/>
  <c r="R15" i="5"/>
  <c r="S15" i="5"/>
  <c r="AB15" i="5" s="1"/>
  <c r="T15" i="5"/>
  <c r="U15" i="5"/>
  <c r="V15" i="5"/>
  <c r="W15" i="5"/>
  <c r="X15" i="5"/>
  <c r="Z15" i="5"/>
  <c r="AA15" i="5"/>
  <c r="O16" i="5"/>
  <c r="P16" i="5"/>
  <c r="Q16" i="5"/>
  <c r="R16" i="5"/>
  <c r="AA16" i="5" s="1"/>
  <c r="S16" i="5"/>
  <c r="T16" i="5"/>
  <c r="U16" i="5"/>
  <c r="V16" i="5"/>
  <c r="W16" i="5"/>
  <c r="X16" i="5"/>
  <c r="Y16" i="5"/>
  <c r="Z16" i="5"/>
  <c r="AB16" i="5"/>
  <c r="O17" i="5"/>
  <c r="X17" i="5" s="1"/>
  <c r="P17" i="5"/>
  <c r="Q17" i="5"/>
  <c r="R17" i="5"/>
  <c r="S17" i="5"/>
  <c r="T17" i="5"/>
  <c r="U17" i="5"/>
  <c r="V17" i="5"/>
  <c r="W17" i="5"/>
  <c r="Y17" i="5"/>
  <c r="Z17" i="5"/>
  <c r="AA17" i="5"/>
  <c r="AB17" i="5"/>
  <c r="O18" i="5"/>
  <c r="P18" i="5"/>
  <c r="Q18" i="5"/>
  <c r="Z18" i="5" s="1"/>
  <c r="R18" i="5"/>
  <c r="S18" i="5"/>
  <c r="T18" i="5"/>
  <c r="U18" i="5"/>
  <c r="V18" i="5"/>
  <c r="W18" i="5"/>
  <c r="X18" i="5"/>
  <c r="Y18" i="5"/>
  <c r="AA18" i="5"/>
  <c r="AB18" i="5"/>
  <c r="N13" i="5"/>
  <c r="N14" i="5"/>
  <c r="N15" i="5"/>
  <c r="N16" i="5"/>
  <c r="N17" i="5"/>
  <c r="N18" i="5"/>
  <c r="B18" i="5"/>
  <c r="B17" i="5"/>
  <c r="B16" i="5"/>
  <c r="B15" i="5"/>
  <c r="B14" i="5"/>
  <c r="B13" i="5"/>
  <c r="B12" i="5"/>
  <c r="B11" i="5"/>
  <c r="B10" i="5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10" i="7"/>
  <c r="C9" i="7"/>
  <c r="D9" i="7" s="1"/>
  <c r="E9" i="7" s="1"/>
  <c r="F9" i="7" s="1"/>
  <c r="G9" i="7" s="1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10" i="7"/>
  <c r="H10" i="5" l="1"/>
  <c r="I10" i="5"/>
  <c r="J10" i="5"/>
  <c r="K10" i="5"/>
  <c r="L10" i="5"/>
  <c r="M10" i="5"/>
  <c r="H11" i="5"/>
  <c r="I11" i="5"/>
  <c r="J11" i="5"/>
  <c r="K11" i="5"/>
  <c r="L11" i="5"/>
  <c r="M11" i="5"/>
  <c r="H12" i="5"/>
  <c r="I12" i="5"/>
  <c r="J12" i="5"/>
  <c r="K12" i="5"/>
  <c r="L12" i="5"/>
  <c r="M12" i="5"/>
  <c r="H13" i="5"/>
  <c r="I13" i="5"/>
  <c r="J13" i="5"/>
  <c r="K13" i="5"/>
  <c r="L13" i="5"/>
  <c r="M13" i="5"/>
  <c r="H14" i="5"/>
  <c r="I14" i="5"/>
  <c r="J14" i="5"/>
  <c r="K14" i="5"/>
  <c r="L14" i="5"/>
  <c r="M14" i="5"/>
  <c r="H15" i="5"/>
  <c r="I15" i="5"/>
  <c r="J15" i="5"/>
  <c r="K15" i="5"/>
  <c r="L15" i="5"/>
  <c r="M15" i="5"/>
  <c r="H16" i="5"/>
  <c r="I16" i="5"/>
  <c r="J16" i="5"/>
  <c r="K16" i="5"/>
  <c r="L16" i="5"/>
  <c r="M16" i="5"/>
  <c r="H17" i="5"/>
  <c r="I17" i="5"/>
  <c r="J17" i="5"/>
  <c r="K17" i="5"/>
  <c r="L17" i="5"/>
  <c r="M17" i="5"/>
  <c r="H18" i="5"/>
  <c r="I18" i="5"/>
  <c r="J18" i="5"/>
  <c r="K18" i="5"/>
  <c r="L18" i="5"/>
  <c r="M18" i="5"/>
  <c r="H19" i="5"/>
  <c r="I19" i="5"/>
  <c r="J19" i="5"/>
  <c r="K19" i="5"/>
  <c r="L19" i="5"/>
  <c r="M19" i="5"/>
  <c r="K25" i="5" l="1"/>
  <c r="L25" i="5"/>
  <c r="M25" i="5"/>
  <c r="K23" i="5"/>
  <c r="L23" i="5"/>
  <c r="M23" i="5"/>
  <c r="M24" i="5" l="1"/>
  <c r="M27" i="5" s="1"/>
  <c r="L24" i="5"/>
  <c r="L27" i="5" s="1"/>
  <c r="K24" i="5"/>
  <c r="K27" i="5" s="1"/>
  <c r="J25" i="5"/>
  <c r="I25" i="5"/>
  <c r="H25" i="5"/>
  <c r="G25" i="5"/>
  <c r="F25" i="5"/>
  <c r="E25" i="5"/>
  <c r="D25" i="5"/>
  <c r="C25" i="5"/>
  <c r="B25" i="5"/>
  <c r="J23" i="5"/>
  <c r="I23" i="5"/>
  <c r="H23" i="5"/>
  <c r="G23" i="5"/>
  <c r="F23" i="5"/>
  <c r="E23" i="5"/>
  <c r="D23" i="5"/>
  <c r="C23" i="5"/>
  <c r="B23" i="5"/>
  <c r="Q4" i="5"/>
  <c r="N11" i="5" l="1"/>
  <c r="N10" i="5"/>
  <c r="N12" i="5"/>
  <c r="R19" i="5"/>
  <c r="C24" i="5"/>
  <c r="C27" i="5" s="1"/>
  <c r="G24" i="5"/>
  <c r="G27" i="5" s="1"/>
  <c r="D24" i="5"/>
  <c r="D27" i="5" s="1"/>
  <c r="H24" i="5"/>
  <c r="H27" i="5" s="1"/>
  <c r="I24" i="5"/>
  <c r="I27" i="5" s="1"/>
  <c r="J24" i="5"/>
  <c r="J27" i="5" s="1"/>
  <c r="E24" i="5"/>
  <c r="E27" i="5" s="1"/>
  <c r="F24" i="5"/>
  <c r="F27" i="5" s="1"/>
  <c r="B24" i="5"/>
  <c r="N19" i="5" l="1"/>
  <c r="N23" i="5" s="1"/>
  <c r="Q19" i="5"/>
  <c r="P19" i="5"/>
  <c r="S19" i="5"/>
  <c r="Z19" i="5"/>
  <c r="AB19" i="5"/>
  <c r="O19" i="5"/>
  <c r="R25" i="5"/>
  <c r="Y19" i="5"/>
  <c r="Y25" i="5" s="1"/>
  <c r="R23" i="5"/>
  <c r="T19" i="5"/>
  <c r="AA19" i="5"/>
  <c r="U19" i="5"/>
  <c r="W19" i="5"/>
  <c r="V19" i="5"/>
  <c r="B27" i="5"/>
  <c r="X19" i="5"/>
  <c r="N25" i="5" l="1"/>
  <c r="N24" i="5" s="1"/>
  <c r="O23" i="5"/>
  <c r="O25" i="5"/>
  <c r="O24" i="5" s="1"/>
  <c r="O27" i="5" s="1"/>
  <c r="P25" i="5"/>
  <c r="P23" i="5"/>
  <c r="R24" i="5"/>
  <c r="R27" i="5" s="1"/>
  <c r="Y23" i="5"/>
  <c r="Y24" i="5" s="1"/>
  <c r="Y27" i="5" s="1"/>
  <c r="S23" i="5"/>
  <c r="S25" i="5"/>
  <c r="W23" i="5"/>
  <c r="W25" i="5"/>
  <c r="B34" i="5"/>
  <c r="B35" i="5" s="1"/>
  <c r="AB23" i="5"/>
  <c r="AB25" i="5"/>
  <c r="U25" i="5"/>
  <c r="U23" i="5"/>
  <c r="Q25" i="5"/>
  <c r="Q23" i="5"/>
  <c r="AA23" i="5"/>
  <c r="AA25" i="5"/>
  <c r="X23" i="5"/>
  <c r="X25" i="5"/>
  <c r="V25" i="5"/>
  <c r="V23" i="5"/>
  <c r="Z25" i="5"/>
  <c r="Z23" i="5"/>
  <c r="T23" i="5"/>
  <c r="T25" i="5"/>
  <c r="N27" i="5" l="1"/>
  <c r="P24" i="5"/>
  <c r="P27" i="5" s="1"/>
  <c r="AA24" i="5"/>
  <c r="AA27" i="5" s="1"/>
  <c r="AB24" i="5"/>
  <c r="AB27" i="5" s="1"/>
  <c r="Q24" i="5"/>
  <c r="S24" i="5"/>
  <c r="S27" i="5" s="1"/>
  <c r="Z24" i="5"/>
  <c r="Z27" i="5" s="1"/>
  <c r="W24" i="5"/>
  <c r="W27" i="5" s="1"/>
  <c r="U24" i="5"/>
  <c r="U27" i="5" s="1"/>
  <c r="V24" i="5"/>
  <c r="V27" i="5" s="1"/>
  <c r="X24" i="5"/>
  <c r="X27" i="5" s="1"/>
  <c r="T24" i="5"/>
  <c r="Q27" i="5" l="1"/>
  <c r="T27" i="5"/>
  <c r="B41" i="5" l="1"/>
  <c r="B42" i="5" s="1"/>
  <c r="B43" i="5" s="1"/>
</calcChain>
</file>

<file path=xl/sharedStrings.xml><?xml version="1.0" encoding="utf-8"?>
<sst xmlns="http://schemas.openxmlformats.org/spreadsheetml/2006/main" count="252" uniqueCount="177">
  <si>
    <t>View</t>
  </si>
  <si>
    <t>Type</t>
  </si>
  <si>
    <t>Kentucky Division - 009DIV</t>
  </si>
  <si>
    <t>Cost Center</t>
  </si>
  <si>
    <t>Company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</si>
  <si>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</si>
  <si>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</si>
  <si>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</si>
  <si>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</si>
  <si>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</si>
  <si>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</si>
  <si>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</si>
  <si>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</si>
  <si>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</si>
  <si>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</si>
  <si>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</si>
  <si>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</si>
  <si>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Non-project Labor - 01000</t>
  </si>
  <si>
    <t>Capital Labor - 01001</t>
  </si>
  <si>
    <t>Capital Labor Contra - 01002</t>
  </si>
  <si>
    <t>O&amp;M Project Labor and Contra - 01006</t>
  </si>
  <si>
    <t>Expense Labor Accrual - 01008</t>
  </si>
  <si>
    <t>Capital Labor Transfer In - 01011</t>
  </si>
  <si>
    <t>Capital Labor Transfer Out - 01012</t>
  </si>
  <si>
    <t>Expense Labor Transfer In - 01013</t>
  </si>
  <si>
    <t>Expense Labor Transfer Out - 01014</t>
  </si>
  <si>
    <t>Labor</t>
  </si>
  <si>
    <t>Expense Labor</t>
  </si>
  <si>
    <t>Capital Labor</t>
  </si>
  <si>
    <t>Total Labor</t>
  </si>
  <si>
    <t>Expense</t>
  </si>
  <si>
    <t>Capital</t>
  </si>
  <si>
    <t>Cap %</t>
  </si>
  <si>
    <t>Exp %</t>
  </si>
  <si>
    <t>Eff Cap Rate</t>
  </si>
  <si>
    <t>Escalation Rate</t>
  </si>
  <si>
    <t>Atmos Energy Corporation</t>
  </si>
  <si>
    <t>Operation &amp; Maintenance Expenses</t>
  </si>
  <si>
    <t>Budget 2021</t>
  </si>
  <si>
    <t>YTD September</t>
  </si>
  <si>
    <t xml:space="preserve">               Non-project Labor - 01000</t>
  </si>
  <si>
    <t xml:space="preserve">               Capital Labor - 01001</t>
  </si>
  <si>
    <t xml:space="preserve">               Capital Labor Contra - 01002</t>
  </si>
  <si>
    <t xml:space="preserve">               Deferred Project Labor - 01003</t>
  </si>
  <si>
    <t xml:space="preserve">               Deferred Project Labor Contra - 01004</t>
  </si>
  <si>
    <t xml:space="preserve">               Capitalized Project Labor - 01005</t>
  </si>
  <si>
    <t xml:space="preserve">               O&amp;M Project Labor and Contra - 01006</t>
  </si>
  <si>
    <t xml:space="preserve">               Expense Labor Accrual - 01008</t>
  </si>
  <si>
    <t xml:space="preserve">               Capital Labor Accrual - 01009</t>
  </si>
  <si>
    <t xml:space="preserve">               PTO Accrual - 01010</t>
  </si>
  <si>
    <t xml:space="preserve">               Capital Labor Transfer In - 01011</t>
  </si>
  <si>
    <t xml:space="preserve">               Capital Labor Transfer Out - 01012</t>
  </si>
  <si>
    <t xml:space="preserve">               Expense Labor Transfer In - 01013</t>
  </si>
  <si>
    <t xml:space="preserve">               Expense Labor Transfer Out - 01014</t>
  </si>
  <si>
    <t xml:space="preserve">               Deferred Project Labor Transfer In - 01015</t>
  </si>
  <si>
    <t xml:space="preserve">               Deferred Project Labor Transfer Out - 01016</t>
  </si>
  <si>
    <t xml:space="preserve">               Woodward - 90003-Labo</t>
  </si>
  <si>
    <t xml:space="preserve">          Labor</t>
  </si>
  <si>
    <t xml:space="preserve">          Benefits</t>
  </si>
  <si>
    <t xml:space="preserve">          Employee Welfare</t>
  </si>
  <si>
    <t xml:space="preserve">          Insurance</t>
  </si>
  <si>
    <t xml:space="preserve">          Rent, Maint., &amp; Utilities</t>
  </si>
  <si>
    <t xml:space="preserve">          Vehicles &amp; Equip</t>
  </si>
  <si>
    <t xml:space="preserve">          Materials &amp; Supplies</t>
  </si>
  <si>
    <t xml:space="preserve">          Information Technologies</t>
  </si>
  <si>
    <t xml:space="preserve">          Telecom</t>
  </si>
  <si>
    <t xml:space="preserve">          Marketing</t>
  </si>
  <si>
    <t xml:space="preserve">          Directors &amp; Shareholders &amp;PR</t>
  </si>
  <si>
    <t xml:space="preserve">          Dues &amp; Membership Fees</t>
  </si>
  <si>
    <t xml:space="preserve">          Print &amp; Postages</t>
  </si>
  <si>
    <t xml:space="preserve">          Travel &amp; Entertainment</t>
  </si>
  <si>
    <t xml:space="preserve">          Training</t>
  </si>
  <si>
    <t xml:space="preserve">          Outside Services</t>
  </si>
  <si>
    <t xml:space="preserve">          Provision for Bad Debt</t>
  </si>
  <si>
    <t xml:space="preserve">          Miscellaneous</t>
  </si>
  <si>
    <t xml:space="preserve">     Total O&amp;M Expenses Before Allocations</t>
  </si>
  <si>
    <t xml:space="preserve">     Expense Billings</t>
  </si>
  <si>
    <t>O&amp;M - Total Operation &amp; Maintenance Expense</t>
  </si>
  <si>
    <t>NOTES: This worksheet is copied from budget file "KY FY21 O&amp;M Budget for 002 012 009 091 Divisions.xlsx"</t>
  </si>
  <si>
    <t>Base Year</t>
  </si>
  <si>
    <t>Actuals ==&gt;</t>
  </si>
  <si>
    <t>Forecast ==&gt;</t>
  </si>
  <si>
    <t>Test Year</t>
  </si>
  <si>
    <t>Budget ==&gt;</t>
  </si>
  <si>
    <t>USD-Regulatory</t>
  </si>
  <si>
    <t>Fiscal 2021</t>
  </si>
  <si>
    <t>Distribution-Maint of mains - Non-project Labor 8870-01000</t>
  </si>
  <si>
    <t>Maintenance of measuring and r - Non-project Labor 8890-01000</t>
  </si>
  <si>
    <t>Maintenance of measuring and r - Non-project Labor 8900-01000</t>
  </si>
  <si>
    <t>Maintenance of measuring and r - Non-project Labor 8910-01000</t>
  </si>
  <si>
    <t>Maintenance of services - Non-project Labor 8920-01000</t>
  </si>
  <si>
    <t>Customer accounts-Meter readin - Non-project Labor 9020-01000</t>
  </si>
  <si>
    <t>Customer accounts-Customer rec - Non-project Labor 9030-01000</t>
  </si>
  <si>
    <t>Customer service-Operating inf - Non-project Labor 9090-01000</t>
  </si>
  <si>
    <t>Sales-Supervision - Non-project Labor 9110-01000</t>
  </si>
  <si>
    <t>A&amp;G-Administrative &amp; general s - Non-project Labor 9200-01000</t>
  </si>
  <si>
    <t>Wells expenses - Non-project Labor 8160-01000</t>
  </si>
  <si>
    <t>Lines expenses - Non-project Labor 8170-01000</t>
  </si>
  <si>
    <t>Compressor station expenses - Non-project Labor 8180-01000</t>
  </si>
  <si>
    <t>Storage-Measuring and regulati - Non-project Labor 8200-01000</t>
  </si>
  <si>
    <t>Storage-Purification expenses - Non-project Labor 8210-01000</t>
  </si>
  <si>
    <t>Maintenance of compressor stat - Non-project Labor 8340-01000</t>
  </si>
  <si>
    <t>Other storage expenses-Operati - Non-project Labor 8410-01000</t>
  </si>
  <si>
    <t>Mains expenses - Non-project Labor 8560-01000</t>
  </si>
  <si>
    <t>Transmission-Measuring and reg - Non-project Labor 8570-01000</t>
  </si>
  <si>
    <t>Transmission-Maintenance of ma - Non-project Labor 8630-01000</t>
  </si>
  <si>
    <t>Distribution-Operation supervi - Non-project Labor 8700-01000</t>
  </si>
  <si>
    <t>Mains and Services Expenses - Non-project Labor 8740-01000</t>
  </si>
  <si>
    <t>Distribution-Measuring and reg - Non-project Labor 8750-01000</t>
  </si>
  <si>
    <t>Distribution-Measuring and reg - Non-project Labor 8760-01000</t>
  </si>
  <si>
    <t>Meter and house regulator expe - Non-project Labor 8780-01000</t>
  </si>
  <si>
    <t>Distribution-Operation supervi - Capital Labor 8700-01001</t>
  </si>
  <si>
    <t>Distribution-Operation supervi - Capital Labor Contra 8700-01002</t>
  </si>
  <si>
    <t>Distribution-Other expenses - O&amp;M Project Labor and Contra 8800-01006</t>
  </si>
  <si>
    <t>Mains expenses - O&amp;M Project Labor and Contra 8560-01006</t>
  </si>
  <si>
    <t>Distribution-Operation supervi - O&amp;M Project Labor and Contra 8700-01006</t>
  </si>
  <si>
    <t>Mains and Services Expenses - Expense Labor Accrual 8740-01008</t>
  </si>
  <si>
    <t>Distribution-Measuring and reg - Expense Labor Accrual 8750-01008</t>
  </si>
  <si>
    <t>Distribution-Measuring and reg - Expense Labor Accrual 8760-01008</t>
  </si>
  <si>
    <t>Meter and house regulator expe - Expense Labor Accrual 8780-01008</t>
  </si>
  <si>
    <t>Distribution-Maint of mains - Expense Labor Accrual 8870-01008</t>
  </si>
  <si>
    <t>Maintenance of measuring and r - Expense Labor Accrual 8890-01008</t>
  </si>
  <si>
    <t>Maintenance of measuring and r - Expense Labor Accrual 8900-01008</t>
  </si>
  <si>
    <t>Maintenance of measuring and r - Expense Labor Accrual 8910-01008</t>
  </si>
  <si>
    <t>Maintenance of services - Expense Labor Accrual 8920-01008</t>
  </si>
  <si>
    <t>Customer accounts-Meter readin - Expense Labor Accrual 9020-01008</t>
  </si>
  <si>
    <t>Customer accounts-Customer rec - Expense Labor Accrual 9030-01008</t>
  </si>
  <si>
    <t>Customer service-Operating inf - Expense Labor Accrual 9090-01008</t>
  </si>
  <si>
    <t>Sales-Supervision - Expense Labor Accrual 9110-01008</t>
  </si>
  <si>
    <t>A&amp;G-Administrative &amp; general s - Expense Labor Accrual 9200-01008</t>
  </si>
  <si>
    <t>Wells expenses - Expense Labor Accrual 8160-01008</t>
  </si>
  <si>
    <t>Lines expenses - Expense Labor Accrual 8170-01008</t>
  </si>
  <si>
    <t>Compressor station expenses - Expense Labor Accrual 8180-01008</t>
  </si>
  <si>
    <t>Storage-Measuring and regulati - Expense Labor Accrual 8200-01008</t>
  </si>
  <si>
    <t>Storage-Purification expenses - Expense Labor Accrual 8210-01008</t>
  </si>
  <si>
    <t>Maintenance of compressor stat - Expense Labor Accrual 8340-01008</t>
  </si>
  <si>
    <t>Other storage expenses-Operati - Expense Labor Accrual 8410-01008</t>
  </si>
  <si>
    <t>Mains expenses - Expense Labor Accrual 8560-01008</t>
  </si>
  <si>
    <t>Transmission-Measuring and reg - Expense Labor Accrual 8570-01008</t>
  </si>
  <si>
    <t>Transmission-Maintenance of ma - Expense Labor Accrual 8630-01008</t>
  </si>
  <si>
    <t>Distribution-Operation supervi - Expense Labor Accrual 8700-01008</t>
  </si>
  <si>
    <t>Distribution-Operation supervi - Capital Labor Transfer In 8700-01011</t>
  </si>
  <si>
    <t>Distribution-Operation supervi - Capital Labor Transfer Out 8700-01012</t>
  </si>
  <si>
    <t>Mains expenses - Expense Labor Transfer In 8560-01013</t>
  </si>
  <si>
    <t>Distribution-Operation supervi - Expense Labor Transfer In 8700-01013</t>
  </si>
  <si>
    <t>Mains expenses - Expense Labor Transfer Out 8560-01014</t>
  </si>
  <si>
    <t>COPIED FROM "O&amp;M Detail.xlsx", Div 009 historical data</t>
  </si>
  <si>
    <t>Subaccount</t>
  </si>
  <si>
    <t>Acct Description</t>
  </si>
  <si>
    <t>Acct</t>
  </si>
  <si>
    <t>Row Labels</t>
  </si>
  <si>
    <t>01000</t>
  </si>
  <si>
    <t>01001</t>
  </si>
  <si>
    <t>01002</t>
  </si>
  <si>
    <t>01006</t>
  </si>
  <si>
    <t>01008</t>
  </si>
  <si>
    <t>01011</t>
  </si>
  <si>
    <t>01012</t>
  </si>
  <si>
    <t>01013</t>
  </si>
  <si>
    <t>01014</t>
  </si>
  <si>
    <t>Grand Total</t>
  </si>
  <si>
    <t>Sum of Oct-21</t>
  </si>
  <si>
    <t>Sum of Nov-21</t>
  </si>
  <si>
    <t>Sum of Dec-21</t>
  </si>
  <si>
    <t>Sum of Jan-22</t>
  </si>
  <si>
    <t>Sum of Feb-22</t>
  </si>
  <si>
    <t>Sum of Mar-22</t>
  </si>
  <si>
    <t>Pasted Values</t>
  </si>
  <si>
    <t>Div 009 O&amp;M Labor Subaccount Pivot Table</t>
  </si>
  <si>
    <t>Sum of Oct-20</t>
  </si>
  <si>
    <t>Sum of Nov-20</t>
  </si>
  <si>
    <t>Sum of Dec-20</t>
  </si>
  <si>
    <t>Sum of Jan-21</t>
  </si>
  <si>
    <t>Sum of Feb-21</t>
  </si>
  <si>
    <t>Sum of Mar-21</t>
  </si>
  <si>
    <t>Test Year (Jan 22 - Dec 22)</t>
  </si>
  <si>
    <t>Base period (Oct 20 - Sep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</si>
</sst>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000000000%"/>
    <numFmt numFmtId="168" formatCode="General;;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2"/>
      <name val="Tms Rmn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22"/>
      <color indexed="16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b/>
      <sz val="18"/>
      <name val="Palatino"/>
    </font>
    <font>
      <sz val="8"/>
      <color indexed="12"/>
      <name val="Arial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b/>
      <sz val="11"/>
      <color indexed="12"/>
      <name val="Arial"/>
      <family val="2"/>
    </font>
    <font>
      <b/>
      <sz val="12"/>
      <name val="Tms Rmn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color indexed="13"/>
      <name val="Tms Rmn"/>
    </font>
    <font>
      <sz val="12"/>
      <name val="新細明體"/>
      <family val="1"/>
      <charset val="136"/>
    </font>
    <font>
      <b/>
      <sz val="20"/>
      <color indexed="62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auto="1"/>
      </top>
      <bottom style="thin">
        <color rgb="FFC0C0C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/>
      <top/>
      <bottom style="thin">
        <color indexed="64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3" borderId="2">
      <alignment horizontal="center" vertical="center"/>
    </xf>
    <xf numFmtId="3" fontId="5" fillId="4" borderId="0" applyBorder="0">
      <alignment horizontal="right"/>
      <protection locked="0"/>
    </xf>
    <xf numFmtId="0" fontId="6" fillId="0" borderId="0" applyNumberFormat="0" applyFill="0" applyBorder="0" applyAlignment="0" applyProtection="0"/>
    <xf numFmtId="8" fontId="7" fillId="0" borderId="3">
      <protection locked="0"/>
    </xf>
    <xf numFmtId="6" fontId="8" fillId="0" borderId="0">
      <protection locked="0"/>
    </xf>
    <xf numFmtId="0" fontId="9" fillId="0" borderId="0" applyNumberFormat="0">
      <protection locked="0"/>
    </xf>
    <xf numFmtId="166" fontId="3" fillId="5" borderId="0" applyFill="0" applyBorder="0" applyProtection="0"/>
    <xf numFmtId="0" fontId="2" fillId="0" borderId="0">
      <protection locked="0"/>
    </xf>
    <xf numFmtId="38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Alignment="0" applyProtection="0">
      <alignment horizontal="left" vertical="center"/>
    </xf>
    <xf numFmtId="0" fontId="11" fillId="0" borderId="1">
      <alignment horizontal="left" vertical="center"/>
    </xf>
    <xf numFmtId="0" fontId="12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3" fillId="0" borderId="5" applyNumberFormat="0" applyFill="0" applyAlignment="0" applyProtection="0"/>
    <xf numFmtId="10" fontId="9" fillId="6" borderId="6" applyNumberFormat="0" applyBorder="0" applyAlignment="0" applyProtection="0"/>
    <xf numFmtId="0" fontId="14" fillId="0" borderId="0" applyNumberFormat="0">
      <alignment horizontal="left"/>
    </xf>
    <xf numFmtId="37" fontId="15" fillId="0" borderId="0"/>
    <xf numFmtId="3" fontId="9" fillId="2" borderId="0" applyNumberFormat="0"/>
    <xf numFmtId="167" fontId="16" fillId="0" borderId="0"/>
    <xf numFmtId="43" fontId="17" fillId="0" borderId="0"/>
    <xf numFmtId="4" fontId="18" fillId="7" borderId="0">
      <alignment horizontal="right"/>
    </xf>
    <xf numFmtId="0" fontId="19" fillId="7" borderId="0">
      <alignment horizontal="center" vertical="center"/>
    </xf>
    <xf numFmtId="0" fontId="4" fillId="7" borderId="7"/>
    <xf numFmtId="0" fontId="19" fillId="7" borderId="0" applyBorder="0">
      <alignment horizontal="centerContinuous"/>
    </xf>
    <xf numFmtId="0" fontId="20" fillId="7" borderId="0" applyBorder="0">
      <alignment horizontal="centerContinuous"/>
    </xf>
    <xf numFmtId="10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0" fontId="22" fillId="0" borderId="0" applyNumberFormat="0">
      <alignment horizontal="left"/>
    </xf>
    <xf numFmtId="168" fontId="23" fillId="0" borderId="0">
      <alignment horizontal="center"/>
    </xf>
    <xf numFmtId="37" fontId="9" fillId="8" borderId="0" applyNumberFormat="0" applyBorder="0" applyAlignment="0" applyProtection="0"/>
    <xf numFmtId="37" fontId="9" fillId="0" borderId="0"/>
    <xf numFmtId="3" fontId="24" fillId="0" borderId="5" applyProtection="0"/>
    <xf numFmtId="0" fontId="2" fillId="0" borderId="0"/>
    <xf numFmtId="43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0">
      <alignment horizontal="left" vertical="center" indent="1"/>
    </xf>
    <xf numFmtId="0" fontId="6" fillId="0" borderId="0"/>
    <xf numFmtId="0" fontId="6" fillId="0" borderId="8"/>
    <xf numFmtId="0" fontId="29" fillId="9" borderId="8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30" fillId="7" borderId="0">
      <alignment horizontal="right"/>
    </xf>
    <xf numFmtId="0" fontId="31" fillId="7" borderId="7"/>
    <xf numFmtId="0" fontId="31" fillId="0" borderId="0" applyBorder="0">
      <alignment horizontal="centerContinuous"/>
    </xf>
    <xf numFmtId="0" fontId="32" fillId="0" borderId="0" applyBorder="0">
      <alignment horizontal="centerContinuous"/>
    </xf>
    <xf numFmtId="0" fontId="6" fillId="0" borderId="0"/>
    <xf numFmtId="0" fontId="6" fillId="0" borderId="8"/>
    <xf numFmtId="0" fontId="33" fillId="10" borderId="0"/>
    <xf numFmtId="0" fontId="29" fillId="0" borderId="9"/>
    <xf numFmtId="0" fontId="29" fillId="0" borderId="8"/>
    <xf numFmtId="0" fontId="34" fillId="0" borderId="0"/>
    <xf numFmtId="0" fontId="16" fillId="0" borderId="0"/>
  </cellStyleXfs>
  <cellXfs count="81">
    <xf numFmtId="0" fontId="0" fillId="0" borderId="0" xfId="0"/>
    <xf numFmtId="0" fontId="0" fillId="0" borderId="0" xfId="0" applyFont="1" applyFill="1"/>
    <xf numFmtId="164" fontId="2" fillId="0" borderId="0" xfId="1" quotePrefix="1" applyNumberFormat="1" applyFill="1" applyBorder="1"/>
    <xf numFmtId="0" fontId="0" fillId="0" borderId="0" xfId="0" applyAlignment="1">
      <alignment horizontal="centerContinuous"/>
    </xf>
    <xf numFmtId="0" fontId="0" fillId="0" borderId="11" xfId="0" quotePrefix="1" applyBorder="1"/>
    <xf numFmtId="0" fontId="35" fillId="0" borderId="0" xfId="0" quotePrefix="1" applyFont="1" applyAlignment="1">
      <alignment horizontal="centerContinuous"/>
    </xf>
    <xf numFmtId="0" fontId="2" fillId="0" borderId="11" xfId="0" quotePrefix="1" applyFont="1" applyBorder="1"/>
    <xf numFmtId="0" fontId="36" fillId="0" borderId="0" xfId="0" quotePrefix="1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7" fillId="0" borderId="0" xfId="0" applyFont="1"/>
    <xf numFmtId="0" fontId="38" fillId="2" borderId="0" xfId="0" quotePrefix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4" fontId="0" fillId="2" borderId="0" xfId="1" applyNumberFormat="1" applyFont="1" applyFill="1" applyAlignment="1">
      <alignment horizontal="centerContinuous"/>
    </xf>
    <xf numFmtId="0" fontId="2" fillId="11" borderId="11" xfId="0" applyFont="1" applyFill="1" applyBorder="1"/>
    <xf numFmtId="164" fontId="39" fillId="11" borderId="11" xfId="1" quotePrefix="1" applyNumberFormat="1" applyFont="1" applyFill="1" applyBorder="1" applyAlignment="1">
      <alignment horizontal="center"/>
    </xf>
    <xf numFmtId="0" fontId="2" fillId="0" borderId="0" xfId="0" applyFont="1"/>
    <xf numFmtId="0" fontId="0" fillId="11" borderId="11" xfId="0" applyFill="1" applyBorder="1"/>
    <xf numFmtId="38" fontId="0" fillId="0" borderId="11" xfId="1" applyNumberFormat="1" applyFont="1" applyBorder="1"/>
    <xf numFmtId="0" fontId="16" fillId="0" borderId="12" xfId="64" quotePrefix="1" applyBorder="1"/>
    <xf numFmtId="38" fontId="0" fillId="0" borderId="11" xfId="1" quotePrefix="1" applyNumberFormat="1" applyFont="1" applyBorder="1"/>
    <xf numFmtId="38" fontId="0" fillId="0" borderId="13" xfId="1" applyNumberFormat="1" applyFont="1" applyBorder="1"/>
    <xf numFmtId="0" fontId="0" fillId="0" borderId="11" xfId="0" applyBorder="1"/>
    <xf numFmtId="0" fontId="3" fillId="0" borderId="11" xfId="0" quotePrefix="1" applyFont="1" applyBorder="1"/>
    <xf numFmtId="38" fontId="3" fillId="0" borderId="11" xfId="1" applyNumberFormat="1" applyFont="1" applyBorder="1"/>
    <xf numFmtId="0" fontId="3" fillId="0" borderId="0" xfId="0" applyFont="1"/>
    <xf numFmtId="0" fontId="3" fillId="0" borderId="14" xfId="0" quotePrefix="1" applyFont="1" applyBorder="1"/>
    <xf numFmtId="38" fontId="3" fillId="0" borderId="15" xfId="1" applyNumberFormat="1" applyFont="1" applyBorder="1"/>
    <xf numFmtId="0" fontId="0" fillId="0" borderId="0" xfId="0" quotePrefix="1" applyFill="1"/>
    <xf numFmtId="0" fontId="0" fillId="0" borderId="0" xfId="0" applyFill="1"/>
    <xf numFmtId="164" fontId="0" fillId="0" borderId="0" xfId="1" applyNumberFormat="1" applyFont="1" applyFill="1"/>
    <xf numFmtId="0" fontId="0" fillId="0" borderId="0" xfId="0" quotePrefix="1" applyFill="1" applyAlignment="1">
      <alignment horizontal="center"/>
    </xf>
    <xf numFmtId="10" fontId="25" fillId="0" borderId="0" xfId="0" applyNumberFormat="1" applyFont="1" applyFill="1" applyAlignment="1">
      <alignment horizontal="center"/>
    </xf>
    <xf numFmtId="37" fontId="0" fillId="0" borderId="0" xfId="0" applyNumberFormat="1" applyFill="1"/>
    <xf numFmtId="164" fontId="25" fillId="0" borderId="0" xfId="1" applyNumberFormat="1" applyFont="1" applyFill="1"/>
    <xf numFmtId="38" fontId="25" fillId="0" borderId="0" xfId="0" applyNumberFormat="1" applyFont="1" applyFill="1"/>
    <xf numFmtId="164" fontId="25" fillId="0" borderId="0" xfId="0" applyNumberFormat="1" applyFont="1" applyFill="1"/>
    <xf numFmtId="0" fontId="0" fillId="0" borderId="1" xfId="0" quotePrefix="1" applyFill="1" applyBorder="1"/>
    <xf numFmtId="38" fontId="25" fillId="0" borderId="1" xfId="0" applyNumberFormat="1" applyFont="1" applyFill="1" applyBorder="1"/>
    <xf numFmtId="165" fontId="25" fillId="0" borderId="0" xfId="2" applyNumberFormat="1" applyFont="1" applyFill="1"/>
    <xf numFmtId="0" fontId="26" fillId="0" borderId="0" xfId="0" quotePrefix="1" applyFont="1" applyFill="1"/>
    <xf numFmtId="164" fontId="25" fillId="0" borderId="0" xfId="1" applyNumberFormat="1" applyFont="1" applyFill="1" applyBorder="1"/>
    <xf numFmtId="0" fontId="0" fillId="0" borderId="0" xfId="0" applyFill="1" applyBorder="1"/>
    <xf numFmtId="10" fontId="25" fillId="0" borderId="0" xfId="2" applyNumberFormat="1" applyFont="1" applyFill="1" applyBorder="1"/>
    <xf numFmtId="164" fontId="1" fillId="0" borderId="10" xfId="1" applyNumberFormat="1" applyFont="1" applyFill="1" applyBorder="1" applyProtection="1">
      <protection locked="0"/>
    </xf>
    <xf numFmtId="43" fontId="0" fillId="0" borderId="0" xfId="0" applyNumberFormat="1" applyFill="1"/>
    <xf numFmtId="0" fontId="3" fillId="0" borderId="0" xfId="0" quotePrefix="1" applyFont="1" applyFill="1" applyAlignment="1"/>
    <xf numFmtId="0" fontId="0" fillId="0" borderId="0" xfId="0" quotePrefix="1" applyFont="1" applyFill="1"/>
    <xf numFmtId="164" fontId="1" fillId="0" borderId="16" xfId="1" applyNumberFormat="1" applyFont="1" applyFill="1" applyBorder="1" applyProtection="1">
      <protection locked="0"/>
    </xf>
    <xf numFmtId="164" fontId="1" fillId="0" borderId="17" xfId="1" applyNumberFormat="1" applyFont="1" applyFill="1" applyBorder="1" applyProtection="1">
      <protection locked="0"/>
    </xf>
    <xf numFmtId="0" fontId="0" fillId="0" borderId="0" xfId="0" quotePrefix="1" applyFont="1" applyFill="1" applyBorder="1" applyAlignment="1">
      <alignment horizontal="center"/>
    </xf>
    <xf numFmtId="37" fontId="0" fillId="0" borderId="18" xfId="0" quotePrefix="1" applyNumberFormat="1" applyFont="1" applyFill="1" applyBorder="1" applyAlignment="1">
      <alignment horizontal="center"/>
    </xf>
    <xf numFmtId="0" fontId="3" fillId="13" borderId="0" xfId="0" quotePrefix="1" applyFont="1" applyFill="1" applyBorder="1"/>
    <xf numFmtId="0" fontId="0" fillId="13" borderId="0" xfId="0" quotePrefix="1" applyFont="1" applyFill="1" applyBorder="1"/>
    <xf numFmtId="0" fontId="25" fillId="14" borderId="0" xfId="0" quotePrefix="1" applyFont="1" applyFill="1" applyBorder="1"/>
    <xf numFmtId="0" fontId="0" fillId="15" borderId="0" xfId="0" applyFont="1" applyFill="1" applyBorder="1"/>
    <xf numFmtId="0" fontId="3" fillId="15" borderId="0" xfId="0" applyFont="1" applyFill="1" applyBorder="1"/>
    <xf numFmtId="0" fontId="0" fillId="0" borderId="0" xfId="0" quotePrefix="1"/>
    <xf numFmtId="164" fontId="0" fillId="0" borderId="0" xfId="1" applyNumberFormat="1" applyFont="1"/>
    <xf numFmtId="49" fontId="0" fillId="0" borderId="0" xfId="0" quotePrefix="1" applyNumberFormat="1"/>
    <xf numFmtId="164" fontId="3" fillId="0" borderId="0" xfId="1" quotePrefix="1" applyNumberFormat="1" applyFont="1" applyAlignment="1">
      <alignment horizontal="center"/>
    </xf>
    <xf numFmtId="0" fontId="3" fillId="0" borderId="0" xfId="0" quotePrefix="1" applyFont="1"/>
    <xf numFmtId="164" fontId="40" fillId="0" borderId="21" xfId="1" applyNumberFormat="1" applyFont="1" applyFill="1" applyBorder="1" applyProtection="1">
      <protection locked="0"/>
    </xf>
    <xf numFmtId="0" fontId="3" fillId="13" borderId="0" xfId="0" applyFont="1" applyFill="1"/>
    <xf numFmtId="17" fontId="3" fillId="13" borderId="0" xfId="1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41" fillId="16" borderId="22" xfId="0" applyFont="1" applyFill="1" applyBorder="1"/>
    <xf numFmtId="37" fontId="0" fillId="0" borderId="0" xfId="0" applyNumberFormat="1"/>
    <xf numFmtId="0" fontId="41" fillId="16" borderId="23" xfId="0" applyFont="1" applyFill="1" applyBorder="1" applyAlignment="1">
      <alignment horizontal="left"/>
    </xf>
    <xf numFmtId="37" fontId="41" fillId="16" borderId="23" xfId="0" applyNumberFormat="1" applyFont="1" applyFill="1" applyBorder="1"/>
    <xf numFmtId="164" fontId="1" fillId="17" borderId="10" xfId="1" applyNumberFormat="1" applyFont="1" applyFill="1" applyBorder="1" applyProtection="1">
      <protection locked="0"/>
    </xf>
    <xf numFmtId="164" fontId="1" fillId="17" borderId="17" xfId="1" applyNumberFormat="1" applyFont="1" applyFill="1" applyBorder="1" applyProtection="1">
      <protection locked="0"/>
    </xf>
    <xf numFmtId="164" fontId="1" fillId="17" borderId="16" xfId="1" applyNumberFormat="1" applyFont="1" applyFill="1" applyBorder="1" applyProtection="1">
      <protection locked="0"/>
    </xf>
    <xf numFmtId="164" fontId="25" fillId="0" borderId="25" xfId="1" applyNumberFormat="1" applyFont="1" applyFill="1" applyBorder="1"/>
    <xf numFmtId="0" fontId="3" fillId="12" borderId="19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37" fontId="3" fillId="12" borderId="24" xfId="0" applyNumberFormat="1" applyFont="1" applyFill="1" applyBorder="1" applyAlignment="1">
      <alignment horizontal="center"/>
    </xf>
    <xf numFmtId="37" fontId="3" fillId="12" borderId="0" xfId="0" applyNumberFormat="1" applyFont="1" applyFill="1" applyBorder="1" applyAlignment="1">
      <alignment horizontal="center"/>
    </xf>
  </cellXfs>
  <cellStyles count="65">
    <cellStyle name="Actual Date" xfId="3" xr:uid="{00000000-0005-0000-0000-000000000000}"/>
    <cellStyle name="Affinity Input" xfId="4" xr:uid="{00000000-0005-0000-0000-000001000000}"/>
    <cellStyle name="Body" xfId="5" xr:uid="{00000000-0005-0000-0000-000002000000}"/>
    <cellStyle name="Comma" xfId="1" builtinId="3"/>
    <cellStyle name="Comma 2" xfId="38" xr:uid="{00000000-0005-0000-0000-000004000000}"/>
    <cellStyle name="Comma 3" xfId="40" xr:uid="{00000000-0005-0000-0000-000005000000}"/>
    <cellStyle name="ContentsHyperlink" xfId="41" xr:uid="{00000000-0005-0000-0000-000006000000}"/>
    <cellStyle name="Currency [2]" xfId="6" xr:uid="{00000000-0005-0000-0000-000007000000}"/>
    <cellStyle name="Custom - Style1" xfId="42" xr:uid="{00000000-0005-0000-0000-000008000000}"/>
    <cellStyle name="Data   - Style2" xfId="43" xr:uid="{00000000-0005-0000-0000-000009000000}"/>
    <cellStyle name="Date" xfId="7" xr:uid="{00000000-0005-0000-0000-00000A000000}"/>
    <cellStyle name="Edit" xfId="8" xr:uid="{00000000-0005-0000-0000-00000B000000}"/>
    <cellStyle name="Engine" xfId="9" xr:uid="{00000000-0005-0000-0000-00000C000000}"/>
    <cellStyle name="Fixed" xfId="10" xr:uid="{00000000-0005-0000-0000-00000D000000}"/>
    <cellStyle name="Grey" xfId="11" xr:uid="{00000000-0005-0000-0000-00000E000000}"/>
    <cellStyle name="HEADER" xfId="12" xr:uid="{00000000-0005-0000-0000-00000F000000}"/>
    <cellStyle name="Header1" xfId="13" xr:uid="{00000000-0005-0000-0000-000010000000}"/>
    <cellStyle name="Header2" xfId="14" xr:uid="{00000000-0005-0000-0000-000011000000}"/>
    <cellStyle name="heading" xfId="15" xr:uid="{00000000-0005-0000-0000-000012000000}"/>
    <cellStyle name="Heading1" xfId="16" xr:uid="{00000000-0005-0000-0000-000013000000}"/>
    <cellStyle name="Heading2" xfId="17" xr:uid="{00000000-0005-0000-0000-000014000000}"/>
    <cellStyle name="HIGHLIGHT" xfId="18" xr:uid="{00000000-0005-0000-0000-000015000000}"/>
    <cellStyle name="Input [yellow]" xfId="19" xr:uid="{00000000-0005-0000-0000-000016000000}"/>
    <cellStyle name="Labels - Style3" xfId="44" xr:uid="{00000000-0005-0000-0000-000017000000}"/>
    <cellStyle name="Large Page Heading" xfId="20" xr:uid="{00000000-0005-0000-0000-000018000000}"/>
    <cellStyle name="no dec" xfId="21" xr:uid="{00000000-0005-0000-0000-000019000000}"/>
    <cellStyle name="No Edit" xfId="22" xr:uid="{00000000-0005-0000-0000-00001A000000}"/>
    <cellStyle name="Normal" xfId="0" builtinId="0"/>
    <cellStyle name="Normal - Style1" xfId="23" xr:uid="{00000000-0005-0000-0000-00001C000000}"/>
    <cellStyle name="Normal - Style1 2" xfId="45" xr:uid="{00000000-0005-0000-0000-00001D000000}"/>
    <cellStyle name="Normal - Style2" xfId="46" xr:uid="{00000000-0005-0000-0000-00001E000000}"/>
    <cellStyle name="Normal - Style3" xfId="47" xr:uid="{00000000-0005-0000-0000-00001F000000}"/>
    <cellStyle name="Normal - Style4" xfId="48" xr:uid="{00000000-0005-0000-0000-000020000000}"/>
    <cellStyle name="Normal - Style5" xfId="49" xr:uid="{00000000-0005-0000-0000-000021000000}"/>
    <cellStyle name="Normal - Style6" xfId="50" xr:uid="{00000000-0005-0000-0000-000022000000}"/>
    <cellStyle name="Normal - Style7" xfId="51" xr:uid="{00000000-0005-0000-0000-000023000000}"/>
    <cellStyle name="Normal - Style8" xfId="52" xr:uid="{00000000-0005-0000-0000-000024000000}"/>
    <cellStyle name="Normal 2" xfId="53" xr:uid="{00000000-0005-0000-0000-000025000000}"/>
    <cellStyle name="Normal 3" xfId="37" xr:uid="{00000000-0005-0000-0000-000026000000}"/>
    <cellStyle name="Normal 3 2" xfId="64" xr:uid="{745357C0-8EC5-4DC5-9946-CD56C0BC69DD}"/>
    <cellStyle name="nPlosion" xfId="24" xr:uid="{00000000-0005-0000-0000-000027000000}"/>
    <cellStyle name="Output Amounts" xfId="25" xr:uid="{00000000-0005-0000-0000-000028000000}"/>
    <cellStyle name="Output Column Headings" xfId="26" xr:uid="{00000000-0005-0000-0000-000029000000}"/>
    <cellStyle name="Output Column Headings 2" xfId="54" xr:uid="{00000000-0005-0000-0000-00002A000000}"/>
    <cellStyle name="Output Line Items" xfId="27" xr:uid="{00000000-0005-0000-0000-00002B000000}"/>
    <cellStyle name="Output Line Items 2" xfId="55" xr:uid="{00000000-0005-0000-0000-00002C000000}"/>
    <cellStyle name="Output Report Heading" xfId="28" xr:uid="{00000000-0005-0000-0000-00002D000000}"/>
    <cellStyle name="Output Report Heading 2" xfId="56" xr:uid="{00000000-0005-0000-0000-00002E000000}"/>
    <cellStyle name="Output Report Title" xfId="29" xr:uid="{00000000-0005-0000-0000-00002F000000}"/>
    <cellStyle name="Output Report Title 2" xfId="57" xr:uid="{00000000-0005-0000-0000-000030000000}"/>
    <cellStyle name="Percent" xfId="2" builtinId="5"/>
    <cellStyle name="Percent [2]" xfId="30" xr:uid="{00000000-0005-0000-0000-000032000000}"/>
    <cellStyle name="Percent 2" xfId="39" xr:uid="{00000000-0005-0000-0000-000033000000}"/>
    <cellStyle name="PSChar" xfId="31" xr:uid="{00000000-0005-0000-0000-000034000000}"/>
    <cellStyle name="Reset  - Style4" xfId="58" xr:uid="{00000000-0005-0000-0000-000035000000}"/>
    <cellStyle name="Small Page Heading" xfId="32" xr:uid="{00000000-0005-0000-0000-000036000000}"/>
    <cellStyle name="Table  - Style5" xfId="59" xr:uid="{00000000-0005-0000-0000-000037000000}"/>
    <cellStyle name="Title  - Style6" xfId="60" xr:uid="{00000000-0005-0000-0000-000038000000}"/>
    <cellStyle name="title1" xfId="33" xr:uid="{00000000-0005-0000-0000-000039000000}"/>
    <cellStyle name="TotCol - Style7" xfId="61" xr:uid="{00000000-0005-0000-0000-00003A000000}"/>
    <cellStyle name="TotRow - Style8" xfId="62" xr:uid="{00000000-0005-0000-0000-00003B000000}"/>
    <cellStyle name="Unprot" xfId="34" xr:uid="{00000000-0005-0000-0000-00003C000000}"/>
    <cellStyle name="Unprot$" xfId="35" xr:uid="{00000000-0005-0000-0000-00003D000000}"/>
    <cellStyle name="Unprotect" xfId="36" xr:uid="{00000000-0005-0000-0000-00003E000000}"/>
    <cellStyle name="一般_dept code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  Troup" refreshedDate="44349.683308912034" createdVersion="7" refreshedVersion="7" minRefreshableVersion="3" recordCount="60" xr:uid="{BB6648EB-E3B3-40E3-AA79-7DB058A5740F}">
  <cacheSource type="worksheet">
    <worksheetSource ref="A9:I69" sheet="Div 009 O&amp;M Labor "/>
  </cacheSource>
  <cacheFields count="9">
    <cacheField name="Acct Description" numFmtId="0">
      <sharedItems/>
    </cacheField>
    <cacheField name="Oct-20" numFmtId="164">
      <sharedItems containsSemiMixedTypes="0" containsString="0" containsNumber="1" minValue="-584114.5" maxValue="578594.39999999991"/>
    </cacheField>
    <cacheField name="Nov-20" numFmtId="164">
      <sharedItems containsSemiMixedTypes="0" containsString="0" containsNumber="1" minValue="-622891.88" maxValue="616384.81000000006"/>
    </cacheField>
    <cacheField name="Dec-20" numFmtId="164">
      <sharedItems containsSemiMixedTypes="0" containsString="0" containsNumber="1" minValue="-870334" maxValue="857357.72999999975"/>
    </cacheField>
    <cacheField name="Jan-21" numFmtId="164">
      <sharedItems containsSemiMixedTypes="0" containsString="0" containsNumber="1" minValue="-561991.64" maxValue="560691.49"/>
    </cacheField>
    <cacheField name="Feb-21" numFmtId="164">
      <sharedItems containsSemiMixedTypes="0" containsString="0" containsNumber="1" minValue="-545307.55000000005" maxValue="542132.35000000009"/>
    </cacheField>
    <cacheField name="Mar-21" numFmtId="164">
      <sharedItems containsSemiMixedTypes="0" containsString="0" containsNumber="1" minValue="-574506.39" maxValue="571331.19000000006"/>
    </cacheField>
    <cacheField name="Acct" numFmtId="0">
      <sharedItems/>
    </cacheField>
    <cacheField name="Subaccount" numFmtId="0">
      <sharedItems count="9">
        <s v="01000"/>
        <s v="01001"/>
        <s v="01002"/>
        <s v="01006"/>
        <s v="01008"/>
        <s v="01011"/>
        <s v="01012"/>
        <s v="01013"/>
        <s v="010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s v="Distribution-Maint of mains - Non-project Labor 8870-01000"/>
    <n v="143.06"/>
    <n v="208.85"/>
    <n v="156.52000000000001"/>
    <n v="227.35"/>
    <n v="2077.36"/>
    <n v="578.94000000000005"/>
    <s v="8870"/>
    <x v="0"/>
  </r>
  <r>
    <s v="Maintenance of measuring and r - Non-project Labor 8890-01000"/>
    <n v="0"/>
    <n v="0"/>
    <n v="0"/>
    <n v="0"/>
    <n v="0"/>
    <n v="0"/>
    <s v="8890"/>
    <x v="0"/>
  </r>
  <r>
    <s v="Maintenance of measuring and r - Non-project Labor 8900-01000"/>
    <n v="0"/>
    <n v="0"/>
    <n v="0"/>
    <n v="0"/>
    <n v="0"/>
    <n v="0"/>
    <s v="8900"/>
    <x v="0"/>
  </r>
  <r>
    <s v="Maintenance of measuring and r - Non-project Labor 8910-01000"/>
    <n v="0"/>
    <n v="0"/>
    <n v="0"/>
    <n v="0"/>
    <n v="725.34"/>
    <n v="258.77999999999997"/>
    <s v="8910"/>
    <x v="0"/>
  </r>
  <r>
    <s v="Maintenance of services - Non-project Labor 8920-01000"/>
    <n v="0"/>
    <n v="49.73"/>
    <n v="220.41"/>
    <n v="175.04"/>
    <n v="0"/>
    <n v="75.66"/>
    <s v="8920"/>
    <x v="0"/>
  </r>
  <r>
    <s v="Customer accounts-Meter readin - Non-project Labor 9020-01000"/>
    <n v="46551.329999999994"/>
    <n v="44193.670000000006"/>
    <n v="60703.270000000011"/>
    <n v="37112.78"/>
    <n v="47613.82"/>
    <n v="46450.75"/>
    <s v="9020"/>
    <x v="0"/>
  </r>
  <r>
    <s v="Customer accounts-Customer rec - Non-project Labor 9030-01000"/>
    <n v="8480.86"/>
    <n v="9635.0600000000013"/>
    <n v="14157.969999999998"/>
    <n v="9384.41"/>
    <n v="9100.68"/>
    <n v="8472.77"/>
    <s v="9030"/>
    <x v="0"/>
  </r>
  <r>
    <s v="Customer service-Operating inf - Non-project Labor 9090-01000"/>
    <n v="8730.42"/>
    <n v="8833.36"/>
    <n v="13250.04"/>
    <n v="8833.34"/>
    <n v="8833.34"/>
    <n v="8833.34"/>
    <s v="9090"/>
    <x v="0"/>
  </r>
  <r>
    <s v="Sales-Supervision - Non-project Labor 9110-01000"/>
    <n v="7908.3399999999992"/>
    <n v="7975.5199999999995"/>
    <n v="11963.279999999999"/>
    <n v="7975.52"/>
    <n v="7975.5199999999995"/>
    <n v="7975.5199999999995"/>
    <s v="9110"/>
    <x v="0"/>
  </r>
  <r>
    <s v="A&amp;G-Administrative &amp; general s - Non-project Labor 9200-01000"/>
    <n v="14908.15"/>
    <n v="12401.78"/>
    <n v="18602.68"/>
    <n v="12401.78"/>
    <n v="12401.79"/>
    <n v="12401.8"/>
    <s v="9200"/>
    <x v="0"/>
  </r>
  <r>
    <s v="Wells expenses - Non-project Labor 8160-01000"/>
    <n v="2257.92"/>
    <n v="1476.05"/>
    <n v="2322.11"/>
    <n v="1590.32"/>
    <n v="2286.3000000000002"/>
    <n v="1467.23"/>
    <s v="8160"/>
    <x v="0"/>
  </r>
  <r>
    <s v="Lines expenses - Non-project Labor 8170-01000"/>
    <n v="2374.5500000000002"/>
    <n v="0"/>
    <n v="2144.73"/>
    <n v="3279.25"/>
    <n v="1958.63"/>
    <n v="1937.49"/>
    <s v="8170"/>
    <x v="0"/>
  </r>
  <r>
    <s v="Compressor station expenses - Non-project Labor 8180-01000"/>
    <n v="1553.1"/>
    <n v="3148.21"/>
    <n v="3648.08"/>
    <n v="2553.65"/>
    <n v="2501.2800000000002"/>
    <n v="3173.18"/>
    <s v="8180"/>
    <x v="0"/>
  </r>
  <r>
    <s v="Storage-Measuring and regulati - Non-project Labor 8200-01000"/>
    <n v="0"/>
    <n v="0"/>
    <n v="0"/>
    <n v="283.60000000000002"/>
    <n v="897.56"/>
    <n v="0"/>
    <s v="8200"/>
    <x v="0"/>
  </r>
  <r>
    <s v="Storage-Purification expenses - Non-project Labor 8210-01000"/>
    <n v="0"/>
    <n v="283.60000000000002"/>
    <n v="3838.47"/>
    <n v="1614.31"/>
    <n v="9278.99"/>
    <n v="1169.8900000000001"/>
    <s v="8210"/>
    <x v="0"/>
  </r>
  <r>
    <s v="Maintenance of compressor stat - Non-project Labor 8340-01000"/>
    <n v="0"/>
    <n v="0"/>
    <n v="0"/>
    <n v="0"/>
    <n v="0"/>
    <n v="0"/>
    <s v="8340"/>
    <x v="0"/>
  </r>
  <r>
    <s v="Other storage expenses-Operati - Non-project Labor 8410-01000"/>
    <n v="15966.14"/>
    <n v="15208.23"/>
    <n v="33843.32"/>
    <n v="14057.37"/>
    <n v="10315.73"/>
    <n v="12528.78"/>
    <s v="8410"/>
    <x v="0"/>
  </r>
  <r>
    <s v="Mains expenses - Non-project Labor 8560-01000"/>
    <n v="16088.52"/>
    <n v="11864.89"/>
    <n v="10309.32"/>
    <n v="8809.16"/>
    <n v="8020.13"/>
    <n v="10804.26"/>
    <s v="8560"/>
    <x v="0"/>
  </r>
  <r>
    <s v="Transmission-Measuring and reg - Non-project Labor 8570-01000"/>
    <n v="0"/>
    <n v="496.3"/>
    <n v="0"/>
    <n v="53.18"/>
    <n v="121.35"/>
    <n v="0"/>
    <s v="8570"/>
    <x v="0"/>
  </r>
  <r>
    <s v="Transmission-Maintenance of ma - Non-project Labor 8630-01000"/>
    <n v="722.22"/>
    <n v="1134.4000000000001"/>
    <n v="0"/>
    <n v="0"/>
    <n v="0"/>
    <n v="0"/>
    <s v="8630"/>
    <x v="0"/>
  </r>
  <r>
    <s v="Distribution-Operation supervi - Non-project Labor 8700-01000"/>
    <n v="34496.720000000001"/>
    <n v="31921.640000000003"/>
    <n v="67629.239999999991"/>
    <n v="43534.069999999992"/>
    <n v="30440.73"/>
    <n v="25870.570000000003"/>
    <s v="8700"/>
    <x v="0"/>
  </r>
  <r>
    <s v="Mains and Services Expenses - Non-project Labor 8740-01000"/>
    <n v="123046.04999999999"/>
    <n v="122714.31999999999"/>
    <n v="179710.81999999998"/>
    <n v="130458.69999999998"/>
    <n v="142401.87000000002"/>
    <n v="163617.66999999998"/>
    <s v="8740"/>
    <x v="0"/>
  </r>
  <r>
    <s v="Distribution-Measuring and reg - Non-project Labor 8750-01000"/>
    <n v="12278.05"/>
    <n v="22307.29"/>
    <n v="43571.170000000006"/>
    <n v="22593.78"/>
    <n v="27184.03"/>
    <n v="17971.7"/>
    <s v="8750"/>
    <x v="0"/>
  </r>
  <r>
    <s v="Distribution-Measuring and reg - Non-project Labor 8760-01000"/>
    <n v="1610.67"/>
    <n v="1476.38"/>
    <n v="698.5"/>
    <n v="0"/>
    <n v="2772.16"/>
    <n v="3461.5"/>
    <s v="8760"/>
    <x v="0"/>
  </r>
  <r>
    <s v="Meter and house regulator expe - Non-project Labor 8780-01000"/>
    <n v="72165.87999999999"/>
    <n v="81303.86"/>
    <n v="120361.50000000001"/>
    <n v="74246.98"/>
    <n v="70871.42"/>
    <n v="49836.979999999996"/>
    <s v="8780"/>
    <x v="0"/>
  </r>
  <r>
    <s v="Distribution-Operation supervi - Capital Labor 8700-01001"/>
    <n v="578594.39999999991"/>
    <n v="616384.81000000006"/>
    <n v="857357.72999999975"/>
    <n v="560691.49"/>
    <n v="542132.35000000009"/>
    <n v="571331.19000000006"/>
    <s v="8700"/>
    <x v="1"/>
  </r>
  <r>
    <s v="Distribution-Operation supervi - Capital Labor Contra 8700-01002"/>
    <n v="-584114.5"/>
    <n v="-622891.88"/>
    <n v="-870334"/>
    <n v="-561991.64"/>
    <n v="-545307.55000000005"/>
    <n v="-574506.39"/>
    <s v="8700"/>
    <x v="2"/>
  </r>
  <r>
    <s v="Distribution-Other expenses - O&amp;M Project Labor and Contra 8800-01006"/>
    <n v="0"/>
    <n v="0"/>
    <n v="0"/>
    <n v="0"/>
    <n v="0"/>
    <n v="0"/>
    <s v="8800"/>
    <x v="3"/>
  </r>
  <r>
    <s v="Mains expenses - O&amp;M Project Labor and Contra 8560-01006"/>
    <n v="0"/>
    <n v="0"/>
    <n v="0"/>
    <n v="0"/>
    <n v="0"/>
    <n v="0"/>
    <s v="8560"/>
    <x v="3"/>
  </r>
  <r>
    <s v="Distribution-Operation supervi - O&amp;M Project Labor and Contra 8700-01006"/>
    <n v="0"/>
    <n v="0"/>
    <n v="0"/>
    <n v="0"/>
    <n v="0"/>
    <n v="0"/>
    <s v="8700"/>
    <x v="3"/>
  </r>
  <r>
    <s v="Mains and Services Expenses - Expense Labor Accrual 8740-01008"/>
    <n v="16477.32"/>
    <n v="5969.8300000000008"/>
    <n v="-43531.450000000004"/>
    <n v="8653.2799999999988"/>
    <n v="2985.77"/>
    <n v="29846.58"/>
    <s v="8740"/>
    <x v="4"/>
  </r>
  <r>
    <s v="Distribution-Measuring and reg - Expense Labor Accrual 8750-01008"/>
    <n v="314.79999999999995"/>
    <n v="6129.9900000000007"/>
    <n v="-6459.53"/>
    <n v="-161.04000000000002"/>
    <n v="1147.56"/>
    <n v="392.67000000000007"/>
    <s v="8750"/>
    <x v="4"/>
  </r>
  <r>
    <s v="Distribution-Measuring and reg - Expense Labor Accrual 8760-01008"/>
    <n v="805.34"/>
    <n v="6.67"/>
    <n v="-718.88"/>
    <n v="-93.13"/>
    <n v="693.04000000000008"/>
    <n v="691.56"/>
    <s v="8760"/>
    <x v="4"/>
  </r>
  <r>
    <s v="Meter and house regulator expe - Expense Labor Accrual 8780-01008"/>
    <n v="9191.7799999999988"/>
    <n v="8634.130000000001"/>
    <n v="-28668.900000000005"/>
    <n v="2513.56"/>
    <n v="-843.90000000000009"/>
    <n v="2216.9300000000003"/>
    <s v="8780"/>
    <x v="4"/>
  </r>
  <r>
    <s v="Distribution-Maint of mains - Expense Labor Accrual 8870-01008"/>
    <n v="-957.25"/>
    <n v="43.34"/>
    <n v="-94"/>
    <n v="35.97"/>
    <n v="462.49999999999994"/>
    <n v="-287.76"/>
    <s v="8870"/>
    <x v="4"/>
  </r>
  <r>
    <s v="Maintenance of measuring and r - Expense Labor Accrual 8890-01008"/>
    <n v="0"/>
    <n v="0"/>
    <n v="0"/>
    <n v="0"/>
    <n v="0"/>
    <n v="0"/>
    <s v="8890"/>
    <x v="4"/>
  </r>
  <r>
    <s v="Maintenance of measuring and r - Expense Labor Accrual 8900-01008"/>
    <n v="0"/>
    <n v="0"/>
    <n v="0"/>
    <n v="0"/>
    <n v="0"/>
    <n v="0"/>
    <s v="8900"/>
    <x v="4"/>
  </r>
  <r>
    <s v="Maintenance of measuring and r - Expense Labor Accrual 8910-01008"/>
    <n v="-117.09"/>
    <n v="0"/>
    <n v="0"/>
    <n v="0"/>
    <n v="181.34"/>
    <n v="-77.83"/>
    <s v="8910"/>
    <x v="4"/>
  </r>
  <r>
    <s v="Maintenance of services - Expense Labor Accrual 8920-01008"/>
    <n v="0"/>
    <n v="27.35"/>
    <n v="2.0399999999999991"/>
    <n v="14.37"/>
    <n v="-43.76"/>
    <n v="30.26"/>
    <s v="8920"/>
    <x v="4"/>
  </r>
  <r>
    <s v="Customer accounts-Meter readin - Expense Labor Accrual 9020-01008"/>
    <n v="4524.4699999999993"/>
    <n v="1030.81"/>
    <n v="-16212.740000000002"/>
    <n v="1184.43"/>
    <n v="2625.2599999999998"/>
    <n v="6676.8300000000008"/>
    <s v="9020"/>
    <x v="4"/>
  </r>
  <r>
    <s v="Customer accounts-Customer rec - Expense Labor Accrual 9030-01008"/>
    <n v="776.57"/>
    <n v="1058.8399999999999"/>
    <n v="-3411.5600000000004"/>
    <n v="458.39"/>
    <n v="-70.94"/>
    <n v="1113.94"/>
    <s v="9030"/>
    <x v="4"/>
  </r>
  <r>
    <s v="Customer service-Operating inf - Expense Labor Accrual 9090-01008"/>
    <n v="934.79"/>
    <n v="493.14"/>
    <n v="-3091.68"/>
    <n v="441.67"/>
    <n v="0"/>
    <n v="1325"/>
    <s v="9090"/>
    <x v="4"/>
  </r>
  <r>
    <s v="Sales-Supervision - Expense Labor Accrual 9110-01008"/>
    <n v="831.14"/>
    <n v="432.36"/>
    <n v="-2791.4300000000003"/>
    <n v="398.77000000000004"/>
    <n v="0.01"/>
    <n v="1196.32"/>
    <s v="9110"/>
    <x v="4"/>
  </r>
  <r>
    <s v="A&amp;G-Administrative &amp; general s - Expense Labor Accrual 9200-01008"/>
    <n v="3225.01"/>
    <n v="-633.1"/>
    <n v="-4340.62"/>
    <n v="620.09"/>
    <n v="0"/>
    <n v="1860.27"/>
    <s v="9200"/>
    <x v="4"/>
  </r>
  <r>
    <s v="Wells expenses - Expense Labor Accrual 8160-01008"/>
    <n v="689.07"/>
    <n v="-317.13"/>
    <n v="-502.22"/>
    <n v="87.97"/>
    <n v="174"/>
    <n v="15.31"/>
    <s v="8160"/>
    <x v="4"/>
  </r>
  <r>
    <s v="Lines expenses - Expense Labor Accrual 8170-01008"/>
    <n v="1187.28"/>
    <n v="-1187.28"/>
    <n v="285.95999999999998"/>
    <n v="533.85"/>
    <n v="-330.15"/>
    <n v="285.33999999999997"/>
    <s v="8170"/>
    <x v="4"/>
  </r>
  <r>
    <s v="Compressor station expenses - Expense Labor Accrual 8180-01008"/>
    <n v="22.13"/>
    <n v="954.97"/>
    <n v="-1245.1099999999999"/>
    <n v="152"/>
    <n v="-13.09"/>
    <n v="643.95000000000005"/>
    <s v="8180"/>
    <x v="4"/>
  </r>
  <r>
    <s v="Storage-Measuring and regulati - Expense Labor Accrual 8200-01008"/>
    <n v="0"/>
    <n v="0"/>
    <n v="0"/>
    <n v="70.900000000000006"/>
    <n v="153.49"/>
    <n v="-224.39"/>
    <s v="8200"/>
    <x v="4"/>
  </r>
  <r>
    <s v="Storage-Purification expenses - Expense Labor Accrual 8210-01008"/>
    <n v="0"/>
    <n v="155.97999999999999"/>
    <n v="355.82"/>
    <n v="-108.22"/>
    <n v="1916.17"/>
    <n v="-1851.79"/>
    <s v="8210"/>
    <x v="4"/>
  </r>
  <r>
    <s v="Maintenance of compressor stat - Expense Labor Accrual 8340-01008"/>
    <n v="0"/>
    <n v="0"/>
    <n v="0"/>
    <n v="0"/>
    <n v="0"/>
    <n v="0"/>
    <s v="8340"/>
    <x v="4"/>
  </r>
  <r>
    <s v="Other storage expenses-Operati - Expense Labor Accrual 8410-01008"/>
    <n v="1356"/>
    <n v="381.46"/>
    <n v="-3852.09"/>
    <n v="-998.1"/>
    <n v="-935.41"/>
    <n v="2432.58"/>
    <s v="8410"/>
    <x v="4"/>
  </r>
  <r>
    <s v="Mains expenses - Expense Labor Accrual 8560-01008"/>
    <n v="-1055.73"/>
    <n v="-1518.57"/>
    <n v="-5151.1099999999997"/>
    <n v="827.71"/>
    <n v="-197.26"/>
    <n v="2316.67"/>
    <s v="8560"/>
    <x v="4"/>
  </r>
  <r>
    <s v="Transmission-Measuring and reg - Expense Labor Accrual 8570-01008"/>
    <n v="0"/>
    <n v="272.97000000000003"/>
    <n v="-272.97000000000003"/>
    <n v="13.3"/>
    <n v="17.04"/>
    <n v="-30.34"/>
    <s v="8570"/>
    <x v="4"/>
  </r>
  <r>
    <s v="Transmission-Maintenance of ma - Expense Labor Accrual 8630-01008"/>
    <n v="361.11"/>
    <n v="262.81"/>
    <n v="-623.91999999999996"/>
    <n v="0"/>
    <n v="0"/>
    <n v="0"/>
    <s v="8630"/>
    <x v="4"/>
  </r>
  <r>
    <s v="Distribution-Operation supervi - Expense Labor Accrual 8700-01008"/>
    <n v="2980.0600000000004"/>
    <n v="308.52000000000021"/>
    <n v="-8539.65"/>
    <n v="1866.2800000000002"/>
    <n v="-3273.34"/>
    <n v="2738.02"/>
    <s v="8700"/>
    <x v="4"/>
  </r>
  <r>
    <s v="Distribution-Operation supervi - Capital Labor Transfer In 8700-01011"/>
    <n v="371162.27999999997"/>
    <n v="388650.49"/>
    <n v="583292.51"/>
    <n v="376501.42000000004"/>
    <n v="330006.69"/>
    <n v="347553.54000000004"/>
    <s v="8700"/>
    <x v="5"/>
  </r>
  <r>
    <s v="Distribution-Operation supervi - Capital Labor Transfer Out 8700-01012"/>
    <n v="-365642.18000000005"/>
    <n v="-382143.42000000004"/>
    <n v="-570316.24"/>
    <n v="-375201.27"/>
    <n v="-326831.49"/>
    <n v="-344378.33999999997"/>
    <s v="8700"/>
    <x v="6"/>
  </r>
  <r>
    <s v="Mains expenses - Expense Labor Transfer In 8560-01013"/>
    <n v="0"/>
    <n v="0"/>
    <n v="0"/>
    <n v="0"/>
    <n v="0"/>
    <n v="0"/>
    <s v="8560"/>
    <x v="7"/>
  </r>
  <r>
    <s v="Distribution-Operation supervi - Expense Labor Transfer In 8700-01013"/>
    <n v="0"/>
    <n v="0"/>
    <n v="0"/>
    <n v="0"/>
    <n v="0"/>
    <n v="0"/>
    <s v="8700"/>
    <x v="7"/>
  </r>
  <r>
    <s v="Mains expenses - Expense Labor Transfer Out 8560-01014"/>
    <n v="0"/>
    <n v="0"/>
    <n v="0"/>
    <n v="0"/>
    <n v="0"/>
    <n v="0"/>
    <s v="856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22E65E-21DE-4CED-9331-524889B5E93C}" name="PivotTable1" cacheId="1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G13" firstHeaderRow="0" firstDataRow="1" firstDataCol="1"/>
  <pivotFields count="9">
    <pivotField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Oct-20" fld="1" baseField="0" baseItem="0" numFmtId="37"/>
    <dataField name="Sum of Nov-20" fld="2" baseField="0" baseItem="0" numFmtId="37"/>
    <dataField name="Sum of Dec-20" fld="3" baseField="0" baseItem="0" numFmtId="37"/>
    <dataField name="Sum of Jan-21" fld="4" baseField="0" baseItem="0" numFmtId="37"/>
    <dataField name="Sum of Feb-21" fld="5" baseField="0" baseItem="0" numFmtId="37"/>
    <dataField name="Sum of Mar-21" fld="6" baseField="0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3"/>
  <sheetViews>
    <sheetView tabSelected="1" zoomScale="90" zoomScaleNormal="90" zoomScaleSheetLayoutView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35" sqref="B35"/>
    </sheetView>
  </sheetViews>
  <sheetFormatPr defaultRowHeight="12.75"/>
  <cols>
    <col min="1" max="1" width="35.42578125" style="30" bestFit="1" customWidth="1"/>
    <col min="2" max="2" width="15.28515625" style="30" bestFit="1" customWidth="1"/>
    <col min="3" max="3" width="11.7109375" style="30" bestFit="1" customWidth="1"/>
    <col min="4" max="7" width="15.28515625" style="30" bestFit="1" customWidth="1"/>
    <col min="8" max="10" width="12.140625" style="30" bestFit="1" customWidth="1"/>
    <col min="11" max="13" width="12.140625" style="30" customWidth="1"/>
    <col min="14" max="14" width="14.42578125" style="30" bestFit="1" customWidth="1"/>
    <col min="15" max="16" width="12.85546875" style="30" bestFit="1" customWidth="1"/>
    <col min="17" max="17" width="15" style="30" bestFit="1" customWidth="1"/>
    <col min="18" max="19" width="12.5703125" style="30" bestFit="1" customWidth="1"/>
    <col min="20" max="28" width="13" style="30" bestFit="1" customWidth="1"/>
    <col min="29" max="16384" width="9.140625" style="30"/>
  </cols>
  <sheetData>
    <row r="1" spans="1:28">
      <c r="A1" s="29" t="s">
        <v>0</v>
      </c>
    </row>
    <row r="2" spans="1:28">
      <c r="A2" s="29" t="s">
        <v>1</v>
      </c>
      <c r="B2" s="31"/>
      <c r="C2" s="31"/>
      <c r="D2" s="31"/>
      <c r="E2" s="31"/>
      <c r="F2" s="31"/>
      <c r="G2" s="31"/>
    </row>
    <row r="3" spans="1:28">
      <c r="A3" s="29" t="s">
        <v>4</v>
      </c>
      <c r="B3" s="31"/>
      <c r="C3" s="31"/>
      <c r="D3" s="31"/>
      <c r="E3" s="31"/>
      <c r="F3" s="31"/>
      <c r="G3" s="31"/>
      <c r="Q3" s="32" t="s">
        <v>35</v>
      </c>
    </row>
    <row r="4" spans="1:28">
      <c r="A4" s="29" t="s">
        <v>3</v>
      </c>
      <c r="B4" s="31"/>
      <c r="C4" s="31"/>
      <c r="D4" s="31"/>
      <c r="E4" s="31"/>
      <c r="F4" s="31"/>
      <c r="G4" s="31"/>
      <c r="Q4" s="33">
        <f>3%</f>
        <v>0.03</v>
      </c>
    </row>
    <row r="5" spans="1:28">
      <c r="A5" s="29" t="s">
        <v>2</v>
      </c>
      <c r="B5" s="79" t="s">
        <v>79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Q5" s="76" t="s">
        <v>82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8"/>
    </row>
    <row r="6" spans="1:28">
      <c r="B6" s="53" t="s">
        <v>80</v>
      </c>
      <c r="C6" s="54"/>
      <c r="D6" s="54"/>
      <c r="E6" s="54"/>
      <c r="F6" s="54"/>
      <c r="G6" s="54"/>
      <c r="H6" s="55" t="s">
        <v>83</v>
      </c>
      <c r="I6" s="55"/>
      <c r="J6" s="55"/>
      <c r="K6" s="55"/>
      <c r="L6" s="55"/>
      <c r="M6" s="55"/>
      <c r="N6" s="57" t="s">
        <v>81</v>
      </c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>
      <c r="A7" s="1"/>
      <c r="B7" s="51">
        <v>2020</v>
      </c>
      <c r="C7" s="51">
        <v>2020</v>
      </c>
      <c r="D7" s="51">
        <v>2020</v>
      </c>
      <c r="E7" s="51">
        <v>2021</v>
      </c>
      <c r="F7" s="51">
        <v>2021</v>
      </c>
      <c r="G7" s="51">
        <v>2021</v>
      </c>
      <c r="H7" s="51">
        <v>2021</v>
      </c>
      <c r="I7" s="51">
        <v>2021</v>
      </c>
      <c r="J7" s="51">
        <v>2021</v>
      </c>
      <c r="K7" s="51">
        <v>2021</v>
      </c>
      <c r="L7" s="51">
        <v>2021</v>
      </c>
      <c r="M7" s="51">
        <v>2021</v>
      </c>
      <c r="N7" s="51">
        <v>2021</v>
      </c>
      <c r="O7" s="51">
        <v>2021</v>
      </c>
      <c r="P7" s="51">
        <v>2021</v>
      </c>
      <c r="Q7" s="51">
        <v>2022</v>
      </c>
      <c r="R7" s="51">
        <v>2022</v>
      </c>
      <c r="S7" s="51">
        <v>2022</v>
      </c>
      <c r="T7" s="51">
        <v>2022</v>
      </c>
      <c r="U7" s="51">
        <v>2022</v>
      </c>
      <c r="V7" s="51">
        <v>2022</v>
      </c>
      <c r="W7" s="51">
        <v>2022</v>
      </c>
      <c r="X7" s="51">
        <v>2022</v>
      </c>
      <c r="Y7" s="51">
        <v>2022</v>
      </c>
      <c r="Z7" s="51">
        <v>2022</v>
      </c>
      <c r="AA7" s="51">
        <v>2022</v>
      </c>
      <c r="AB7" s="51">
        <v>2022</v>
      </c>
    </row>
    <row r="8" spans="1:28">
      <c r="A8" s="1"/>
      <c r="B8" s="52" t="s">
        <v>5</v>
      </c>
      <c r="C8" s="52" t="s">
        <v>6</v>
      </c>
      <c r="D8" s="52" t="s">
        <v>7</v>
      </c>
      <c r="E8" s="52" t="s">
        <v>8</v>
      </c>
      <c r="F8" s="52" t="s">
        <v>9</v>
      </c>
      <c r="G8" s="52" t="s">
        <v>10</v>
      </c>
      <c r="H8" s="52" t="s">
        <v>11</v>
      </c>
      <c r="I8" s="52" t="s">
        <v>12</v>
      </c>
      <c r="J8" s="52" t="s">
        <v>13</v>
      </c>
      <c r="K8" s="52" t="s">
        <v>14</v>
      </c>
      <c r="L8" s="52" t="s">
        <v>15</v>
      </c>
      <c r="M8" s="52" t="s">
        <v>16</v>
      </c>
      <c r="N8" s="52" t="s">
        <v>5</v>
      </c>
      <c r="O8" s="52" t="s">
        <v>6</v>
      </c>
      <c r="P8" s="52" t="s">
        <v>7</v>
      </c>
      <c r="Q8" s="52" t="s">
        <v>8</v>
      </c>
      <c r="R8" s="52" t="s">
        <v>9</v>
      </c>
      <c r="S8" s="52" t="s">
        <v>10</v>
      </c>
      <c r="T8" s="52" t="s">
        <v>11</v>
      </c>
      <c r="U8" s="52" t="s">
        <v>12</v>
      </c>
      <c r="V8" s="52" t="s">
        <v>13</v>
      </c>
      <c r="W8" s="52" t="s">
        <v>14</v>
      </c>
      <c r="X8" s="52" t="s">
        <v>15</v>
      </c>
      <c r="Y8" s="52" t="s">
        <v>16</v>
      </c>
      <c r="Z8" s="52" t="s">
        <v>5</v>
      </c>
      <c r="AA8" s="52" t="s">
        <v>6</v>
      </c>
      <c r="AB8" s="52" t="s">
        <v>7</v>
      </c>
    </row>
    <row r="9" spans="1:28">
      <c r="A9" s="1"/>
      <c r="B9" s="34"/>
      <c r="C9" s="34"/>
      <c r="D9" s="34"/>
      <c r="E9" s="34"/>
      <c r="F9" s="34"/>
      <c r="G9" s="34"/>
    </row>
    <row r="10" spans="1:28" ht="15">
      <c r="A10" s="48" t="s">
        <v>17</v>
      </c>
      <c r="B10" s="72">
        <f>'DIV 009 Labor Subacct Pivot'!J4</f>
        <v>369281.98</v>
      </c>
      <c r="C10" s="72">
        <v>450245.76</v>
      </c>
      <c r="D10" s="72">
        <v>608420.13</v>
      </c>
      <c r="E10" s="72">
        <v>401628.05</v>
      </c>
      <c r="F10" s="72">
        <v>422127.94</v>
      </c>
      <c r="G10" s="72">
        <v>416307.11</v>
      </c>
      <c r="H10" s="45">
        <f>'009div BUDGET'!H11</f>
        <v>496010.19999999995</v>
      </c>
      <c r="I10" s="45">
        <f>'009div BUDGET'!I11</f>
        <v>484743.91</v>
      </c>
      <c r="J10" s="45">
        <f>'009div BUDGET'!J11</f>
        <v>489324.96</v>
      </c>
      <c r="K10" s="45">
        <f>'009div BUDGET'!K11</f>
        <v>482035.20000000007</v>
      </c>
      <c r="L10" s="45">
        <f>'009div BUDGET'!L11</f>
        <v>492551.32000000007</v>
      </c>
      <c r="M10" s="45">
        <f>'009div BUDGET'!M11</f>
        <v>467351.83000000007</v>
      </c>
      <c r="N10" s="35">
        <f>(1+$Q$4)*E10</f>
        <v>413676.89150000003</v>
      </c>
      <c r="O10" s="35">
        <f t="shared" ref="O10:AB18" si="0">(1+$Q$4)*F10</f>
        <v>434791.7782</v>
      </c>
      <c r="P10" s="35">
        <f t="shared" si="0"/>
        <v>428796.32329999999</v>
      </c>
      <c r="Q10" s="35">
        <f t="shared" si="0"/>
        <v>510890.50599999999</v>
      </c>
      <c r="R10" s="35">
        <f t="shared" si="0"/>
        <v>499286.22729999997</v>
      </c>
      <c r="S10" s="35">
        <f t="shared" si="0"/>
        <v>504004.70880000002</v>
      </c>
      <c r="T10" s="35">
        <f t="shared" si="0"/>
        <v>496496.25600000011</v>
      </c>
      <c r="U10" s="35">
        <f t="shared" si="0"/>
        <v>507327.85960000008</v>
      </c>
      <c r="V10" s="35">
        <f t="shared" si="0"/>
        <v>481372.38490000006</v>
      </c>
      <c r="W10" s="35">
        <f t="shared" si="0"/>
        <v>426087.19824500004</v>
      </c>
      <c r="X10" s="35">
        <f t="shared" si="0"/>
        <v>447835.53154599998</v>
      </c>
      <c r="Y10" s="35">
        <f t="shared" si="0"/>
        <v>441660.21299899998</v>
      </c>
      <c r="Z10" s="35">
        <f t="shared" si="0"/>
        <v>526217.22117999999</v>
      </c>
      <c r="AA10" s="35">
        <f t="shared" si="0"/>
        <v>514264.81411899999</v>
      </c>
      <c r="AB10" s="35">
        <f t="shared" si="0"/>
        <v>519124.85006400006</v>
      </c>
    </row>
    <row r="11" spans="1:28" ht="15">
      <c r="A11" s="29" t="s">
        <v>18</v>
      </c>
      <c r="B11" s="72">
        <f>'DIV 009 Labor Subacct Pivot'!J5</f>
        <v>578594.39999999991</v>
      </c>
      <c r="C11" s="72">
        <v>563869.03</v>
      </c>
      <c r="D11" s="72">
        <v>820162.29</v>
      </c>
      <c r="E11" s="72">
        <v>529158.42000000004</v>
      </c>
      <c r="F11" s="72">
        <v>507428.01</v>
      </c>
      <c r="G11" s="72">
        <v>514535.17</v>
      </c>
      <c r="H11" s="45">
        <f>'009div BUDGET'!H12</f>
        <v>657313.20000000007</v>
      </c>
      <c r="I11" s="45">
        <f>'009div BUDGET'!I12</f>
        <v>622156.69000000006</v>
      </c>
      <c r="J11" s="45">
        <f>'009div BUDGET'!J12</f>
        <v>663998.46</v>
      </c>
      <c r="K11" s="45">
        <f>'009div BUDGET'!K12</f>
        <v>671288.22</v>
      </c>
      <c r="L11" s="45">
        <f>'009div BUDGET'!L12</f>
        <v>660772.09000000008</v>
      </c>
      <c r="M11" s="45">
        <f>'009div BUDGET'!M12</f>
        <v>685971.55999999994</v>
      </c>
      <c r="N11" s="35">
        <f>(1+$Q$4)*E11</f>
        <v>545033.17260000005</v>
      </c>
      <c r="O11" s="35">
        <f t="shared" si="0"/>
        <v>522650.85030000005</v>
      </c>
      <c r="P11" s="35">
        <f t="shared" si="0"/>
        <v>529971.22510000004</v>
      </c>
      <c r="Q11" s="35">
        <f t="shared" si="0"/>
        <v>677032.59600000014</v>
      </c>
      <c r="R11" s="35">
        <f t="shared" si="0"/>
        <v>640821.39070000011</v>
      </c>
      <c r="S11" s="35">
        <f t="shared" si="0"/>
        <v>683918.41379999998</v>
      </c>
      <c r="T11" s="35">
        <f t="shared" si="0"/>
        <v>691426.86659999995</v>
      </c>
      <c r="U11" s="35">
        <f t="shared" si="0"/>
        <v>680595.25270000007</v>
      </c>
      <c r="V11" s="35">
        <f t="shared" si="0"/>
        <v>706550.70679999993</v>
      </c>
      <c r="W11" s="35">
        <f t="shared" si="0"/>
        <v>561384.16777800012</v>
      </c>
      <c r="X11" s="35">
        <f t="shared" si="0"/>
        <v>538330.37580900011</v>
      </c>
      <c r="Y11" s="35">
        <f t="shared" si="0"/>
        <v>545870.36185300001</v>
      </c>
      <c r="Z11" s="35">
        <f t="shared" si="0"/>
        <v>697343.57388000016</v>
      </c>
      <c r="AA11" s="35">
        <f t="shared" si="0"/>
        <v>660046.03242100007</v>
      </c>
      <c r="AB11" s="35">
        <f t="shared" si="0"/>
        <v>704435.96621400001</v>
      </c>
    </row>
    <row r="12" spans="1:28" ht="15">
      <c r="A12" s="29" t="s">
        <v>19</v>
      </c>
      <c r="B12" s="72">
        <f>'DIV 009 Labor Subacct Pivot'!J6</f>
        <v>-584114.5</v>
      </c>
      <c r="C12" s="72">
        <v>-566933.92000000004</v>
      </c>
      <c r="D12" s="72">
        <v>-752207.71</v>
      </c>
      <c r="E12" s="72">
        <v>-516174.59</v>
      </c>
      <c r="F12" s="72">
        <v>-509100.65</v>
      </c>
      <c r="G12" s="72">
        <v>-528118.46</v>
      </c>
      <c r="H12" s="45">
        <f>'009div BUDGET'!H13</f>
        <v>-657313.20000000007</v>
      </c>
      <c r="I12" s="45">
        <f>'009div BUDGET'!I13</f>
        <v>-622156.69000000006</v>
      </c>
      <c r="J12" s="45">
        <f>'009div BUDGET'!J13</f>
        <v>-663998.46</v>
      </c>
      <c r="K12" s="45">
        <f>'009div BUDGET'!K13</f>
        <v>-671288.22</v>
      </c>
      <c r="L12" s="45">
        <f>'009div BUDGET'!L13</f>
        <v>-660772.09000000008</v>
      </c>
      <c r="M12" s="45">
        <f>'009div BUDGET'!M13</f>
        <v>-685971.55999999994</v>
      </c>
      <c r="N12" s="35">
        <f>(1+$Q$4)*E12</f>
        <v>-531659.82770000002</v>
      </c>
      <c r="O12" s="35">
        <f t="shared" si="0"/>
        <v>-524373.66950000008</v>
      </c>
      <c r="P12" s="35">
        <f t="shared" si="0"/>
        <v>-543962.01379999996</v>
      </c>
      <c r="Q12" s="35">
        <f t="shared" si="0"/>
        <v>-677032.59600000014</v>
      </c>
      <c r="R12" s="35">
        <f t="shared" si="0"/>
        <v>-640821.39070000011</v>
      </c>
      <c r="S12" s="35">
        <f t="shared" si="0"/>
        <v>-683918.41379999998</v>
      </c>
      <c r="T12" s="35">
        <f t="shared" si="0"/>
        <v>-691426.86659999995</v>
      </c>
      <c r="U12" s="35">
        <f t="shared" si="0"/>
        <v>-680595.25270000007</v>
      </c>
      <c r="V12" s="35">
        <f t="shared" si="0"/>
        <v>-706550.70679999993</v>
      </c>
      <c r="W12" s="35">
        <f t="shared" si="0"/>
        <v>-547609.62253100006</v>
      </c>
      <c r="X12" s="35">
        <f t="shared" si="0"/>
        <v>-540104.8795850001</v>
      </c>
      <c r="Y12" s="35">
        <f t="shared" si="0"/>
        <v>-560280.87421399995</v>
      </c>
      <c r="Z12" s="35">
        <f t="shared" si="0"/>
        <v>-697343.57388000016</v>
      </c>
      <c r="AA12" s="35">
        <f t="shared" si="0"/>
        <v>-660046.03242100007</v>
      </c>
      <c r="AB12" s="35">
        <f t="shared" si="0"/>
        <v>-704435.96621400001</v>
      </c>
    </row>
    <row r="13" spans="1:28" ht="15">
      <c r="A13" s="29" t="s">
        <v>20</v>
      </c>
      <c r="B13" s="72">
        <f>'DIV 009 Labor Subacct Pivot'!J7</f>
        <v>0</v>
      </c>
      <c r="C13" s="72">
        <v>0</v>
      </c>
      <c r="D13" s="72">
        <v>692.09</v>
      </c>
      <c r="E13" s="72">
        <v>0</v>
      </c>
      <c r="F13" s="72">
        <v>0</v>
      </c>
      <c r="G13" s="72">
        <v>0</v>
      </c>
      <c r="H13" s="45">
        <f>'009div BUDGET'!H17</f>
        <v>0</v>
      </c>
      <c r="I13" s="45">
        <f>'009div BUDGET'!I17</f>
        <v>0</v>
      </c>
      <c r="J13" s="45">
        <f>'009div BUDGET'!J17</f>
        <v>0</v>
      </c>
      <c r="K13" s="45">
        <f>'009div BUDGET'!K17</f>
        <v>0</v>
      </c>
      <c r="L13" s="45">
        <f>'009div BUDGET'!L17</f>
        <v>0</v>
      </c>
      <c r="M13" s="45">
        <f>'009div BUDGET'!M17</f>
        <v>0</v>
      </c>
      <c r="N13" s="35">
        <f t="shared" ref="N13:N18" si="1">(1+$Q$4)*E13</f>
        <v>0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0</v>
      </c>
      <c r="S13" s="35">
        <f t="shared" si="0"/>
        <v>0</v>
      </c>
      <c r="T13" s="35">
        <f t="shared" si="0"/>
        <v>0</v>
      </c>
      <c r="U13" s="35">
        <f t="shared" si="0"/>
        <v>0</v>
      </c>
      <c r="V13" s="35">
        <f t="shared" si="0"/>
        <v>0</v>
      </c>
      <c r="W13" s="35">
        <f t="shared" si="0"/>
        <v>0</v>
      </c>
      <c r="X13" s="35">
        <f t="shared" si="0"/>
        <v>0</v>
      </c>
      <c r="Y13" s="35">
        <f t="shared" si="0"/>
        <v>0</v>
      </c>
      <c r="Z13" s="35">
        <f t="shared" si="0"/>
        <v>0</v>
      </c>
      <c r="AA13" s="35">
        <f t="shared" si="0"/>
        <v>0</v>
      </c>
      <c r="AB13" s="35">
        <f t="shared" si="0"/>
        <v>0</v>
      </c>
    </row>
    <row r="14" spans="1:28" ht="15">
      <c r="A14" s="29" t="s">
        <v>21</v>
      </c>
      <c r="B14" s="72">
        <f>'DIV 009 Labor Subacct Pivot'!J8</f>
        <v>41546.799999999988</v>
      </c>
      <c r="C14" s="72">
        <v>-20936.45</v>
      </c>
      <c r="D14" s="72">
        <v>-191371.65</v>
      </c>
      <c r="E14" s="72">
        <v>19200.36</v>
      </c>
      <c r="F14" s="72">
        <v>69469.11</v>
      </c>
      <c r="G14" s="72">
        <v>18196.22</v>
      </c>
      <c r="H14" s="45">
        <f>'009div BUDGET'!H18</f>
        <v>0</v>
      </c>
      <c r="I14" s="45">
        <f>'009div BUDGET'!I18</f>
        <v>0</v>
      </c>
      <c r="J14" s="45">
        <f>'009div BUDGET'!J18</f>
        <v>0</v>
      </c>
      <c r="K14" s="45">
        <f>'009div BUDGET'!K18</f>
        <v>0</v>
      </c>
      <c r="L14" s="45">
        <f>'009div BUDGET'!L18</f>
        <v>0</v>
      </c>
      <c r="M14" s="45">
        <f>'009div BUDGET'!M18</f>
        <v>0</v>
      </c>
      <c r="N14" s="35">
        <f t="shared" si="1"/>
        <v>19776.370800000001</v>
      </c>
      <c r="O14" s="35">
        <f t="shared" si="0"/>
        <v>71553.183300000004</v>
      </c>
      <c r="P14" s="35">
        <f t="shared" si="0"/>
        <v>18742.106600000003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5">
        <f t="shared" si="0"/>
        <v>0</v>
      </c>
      <c r="V14" s="35">
        <f t="shared" si="0"/>
        <v>0</v>
      </c>
      <c r="W14" s="35">
        <f t="shared" si="0"/>
        <v>20369.661924</v>
      </c>
      <c r="X14" s="35">
        <f t="shared" si="0"/>
        <v>73699.778799000007</v>
      </c>
      <c r="Y14" s="35">
        <f t="shared" si="0"/>
        <v>19304.369798000003</v>
      </c>
      <c r="Z14" s="35">
        <f t="shared" si="0"/>
        <v>0</v>
      </c>
      <c r="AA14" s="35">
        <f t="shared" si="0"/>
        <v>0</v>
      </c>
      <c r="AB14" s="35">
        <f t="shared" si="0"/>
        <v>0</v>
      </c>
    </row>
    <row r="15" spans="1:28" ht="15">
      <c r="A15" s="29" t="s">
        <v>22</v>
      </c>
      <c r="B15" s="72">
        <f>'DIV 009 Labor Subacct Pivot'!J9</f>
        <v>371162.27999999997</v>
      </c>
      <c r="C15" s="72">
        <v>363372.6</v>
      </c>
      <c r="D15" s="72">
        <v>441840.72</v>
      </c>
      <c r="E15" s="72">
        <v>318541.51</v>
      </c>
      <c r="F15" s="72">
        <v>319391.52</v>
      </c>
      <c r="G15" s="72">
        <v>332629.87</v>
      </c>
      <c r="H15" s="45">
        <f>'009div BUDGET'!H21</f>
        <v>0</v>
      </c>
      <c r="I15" s="45">
        <f>'009div BUDGET'!I21</f>
        <v>0</v>
      </c>
      <c r="J15" s="45">
        <f>'009div BUDGET'!J21</f>
        <v>0</v>
      </c>
      <c r="K15" s="45">
        <f>'009div BUDGET'!K21</f>
        <v>0</v>
      </c>
      <c r="L15" s="45">
        <f>'009div BUDGET'!L21</f>
        <v>0</v>
      </c>
      <c r="M15" s="45">
        <f>'009div BUDGET'!M21</f>
        <v>0</v>
      </c>
      <c r="N15" s="35">
        <f t="shared" si="1"/>
        <v>328097.75530000002</v>
      </c>
      <c r="O15" s="35">
        <f t="shared" si="0"/>
        <v>328973.26560000004</v>
      </c>
      <c r="P15" s="35">
        <f t="shared" si="0"/>
        <v>342608.76610000001</v>
      </c>
      <c r="Q15" s="35">
        <f t="shared" si="0"/>
        <v>0</v>
      </c>
      <c r="R15" s="35">
        <f t="shared" si="0"/>
        <v>0</v>
      </c>
      <c r="S15" s="35">
        <f t="shared" si="0"/>
        <v>0</v>
      </c>
      <c r="T15" s="35">
        <f t="shared" si="0"/>
        <v>0</v>
      </c>
      <c r="U15" s="35">
        <f t="shared" si="0"/>
        <v>0</v>
      </c>
      <c r="V15" s="35">
        <f t="shared" si="0"/>
        <v>0</v>
      </c>
      <c r="W15" s="35">
        <f t="shared" si="0"/>
        <v>337940.687959</v>
      </c>
      <c r="X15" s="35">
        <f t="shared" si="0"/>
        <v>338842.46356800006</v>
      </c>
      <c r="Y15" s="35">
        <f t="shared" si="0"/>
        <v>352887.02908300003</v>
      </c>
      <c r="Z15" s="35">
        <f t="shared" si="0"/>
        <v>0</v>
      </c>
      <c r="AA15" s="35">
        <f t="shared" si="0"/>
        <v>0</v>
      </c>
      <c r="AB15" s="35">
        <f t="shared" si="0"/>
        <v>0</v>
      </c>
    </row>
    <row r="16" spans="1:28" ht="15">
      <c r="A16" s="29" t="s">
        <v>23</v>
      </c>
      <c r="B16" s="72">
        <f>'DIV 009 Labor Subacct Pivot'!J10</f>
        <v>-365642.18000000005</v>
      </c>
      <c r="C16" s="72">
        <v>-360307.71</v>
      </c>
      <c r="D16" s="72">
        <v>-509795.3</v>
      </c>
      <c r="E16" s="72">
        <v>-331525.34000000003</v>
      </c>
      <c r="F16" s="72">
        <v>-317718.88</v>
      </c>
      <c r="G16" s="72">
        <v>-319046.58</v>
      </c>
      <c r="H16" s="45">
        <f>'009div BUDGET'!H22</f>
        <v>0</v>
      </c>
      <c r="I16" s="45">
        <f>'009div BUDGET'!I22</f>
        <v>0</v>
      </c>
      <c r="J16" s="45">
        <f>'009div BUDGET'!J22</f>
        <v>0</v>
      </c>
      <c r="K16" s="45">
        <f>'009div BUDGET'!K22</f>
        <v>0</v>
      </c>
      <c r="L16" s="45">
        <f>'009div BUDGET'!L22</f>
        <v>0</v>
      </c>
      <c r="M16" s="45">
        <f>'009div BUDGET'!M22</f>
        <v>0</v>
      </c>
      <c r="N16" s="35">
        <f t="shared" si="1"/>
        <v>-341471.10020000004</v>
      </c>
      <c r="O16" s="35">
        <f t="shared" si="0"/>
        <v>-327250.44640000002</v>
      </c>
      <c r="P16" s="35">
        <f t="shared" si="0"/>
        <v>-328617.97740000003</v>
      </c>
      <c r="Q16" s="35">
        <f t="shared" si="0"/>
        <v>0</v>
      </c>
      <c r="R16" s="35">
        <f t="shared" si="0"/>
        <v>0</v>
      </c>
      <c r="S16" s="35">
        <f t="shared" si="0"/>
        <v>0</v>
      </c>
      <c r="T16" s="35">
        <f t="shared" si="0"/>
        <v>0</v>
      </c>
      <c r="U16" s="35">
        <f t="shared" si="0"/>
        <v>0</v>
      </c>
      <c r="V16" s="35">
        <f t="shared" si="0"/>
        <v>0</v>
      </c>
      <c r="W16" s="35">
        <f t="shared" si="0"/>
        <v>-351715.23320600006</v>
      </c>
      <c r="X16" s="35">
        <f t="shared" si="0"/>
        <v>-337067.95979200001</v>
      </c>
      <c r="Y16" s="35">
        <f t="shared" si="0"/>
        <v>-338476.51672200003</v>
      </c>
      <c r="Z16" s="35">
        <f t="shared" si="0"/>
        <v>0</v>
      </c>
      <c r="AA16" s="35">
        <f t="shared" si="0"/>
        <v>0</v>
      </c>
      <c r="AB16" s="35">
        <f t="shared" si="0"/>
        <v>0</v>
      </c>
    </row>
    <row r="17" spans="1:28" ht="15">
      <c r="A17" s="29" t="s">
        <v>24</v>
      </c>
      <c r="B17" s="72">
        <f>'DIV 009 Labor Subacct Pivot'!J11</f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45">
        <f>'009div BUDGET'!H23</f>
        <v>0</v>
      </c>
      <c r="I17" s="45">
        <f>'009div BUDGET'!I23</f>
        <v>0</v>
      </c>
      <c r="J17" s="45">
        <f>'009div BUDGET'!J23</f>
        <v>0</v>
      </c>
      <c r="K17" s="45">
        <f>'009div BUDGET'!K23</f>
        <v>0</v>
      </c>
      <c r="L17" s="45">
        <f>'009div BUDGET'!L23</f>
        <v>0</v>
      </c>
      <c r="M17" s="45">
        <f>'009div BUDGET'!M23</f>
        <v>0</v>
      </c>
      <c r="N17" s="35">
        <f t="shared" si="1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 t="shared" si="0"/>
        <v>0</v>
      </c>
    </row>
    <row r="18" spans="1:28" ht="15">
      <c r="A18" s="29" t="s">
        <v>25</v>
      </c>
      <c r="B18" s="73">
        <f>'DIV 009 Labor Subacct Pivot'!J12</f>
        <v>0</v>
      </c>
      <c r="C18" s="73">
        <v>0</v>
      </c>
      <c r="D18" s="73">
        <v>-692.09</v>
      </c>
      <c r="E18" s="73">
        <v>0</v>
      </c>
      <c r="F18" s="73">
        <v>0</v>
      </c>
      <c r="G18" s="73">
        <v>0</v>
      </c>
      <c r="H18" s="50">
        <f>'009div BUDGET'!H24</f>
        <v>-6011</v>
      </c>
      <c r="I18" s="50">
        <f>'009div BUDGET'!I24</f>
        <v>-5844</v>
      </c>
      <c r="J18" s="50">
        <f>'009div BUDGET'!J24</f>
        <v>-9084</v>
      </c>
      <c r="K18" s="50">
        <f>'009div BUDGET'!K24</f>
        <v>-7259</v>
      </c>
      <c r="L18" s="50">
        <f>'009div BUDGET'!L24</f>
        <v>-7790</v>
      </c>
      <c r="M18" s="50">
        <f>'009div BUDGET'!M24</f>
        <v>-7373</v>
      </c>
      <c r="N18" s="75">
        <f t="shared" si="1"/>
        <v>0</v>
      </c>
      <c r="O18" s="75">
        <f t="shared" si="0"/>
        <v>0</v>
      </c>
      <c r="P18" s="75">
        <f t="shared" si="0"/>
        <v>0</v>
      </c>
      <c r="Q18" s="75">
        <f t="shared" si="0"/>
        <v>-6191.33</v>
      </c>
      <c r="R18" s="75">
        <f t="shared" si="0"/>
        <v>-6019.32</v>
      </c>
      <c r="S18" s="75">
        <f t="shared" si="0"/>
        <v>-9356.52</v>
      </c>
      <c r="T18" s="75">
        <f t="shared" si="0"/>
        <v>-7476.77</v>
      </c>
      <c r="U18" s="75">
        <f t="shared" si="0"/>
        <v>-8023.7</v>
      </c>
      <c r="V18" s="75">
        <f t="shared" si="0"/>
        <v>-7594.1900000000005</v>
      </c>
      <c r="W18" s="75">
        <f t="shared" si="0"/>
        <v>0</v>
      </c>
      <c r="X18" s="75">
        <f t="shared" si="0"/>
        <v>0</v>
      </c>
      <c r="Y18" s="75">
        <f t="shared" si="0"/>
        <v>0</v>
      </c>
      <c r="Z18" s="75">
        <f t="shared" si="0"/>
        <v>-6377.0699000000004</v>
      </c>
      <c r="AA18" s="75">
        <f t="shared" si="0"/>
        <v>-6199.8995999999997</v>
      </c>
      <c r="AB18" s="75">
        <f t="shared" si="0"/>
        <v>-9637.2156000000014</v>
      </c>
    </row>
    <row r="19" spans="1:28" ht="15">
      <c r="A19" s="47" t="s">
        <v>26</v>
      </c>
      <c r="B19" s="74">
        <v>570818.96</v>
      </c>
      <c r="C19" s="74">
        <v>429309.31</v>
      </c>
      <c r="D19" s="74">
        <v>417048.48</v>
      </c>
      <c r="E19" s="74">
        <v>420828.41</v>
      </c>
      <c r="F19" s="74">
        <v>491597.05</v>
      </c>
      <c r="G19" s="74">
        <v>434503.33</v>
      </c>
      <c r="H19" s="49">
        <f>'009div BUDGET'!H28</f>
        <v>489999.19999999984</v>
      </c>
      <c r="I19" s="49">
        <f>'009div BUDGET'!I28</f>
        <v>478899.91000000003</v>
      </c>
      <c r="J19" s="49">
        <f>'009div BUDGET'!J28</f>
        <v>480240.95999999996</v>
      </c>
      <c r="K19" s="49">
        <f>'009div BUDGET'!K28</f>
        <v>474776.19999999995</v>
      </c>
      <c r="L19" s="49">
        <f>'009div BUDGET'!L28</f>
        <v>484761.32000000007</v>
      </c>
      <c r="M19" s="49">
        <f>'009div BUDGET'!M28</f>
        <v>459978.83000000019</v>
      </c>
      <c r="N19" s="35">
        <f t="shared" ref="N19:S19" si="2">SUM(N10:N18)</f>
        <v>433453.2623</v>
      </c>
      <c r="O19" s="35">
        <f t="shared" si="2"/>
        <v>506344.96150000009</v>
      </c>
      <c r="P19" s="35">
        <f t="shared" si="2"/>
        <v>447538.42990000005</v>
      </c>
      <c r="Q19" s="35">
        <f t="shared" si="2"/>
        <v>504699.17600000004</v>
      </c>
      <c r="R19" s="35">
        <f t="shared" si="2"/>
        <v>493266.9072999999</v>
      </c>
      <c r="S19" s="35">
        <f t="shared" si="2"/>
        <v>494648.18879999989</v>
      </c>
      <c r="T19" s="35">
        <f t="shared" ref="T19:AB19" si="3">SUM(T10:T18)</f>
        <v>489019.48600000015</v>
      </c>
      <c r="U19" s="35">
        <f t="shared" si="3"/>
        <v>499304.15960000007</v>
      </c>
      <c r="V19" s="35">
        <f t="shared" si="3"/>
        <v>473778.19490000006</v>
      </c>
      <c r="W19" s="35">
        <f t="shared" si="3"/>
        <v>446456.86016899999</v>
      </c>
      <c r="X19" s="35">
        <f t="shared" si="3"/>
        <v>521535.31034500001</v>
      </c>
      <c r="Y19" s="35">
        <f t="shared" si="3"/>
        <v>460964.58279700013</v>
      </c>
      <c r="Z19" s="35">
        <f t="shared" si="3"/>
        <v>519840.15127999999</v>
      </c>
      <c r="AA19" s="35">
        <f t="shared" si="3"/>
        <v>508064.91451899998</v>
      </c>
      <c r="AB19" s="35">
        <f t="shared" si="3"/>
        <v>509487.63446400012</v>
      </c>
    </row>
    <row r="20" spans="1:28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3" spans="1:28">
      <c r="A23" s="29" t="s">
        <v>27</v>
      </c>
      <c r="B23" s="36">
        <f t="shared" ref="B23:AB23" si="4">B19</f>
        <v>570818.96</v>
      </c>
      <c r="C23" s="36">
        <f t="shared" si="4"/>
        <v>429309.31</v>
      </c>
      <c r="D23" s="36">
        <f t="shared" si="4"/>
        <v>417048.48</v>
      </c>
      <c r="E23" s="36">
        <f t="shared" si="4"/>
        <v>420828.41</v>
      </c>
      <c r="F23" s="36">
        <f t="shared" si="4"/>
        <v>491597.05</v>
      </c>
      <c r="G23" s="36">
        <f t="shared" si="4"/>
        <v>434503.33</v>
      </c>
      <c r="H23" s="36">
        <f t="shared" si="4"/>
        <v>489999.19999999984</v>
      </c>
      <c r="I23" s="36">
        <f t="shared" si="4"/>
        <v>478899.91000000003</v>
      </c>
      <c r="J23" s="36">
        <f t="shared" si="4"/>
        <v>480240.95999999996</v>
      </c>
      <c r="K23" s="36">
        <f t="shared" si="4"/>
        <v>474776.19999999995</v>
      </c>
      <c r="L23" s="36">
        <f t="shared" si="4"/>
        <v>484761.32000000007</v>
      </c>
      <c r="M23" s="36">
        <f t="shared" si="4"/>
        <v>459978.83000000019</v>
      </c>
      <c r="N23" s="36">
        <f t="shared" si="4"/>
        <v>433453.2623</v>
      </c>
      <c r="O23" s="36">
        <f t="shared" si="4"/>
        <v>506344.96150000009</v>
      </c>
      <c r="P23" s="36">
        <f t="shared" si="4"/>
        <v>447538.42990000005</v>
      </c>
      <c r="Q23" s="36">
        <f t="shared" si="4"/>
        <v>504699.17600000004</v>
      </c>
      <c r="R23" s="36">
        <f t="shared" si="4"/>
        <v>493266.9072999999</v>
      </c>
      <c r="S23" s="36">
        <f t="shared" si="4"/>
        <v>494648.18879999989</v>
      </c>
      <c r="T23" s="36">
        <f t="shared" si="4"/>
        <v>489019.48600000015</v>
      </c>
      <c r="U23" s="36">
        <f t="shared" si="4"/>
        <v>499304.15960000007</v>
      </c>
      <c r="V23" s="36">
        <f t="shared" si="4"/>
        <v>473778.19490000006</v>
      </c>
      <c r="W23" s="36">
        <f t="shared" si="4"/>
        <v>446456.86016899999</v>
      </c>
      <c r="X23" s="36">
        <f t="shared" si="4"/>
        <v>521535.31034500001</v>
      </c>
      <c r="Y23" s="36">
        <f t="shared" si="4"/>
        <v>460964.58279700013</v>
      </c>
      <c r="Z23" s="36">
        <f t="shared" si="4"/>
        <v>519840.15127999999</v>
      </c>
      <c r="AA23" s="36">
        <f t="shared" si="4"/>
        <v>508064.91451899998</v>
      </c>
      <c r="AB23" s="36">
        <f t="shared" si="4"/>
        <v>509487.63446400012</v>
      </c>
    </row>
    <row r="24" spans="1:28">
      <c r="A24" s="29" t="s">
        <v>28</v>
      </c>
      <c r="B24" s="37">
        <f t="shared" ref="B24:AB24" si="5">B25-B23</f>
        <v>584114.5</v>
      </c>
      <c r="C24" s="37">
        <f t="shared" si="5"/>
        <v>566933.91999999993</v>
      </c>
      <c r="D24" s="37">
        <f t="shared" si="5"/>
        <v>752207.71</v>
      </c>
      <c r="E24" s="37">
        <f t="shared" si="5"/>
        <v>516174.59</v>
      </c>
      <c r="F24" s="37">
        <f t="shared" si="5"/>
        <v>509100.64999999997</v>
      </c>
      <c r="G24" s="37">
        <f t="shared" si="5"/>
        <v>528118.46</v>
      </c>
      <c r="H24" s="37">
        <f t="shared" si="5"/>
        <v>657313.20000000007</v>
      </c>
      <c r="I24" s="37">
        <f t="shared" si="5"/>
        <v>622156.69000000006</v>
      </c>
      <c r="J24" s="37">
        <f t="shared" si="5"/>
        <v>663998.46</v>
      </c>
      <c r="K24" s="37">
        <f t="shared" si="5"/>
        <v>671288.22</v>
      </c>
      <c r="L24" s="37">
        <f t="shared" si="5"/>
        <v>660772.09000000008</v>
      </c>
      <c r="M24" s="37">
        <f t="shared" si="5"/>
        <v>685971.55999999994</v>
      </c>
      <c r="N24" s="37">
        <f t="shared" si="5"/>
        <v>531659.82770000002</v>
      </c>
      <c r="O24" s="37">
        <f t="shared" si="5"/>
        <v>524373.66950000008</v>
      </c>
      <c r="P24" s="37">
        <f t="shared" si="5"/>
        <v>543962.01379999984</v>
      </c>
      <c r="Q24" s="37">
        <f t="shared" si="5"/>
        <v>677032.59600000014</v>
      </c>
      <c r="R24" s="37">
        <f t="shared" si="5"/>
        <v>640821.39070000011</v>
      </c>
      <c r="S24" s="37">
        <f t="shared" si="5"/>
        <v>683918.41379999998</v>
      </c>
      <c r="T24" s="37">
        <f t="shared" si="5"/>
        <v>691426.86659999995</v>
      </c>
      <c r="U24" s="37">
        <f t="shared" si="5"/>
        <v>680595.25270000007</v>
      </c>
      <c r="V24" s="37">
        <f t="shared" si="5"/>
        <v>706550.70680000004</v>
      </c>
      <c r="W24" s="37">
        <f t="shared" si="5"/>
        <v>547609.62253100006</v>
      </c>
      <c r="X24" s="37">
        <f t="shared" si="5"/>
        <v>540104.8795850001</v>
      </c>
      <c r="Y24" s="37">
        <f t="shared" si="5"/>
        <v>560280.87421399984</v>
      </c>
      <c r="Z24" s="37">
        <f t="shared" si="5"/>
        <v>697343.57388000016</v>
      </c>
      <c r="AA24" s="37">
        <f t="shared" si="5"/>
        <v>660046.03242100019</v>
      </c>
      <c r="AB24" s="37">
        <f t="shared" si="5"/>
        <v>704435.96621400001</v>
      </c>
    </row>
    <row r="25" spans="1:28">
      <c r="A25" s="38" t="s">
        <v>29</v>
      </c>
      <c r="B25" s="39">
        <f t="shared" ref="B25:AB25" si="6">B19-B12</f>
        <v>1154933.46</v>
      </c>
      <c r="C25" s="39">
        <f t="shared" si="6"/>
        <v>996243.23</v>
      </c>
      <c r="D25" s="39">
        <f t="shared" si="6"/>
        <v>1169256.19</v>
      </c>
      <c r="E25" s="39">
        <f t="shared" si="6"/>
        <v>937003</v>
      </c>
      <c r="F25" s="39">
        <f t="shared" si="6"/>
        <v>1000697.7</v>
      </c>
      <c r="G25" s="39">
        <f t="shared" si="6"/>
        <v>962621.79</v>
      </c>
      <c r="H25" s="39">
        <f t="shared" si="6"/>
        <v>1147312.3999999999</v>
      </c>
      <c r="I25" s="39">
        <f t="shared" si="6"/>
        <v>1101056.6000000001</v>
      </c>
      <c r="J25" s="39">
        <f t="shared" si="6"/>
        <v>1144239.42</v>
      </c>
      <c r="K25" s="39">
        <f t="shared" si="6"/>
        <v>1146064.42</v>
      </c>
      <c r="L25" s="39">
        <f t="shared" si="6"/>
        <v>1145533.4100000001</v>
      </c>
      <c r="M25" s="39">
        <f t="shared" si="6"/>
        <v>1145950.3900000001</v>
      </c>
      <c r="N25" s="39">
        <f t="shared" si="6"/>
        <v>965113.09000000008</v>
      </c>
      <c r="O25" s="39">
        <f t="shared" si="6"/>
        <v>1030718.6310000002</v>
      </c>
      <c r="P25" s="39">
        <f t="shared" si="6"/>
        <v>991500.44369999995</v>
      </c>
      <c r="Q25" s="39">
        <f t="shared" si="6"/>
        <v>1181731.7720000001</v>
      </c>
      <c r="R25" s="39">
        <f t="shared" si="6"/>
        <v>1134088.298</v>
      </c>
      <c r="S25" s="39">
        <f t="shared" si="6"/>
        <v>1178566.6025999999</v>
      </c>
      <c r="T25" s="39">
        <f t="shared" si="6"/>
        <v>1180446.3526000001</v>
      </c>
      <c r="U25" s="39">
        <f t="shared" si="6"/>
        <v>1179899.4123000002</v>
      </c>
      <c r="V25" s="39">
        <f t="shared" si="6"/>
        <v>1180328.9017</v>
      </c>
      <c r="W25" s="39">
        <f t="shared" si="6"/>
        <v>994066.48270000005</v>
      </c>
      <c r="X25" s="39">
        <f t="shared" si="6"/>
        <v>1061640.1899300001</v>
      </c>
      <c r="Y25" s="39">
        <f t="shared" si="6"/>
        <v>1021245.457011</v>
      </c>
      <c r="Z25" s="39">
        <f t="shared" si="6"/>
        <v>1217183.7251600001</v>
      </c>
      <c r="AA25" s="39">
        <f t="shared" si="6"/>
        <v>1168110.9469400002</v>
      </c>
      <c r="AB25" s="39">
        <f t="shared" si="6"/>
        <v>1213923.6006780001</v>
      </c>
    </row>
    <row r="27" spans="1:28">
      <c r="A27" s="29" t="s">
        <v>34</v>
      </c>
      <c r="B27" s="40">
        <f t="shared" ref="B27:AB27" si="7">B24/B25</f>
        <v>0.50575597662570104</v>
      </c>
      <c r="C27" s="40">
        <f t="shared" si="7"/>
        <v>0.56907179183541345</v>
      </c>
      <c r="D27" s="40">
        <f t="shared" si="7"/>
        <v>0.64332155470564578</v>
      </c>
      <c r="E27" s="40">
        <f t="shared" si="7"/>
        <v>0.5508782682659501</v>
      </c>
      <c r="F27" s="40">
        <f t="shared" si="7"/>
        <v>0.50874569812641723</v>
      </c>
      <c r="G27" s="40">
        <f t="shared" si="7"/>
        <v>0.54862508358552731</v>
      </c>
      <c r="H27" s="40">
        <f t="shared" si="7"/>
        <v>0.57291562437571508</v>
      </c>
      <c r="I27" s="40">
        <f t="shared" si="7"/>
        <v>0.56505423063628157</v>
      </c>
      <c r="J27" s="40">
        <f t="shared" si="7"/>
        <v>0.58029678788727623</v>
      </c>
      <c r="K27" s="40">
        <f t="shared" si="7"/>
        <v>0.58573340929648621</v>
      </c>
      <c r="L27" s="40">
        <f t="shared" si="7"/>
        <v>0.57682480862779895</v>
      </c>
      <c r="M27" s="40">
        <f t="shared" si="7"/>
        <v>0.59860493611769694</v>
      </c>
      <c r="N27" s="40">
        <f t="shared" si="7"/>
        <v>0.55087826826594999</v>
      </c>
      <c r="O27" s="40">
        <f t="shared" si="7"/>
        <v>0.50874569812641723</v>
      </c>
      <c r="P27" s="40">
        <f t="shared" si="7"/>
        <v>0.54862508358552731</v>
      </c>
      <c r="Q27" s="40">
        <f t="shared" si="7"/>
        <v>0.57291562437571497</v>
      </c>
      <c r="R27" s="40">
        <f t="shared" si="7"/>
        <v>0.56505423063628168</v>
      </c>
      <c r="S27" s="40">
        <f t="shared" si="7"/>
        <v>0.58029678788727634</v>
      </c>
      <c r="T27" s="40">
        <f t="shared" si="7"/>
        <v>0.5857334092964861</v>
      </c>
      <c r="U27" s="40">
        <f t="shared" si="7"/>
        <v>0.57682480862779895</v>
      </c>
      <c r="V27" s="40">
        <f t="shared" si="7"/>
        <v>0.59860493611769705</v>
      </c>
      <c r="W27" s="40">
        <f t="shared" si="7"/>
        <v>0.5508782682659501</v>
      </c>
      <c r="X27" s="40">
        <f t="shared" si="7"/>
        <v>0.50874569812641723</v>
      </c>
      <c r="Y27" s="40">
        <f t="shared" si="7"/>
        <v>0.5486250835855272</v>
      </c>
      <c r="Z27" s="40">
        <f t="shared" si="7"/>
        <v>0.57291562437571497</v>
      </c>
      <c r="AA27" s="40">
        <f t="shared" si="7"/>
        <v>0.56505423063628157</v>
      </c>
      <c r="AB27" s="40">
        <f t="shared" si="7"/>
        <v>0.58029678788727623</v>
      </c>
    </row>
    <row r="30" spans="1:28">
      <c r="A30" s="41" t="s">
        <v>176</v>
      </c>
      <c r="H30" s="46"/>
      <c r="I30" s="46"/>
      <c r="J30" s="46"/>
      <c r="K30" s="46"/>
      <c r="L30" s="46"/>
      <c r="M30" s="46"/>
    </row>
    <row r="31" spans="1:28">
      <c r="A31" s="2" t="s">
        <v>30</v>
      </c>
      <c r="B31" s="42">
        <f>SUM(B23:M23)</f>
        <v>5632761.96</v>
      </c>
    </row>
    <row r="32" spans="1:28">
      <c r="A32" s="2" t="s">
        <v>31</v>
      </c>
      <c r="B32" s="42">
        <f>SUM(B24:M24)</f>
        <v>7418150.0499999989</v>
      </c>
    </row>
    <row r="33" spans="1:2">
      <c r="A33" s="43"/>
      <c r="B33" s="42">
        <f>SUM(B31:B32)</f>
        <v>13050912.009999998</v>
      </c>
    </row>
    <row r="34" spans="1:2">
      <c r="A34" s="2" t="s">
        <v>32</v>
      </c>
      <c r="B34" s="44">
        <f>B32/B33</f>
        <v>0.56840089369355884</v>
      </c>
    </row>
    <row r="35" spans="1:2">
      <c r="A35" s="2" t="s">
        <v>33</v>
      </c>
      <c r="B35" s="44">
        <f>1-B34</f>
        <v>0.43159910630644116</v>
      </c>
    </row>
    <row r="38" spans="1:2">
      <c r="A38" s="41" t="s">
        <v>175</v>
      </c>
    </row>
    <row r="39" spans="1:2">
      <c r="A39" s="2" t="s">
        <v>30</v>
      </c>
      <c r="B39" s="36">
        <f>SUM(Q23:AB23)</f>
        <v>5921065.5661739996</v>
      </c>
    </row>
    <row r="40" spans="1:2">
      <c r="A40" s="2" t="s">
        <v>31</v>
      </c>
      <c r="B40" s="36">
        <f>SUM(Q24:AB24)</f>
        <v>7790166.1754450016</v>
      </c>
    </row>
    <row r="41" spans="1:2">
      <c r="A41" s="43"/>
      <c r="B41" s="42">
        <f>SUM(B39:B40)</f>
        <v>13711231.741619002</v>
      </c>
    </row>
    <row r="42" spans="1:2">
      <c r="A42" s="2" t="s">
        <v>32</v>
      </c>
      <c r="B42" s="44">
        <f>B40/B41</f>
        <v>0.56815947117273002</v>
      </c>
    </row>
    <row r="43" spans="1:2">
      <c r="A43" s="2" t="s">
        <v>33</v>
      </c>
      <c r="B43" s="44">
        <f>1-B42</f>
        <v>0.43184052882726998</v>
      </c>
    </row>
  </sheetData>
  <mergeCells count="2">
    <mergeCell ref="Q5:AB5"/>
    <mergeCell ref="B5:M5"/>
  </mergeCells>
  <phoneticPr fontId="9" type="noConversion"/>
  <pageMargins left="0.7" right="0.7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A6A6A-F0FF-46DB-9A3C-CFE429CCF1A7}">
  <sheetPr>
    <pageSetUpPr fitToPage="1"/>
  </sheetPr>
  <dimension ref="A1:O54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11" sqref="H11"/>
    </sheetView>
  </sheetViews>
  <sheetFormatPr defaultRowHeight="12.75"/>
  <cols>
    <col min="1" max="1" width="46.7109375" bestFit="1" customWidth="1"/>
    <col min="2" max="13" width="13.7109375" bestFit="1" customWidth="1"/>
    <col min="14" max="14" width="17.140625" bestFit="1" customWidth="1"/>
    <col min="15" max="15" width="23.855468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1</v>
      </c>
    </row>
    <row r="3" spans="1:15" ht="26.25">
      <c r="A3" s="5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" t="s">
        <v>4</v>
      </c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3</v>
      </c>
    </row>
    <row r="5" spans="1:15" s="10" customFormat="1" ht="23.25">
      <c r="A5" s="7" t="s">
        <v>37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8">
      <c r="A6" s="11" t="s">
        <v>2</v>
      </c>
      <c r="B6" s="12"/>
      <c r="C6" s="13"/>
      <c r="D6" s="13"/>
      <c r="E6" s="13"/>
      <c r="F6" s="13"/>
      <c r="G6" s="13"/>
      <c r="H6" s="13"/>
      <c r="I6" s="13"/>
      <c r="J6" s="14"/>
      <c r="K6" s="14"/>
      <c r="L6" s="14"/>
      <c r="M6" s="14"/>
      <c r="N6" s="14"/>
    </row>
    <row r="7" spans="1:15">
      <c r="A7" s="3"/>
      <c r="B7" s="3"/>
      <c r="C7" s="3"/>
      <c r="D7" s="3"/>
      <c r="E7" s="3"/>
      <c r="F7" s="3"/>
      <c r="G7" s="3"/>
      <c r="H7" s="3"/>
      <c r="I7" s="3"/>
    </row>
    <row r="8" spans="1:15">
      <c r="A8" s="3"/>
      <c r="B8" s="3"/>
      <c r="C8" s="3"/>
      <c r="D8" s="3"/>
      <c r="E8" s="3"/>
      <c r="F8" s="3"/>
      <c r="G8" s="3"/>
      <c r="H8" s="3"/>
      <c r="I8" s="3"/>
    </row>
    <row r="9" spans="1:15" s="17" customFormat="1">
      <c r="A9" s="15"/>
      <c r="B9" s="16" t="s">
        <v>38</v>
      </c>
      <c r="C9" s="16" t="s">
        <v>38</v>
      </c>
      <c r="D9" s="16" t="s">
        <v>38</v>
      </c>
      <c r="E9" s="16" t="s">
        <v>38</v>
      </c>
      <c r="F9" s="16" t="s">
        <v>38</v>
      </c>
      <c r="G9" s="16" t="s">
        <v>38</v>
      </c>
      <c r="H9" s="16" t="s">
        <v>38</v>
      </c>
      <c r="I9" s="16" t="s">
        <v>38</v>
      </c>
      <c r="J9" s="16" t="s">
        <v>38</v>
      </c>
      <c r="K9" s="16" t="s">
        <v>38</v>
      </c>
      <c r="L9" s="16" t="s">
        <v>38</v>
      </c>
      <c r="M9" s="16" t="s">
        <v>38</v>
      </c>
      <c r="N9" s="16" t="s">
        <v>38</v>
      </c>
    </row>
    <row r="10" spans="1:15">
      <c r="A10" s="18"/>
      <c r="B10" s="16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6" t="s">
        <v>15</v>
      </c>
      <c r="M10" s="16" t="s">
        <v>16</v>
      </c>
      <c r="N10" s="16" t="s">
        <v>39</v>
      </c>
    </row>
    <row r="11" spans="1:15">
      <c r="A11" s="4" t="s">
        <v>40</v>
      </c>
      <c r="B11" s="19">
        <v>489863.35999999993</v>
      </c>
      <c r="C11" s="19">
        <v>505473.21</v>
      </c>
      <c r="D11" s="19">
        <v>511801.50999999995</v>
      </c>
      <c r="E11" s="19">
        <v>471112.14</v>
      </c>
      <c r="F11" s="19">
        <v>454756.6</v>
      </c>
      <c r="G11" s="19">
        <v>514189.15</v>
      </c>
      <c r="H11" s="19">
        <v>496010.19999999995</v>
      </c>
      <c r="I11" s="19">
        <v>484743.91</v>
      </c>
      <c r="J11" s="19">
        <v>489324.96</v>
      </c>
      <c r="K11" s="19">
        <v>482035.20000000007</v>
      </c>
      <c r="L11" s="19">
        <v>492551.32000000007</v>
      </c>
      <c r="M11" s="19">
        <v>467351.83000000007</v>
      </c>
      <c r="N11" s="19">
        <v>5859213.3900000006</v>
      </c>
    </row>
    <row r="12" spans="1:15">
      <c r="A12" s="4" t="s">
        <v>41</v>
      </c>
      <c r="B12" s="19">
        <v>663460.05999999994</v>
      </c>
      <c r="C12" s="19">
        <v>601427.41</v>
      </c>
      <c r="D12" s="19">
        <v>687944.70000000007</v>
      </c>
      <c r="E12" s="19">
        <v>635788.49</v>
      </c>
      <c r="F12" s="19">
        <v>605721.2300000001</v>
      </c>
      <c r="G12" s="19">
        <v>685557.07000000007</v>
      </c>
      <c r="H12" s="19">
        <v>657313.20000000007</v>
      </c>
      <c r="I12" s="19">
        <v>622156.69000000006</v>
      </c>
      <c r="J12" s="19">
        <v>663998.46</v>
      </c>
      <c r="K12" s="19">
        <v>671288.22</v>
      </c>
      <c r="L12" s="19">
        <v>660772.09000000008</v>
      </c>
      <c r="M12" s="19">
        <v>685971.55999999994</v>
      </c>
      <c r="N12" s="19">
        <v>7841399.1799999997</v>
      </c>
    </row>
    <row r="13" spans="1:15">
      <c r="A13" s="4" t="s">
        <v>42</v>
      </c>
      <c r="B13" s="19">
        <v>-663460.05999999994</v>
      </c>
      <c r="C13" s="19">
        <v>-601427.41</v>
      </c>
      <c r="D13" s="19">
        <v>-687944.70000000007</v>
      </c>
      <c r="E13" s="19">
        <v>-635788.49</v>
      </c>
      <c r="F13" s="19">
        <v>-605721.2300000001</v>
      </c>
      <c r="G13" s="19">
        <v>-685557.07000000007</v>
      </c>
      <c r="H13" s="19">
        <v>-657313.20000000007</v>
      </c>
      <c r="I13" s="19">
        <v>-622156.69000000006</v>
      </c>
      <c r="J13" s="19">
        <v>-663998.46</v>
      </c>
      <c r="K13" s="19">
        <v>-671288.22</v>
      </c>
      <c r="L13" s="19">
        <v>-660772.09000000008</v>
      </c>
      <c r="M13" s="19">
        <v>-685971.55999999994</v>
      </c>
      <c r="N13" s="19">
        <v>-7841399.1799999997</v>
      </c>
    </row>
    <row r="14" spans="1:15">
      <c r="A14" s="4" t="s">
        <v>43</v>
      </c>
      <c r="B14" s="19">
        <v>8410.64</v>
      </c>
      <c r="C14" s="19">
        <v>8028.34</v>
      </c>
      <c r="D14" s="19">
        <v>8792.9299999999985</v>
      </c>
      <c r="E14" s="19">
        <v>8028.34</v>
      </c>
      <c r="F14" s="19">
        <v>7646.03</v>
      </c>
      <c r="G14" s="19">
        <v>8792.9299999999985</v>
      </c>
      <c r="H14" s="19">
        <v>8410.64</v>
      </c>
      <c r="I14" s="19">
        <v>8028.34</v>
      </c>
      <c r="J14" s="19">
        <v>8410.64</v>
      </c>
      <c r="K14" s="19">
        <v>8410.64</v>
      </c>
      <c r="L14" s="19">
        <v>8410.64</v>
      </c>
      <c r="M14" s="19">
        <v>8410.64</v>
      </c>
      <c r="N14" s="19">
        <v>99780.75</v>
      </c>
    </row>
    <row r="15" spans="1:15">
      <c r="A15" s="4" t="s">
        <v>44</v>
      </c>
      <c r="B15" s="19">
        <v>-8410.64</v>
      </c>
      <c r="C15" s="19">
        <v>-8028.34</v>
      </c>
      <c r="D15" s="19">
        <v>-8792.9299999999985</v>
      </c>
      <c r="E15" s="19">
        <v>-8028.34</v>
      </c>
      <c r="F15" s="19">
        <v>-7646.03</v>
      </c>
      <c r="G15" s="19">
        <v>-8792.9299999999985</v>
      </c>
      <c r="H15" s="19">
        <v>-8410.64</v>
      </c>
      <c r="I15" s="19">
        <v>-8028.34</v>
      </c>
      <c r="J15" s="19">
        <v>-8410.64</v>
      </c>
      <c r="K15" s="19">
        <v>-8410.64</v>
      </c>
      <c r="L15" s="19">
        <v>-8410.64</v>
      </c>
      <c r="M15" s="19">
        <v>-8410.64</v>
      </c>
      <c r="N15" s="19">
        <v>-99780.75</v>
      </c>
    </row>
    <row r="16" spans="1:15">
      <c r="A16" s="4" t="s">
        <v>45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>
      <c r="A17" s="4" t="s">
        <v>46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>
      <c r="A18" s="4" t="s">
        <v>47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>
      <c r="A19" s="4" t="s">
        <v>48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>
      <c r="A20" s="4" t="s">
        <v>49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>
      <c r="A21" s="4" t="s">
        <v>50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>
      <c r="A22" s="4" t="s">
        <v>51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>
      <c r="A23" s="4" t="s">
        <v>52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>
      <c r="A24" s="4" t="s">
        <v>53</v>
      </c>
      <c r="B24" s="19">
        <v>-8409</v>
      </c>
      <c r="C24" s="19">
        <v>-9175</v>
      </c>
      <c r="D24" s="19">
        <v>-6039</v>
      </c>
      <c r="E24" s="19">
        <v>-11639</v>
      </c>
      <c r="F24" s="19">
        <v>-9602</v>
      </c>
      <c r="G24" s="19">
        <v>-7916</v>
      </c>
      <c r="H24" s="19">
        <v>-6011</v>
      </c>
      <c r="I24" s="19">
        <v>-5844</v>
      </c>
      <c r="J24" s="19">
        <v>-9084</v>
      </c>
      <c r="K24" s="19">
        <v>-7259</v>
      </c>
      <c r="L24" s="19">
        <v>-7790</v>
      </c>
      <c r="M24" s="19">
        <v>-7373</v>
      </c>
      <c r="N24" s="19">
        <v>-96141</v>
      </c>
    </row>
    <row r="25" spans="1:14">
      <c r="A25" s="4" t="s">
        <v>54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4">
      <c r="A26" s="4" t="s">
        <v>55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</row>
    <row r="27" spans="1:14">
      <c r="A27" s="4" t="s">
        <v>56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</row>
    <row r="28" spans="1:14">
      <c r="A28" s="4" t="s">
        <v>57</v>
      </c>
      <c r="B28" s="19">
        <v>481454.36</v>
      </c>
      <c r="C28" s="19">
        <v>496298.21000000008</v>
      </c>
      <c r="D28" s="19">
        <v>505762.50999999989</v>
      </c>
      <c r="E28" s="19">
        <v>459473.1399999999</v>
      </c>
      <c r="F28" s="19">
        <v>445154.6</v>
      </c>
      <c r="G28" s="19">
        <v>506273.15000000014</v>
      </c>
      <c r="H28" s="19">
        <v>489999.19999999984</v>
      </c>
      <c r="I28" s="19">
        <v>478899.91000000003</v>
      </c>
      <c r="J28" s="19">
        <v>480240.95999999996</v>
      </c>
      <c r="K28" s="19">
        <v>474776.19999999995</v>
      </c>
      <c r="L28" s="19">
        <v>484761.32000000007</v>
      </c>
      <c r="M28" s="19">
        <v>459978.83000000019</v>
      </c>
      <c r="N28" s="19">
        <v>5763072.3899999997</v>
      </c>
    </row>
    <row r="29" spans="1:14">
      <c r="A29" s="4" t="s">
        <v>58</v>
      </c>
      <c r="B29" s="19">
        <v>175384.19</v>
      </c>
      <c r="C29" s="19">
        <v>180791.55000000005</v>
      </c>
      <c r="D29" s="19">
        <v>184239.26</v>
      </c>
      <c r="E29" s="19">
        <v>167376.95000000007</v>
      </c>
      <c r="F29" s="19">
        <v>162160.94999999998</v>
      </c>
      <c r="G29" s="19">
        <v>184425.21</v>
      </c>
      <c r="H29" s="19">
        <v>178496.9</v>
      </c>
      <c r="I29" s="19">
        <v>174453.64</v>
      </c>
      <c r="J29" s="19">
        <v>174942.18</v>
      </c>
      <c r="K29" s="19">
        <v>172951.47</v>
      </c>
      <c r="L29" s="19">
        <v>176588.82000000004</v>
      </c>
      <c r="M29" s="19">
        <v>167561.05000000002</v>
      </c>
      <c r="N29" s="19">
        <v>2099372.17</v>
      </c>
    </row>
    <row r="30" spans="1:14">
      <c r="A30" s="4" t="s">
        <v>59</v>
      </c>
      <c r="B30" s="19">
        <v>9399.7000000000007</v>
      </c>
      <c r="C30" s="19">
        <v>10369.5</v>
      </c>
      <c r="D30" s="19">
        <v>10415.299999999999</v>
      </c>
      <c r="E30" s="19">
        <v>6750.5999999999995</v>
      </c>
      <c r="F30" s="19">
        <v>6910</v>
      </c>
      <c r="G30" s="19">
        <v>7046.7</v>
      </c>
      <c r="H30" s="19">
        <v>4884.7</v>
      </c>
      <c r="I30" s="19">
        <v>5490</v>
      </c>
      <c r="J30" s="19">
        <v>4778.7</v>
      </c>
      <c r="K30" s="19">
        <v>4530.7</v>
      </c>
      <c r="L30" s="19">
        <v>5825</v>
      </c>
      <c r="M30" s="19">
        <v>4817.3</v>
      </c>
      <c r="N30" s="19">
        <v>81218.2</v>
      </c>
    </row>
    <row r="31" spans="1:14">
      <c r="A31" s="4" t="s">
        <v>60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450</v>
      </c>
      <c r="I31" s="19">
        <v>0</v>
      </c>
      <c r="J31" s="19">
        <v>0</v>
      </c>
      <c r="K31" s="19">
        <v>750</v>
      </c>
      <c r="L31" s="19">
        <v>0</v>
      </c>
      <c r="M31" s="19">
        <v>0</v>
      </c>
      <c r="N31" s="19">
        <v>1200</v>
      </c>
    </row>
    <row r="32" spans="1:14">
      <c r="A32" s="4" t="s">
        <v>61</v>
      </c>
      <c r="B32" s="19">
        <v>84826.189999999988</v>
      </c>
      <c r="C32" s="19">
        <v>86741.539999999979</v>
      </c>
      <c r="D32" s="19">
        <v>84274.039999999979</v>
      </c>
      <c r="E32" s="19">
        <v>87545.75999999998</v>
      </c>
      <c r="F32" s="19">
        <v>78908.729999999981</v>
      </c>
      <c r="G32" s="19">
        <v>87638.279999999984</v>
      </c>
      <c r="H32" s="19">
        <v>84173.099999999977</v>
      </c>
      <c r="I32" s="19">
        <v>85528.569999999978</v>
      </c>
      <c r="J32" s="19">
        <v>79809.51999999999</v>
      </c>
      <c r="K32" s="19">
        <v>84192.01999999999</v>
      </c>
      <c r="L32" s="19">
        <v>78710.639999999985</v>
      </c>
      <c r="M32" s="19">
        <v>78684.679999999993</v>
      </c>
      <c r="N32" s="19">
        <v>1001033.0699999998</v>
      </c>
    </row>
    <row r="33" spans="1:14">
      <c r="A33" s="4" t="s">
        <v>62</v>
      </c>
      <c r="B33" s="19">
        <v>94300.47</v>
      </c>
      <c r="C33" s="19">
        <v>95806.47</v>
      </c>
      <c r="D33" s="19">
        <v>82832.47</v>
      </c>
      <c r="E33" s="19">
        <v>88077.47</v>
      </c>
      <c r="F33" s="19">
        <v>84334.47</v>
      </c>
      <c r="G33" s="19">
        <v>103479.14000000001</v>
      </c>
      <c r="H33" s="19">
        <v>89012.140000000014</v>
      </c>
      <c r="I33" s="19">
        <v>91412.140000000014</v>
      </c>
      <c r="J33" s="19">
        <v>89277.140000000014</v>
      </c>
      <c r="K33" s="19">
        <v>95175.140000000014</v>
      </c>
      <c r="L33" s="19">
        <v>96534.140000000014</v>
      </c>
      <c r="M33" s="19">
        <v>90547.140000000014</v>
      </c>
      <c r="N33" s="19">
        <v>1100788.33</v>
      </c>
    </row>
    <row r="34" spans="1:14">
      <c r="A34" s="4" t="s">
        <v>63</v>
      </c>
      <c r="B34" s="19">
        <v>60625.86</v>
      </c>
      <c r="C34" s="19">
        <v>59192.100000000006</v>
      </c>
      <c r="D34" s="19">
        <v>74503.61</v>
      </c>
      <c r="E34" s="19">
        <v>57496.659999999996</v>
      </c>
      <c r="F34" s="19">
        <v>58773.880000000005</v>
      </c>
      <c r="G34" s="19">
        <v>80209.570000000007</v>
      </c>
      <c r="H34" s="19">
        <v>61243.68</v>
      </c>
      <c r="I34" s="19">
        <v>52428.69</v>
      </c>
      <c r="J34" s="19">
        <v>68985.180000000008</v>
      </c>
      <c r="K34" s="19">
        <v>70336.38</v>
      </c>
      <c r="L34" s="19">
        <v>65056.93</v>
      </c>
      <c r="M34" s="19">
        <v>115976.23000000001</v>
      </c>
      <c r="N34" s="19">
        <v>824828.77</v>
      </c>
    </row>
    <row r="35" spans="1:14">
      <c r="A35" s="4" t="s">
        <v>64</v>
      </c>
      <c r="B35" s="19">
        <v>5175</v>
      </c>
      <c r="C35" s="19">
        <v>3405.61</v>
      </c>
      <c r="D35" s="19">
        <v>5406.15</v>
      </c>
      <c r="E35" s="19">
        <v>5258.0300000000007</v>
      </c>
      <c r="F35" s="19">
        <v>1072.49</v>
      </c>
      <c r="G35" s="19">
        <v>1249.8200000000002</v>
      </c>
      <c r="H35" s="19">
        <v>5172.93</v>
      </c>
      <c r="I35" s="19">
        <v>4409.33</v>
      </c>
      <c r="J35" s="19">
        <v>3382.1499999999996</v>
      </c>
      <c r="K35" s="19">
        <v>4088.02</v>
      </c>
      <c r="L35" s="19">
        <v>1394.7199999999998</v>
      </c>
      <c r="M35" s="19">
        <v>4145.5200000000004</v>
      </c>
      <c r="N35" s="19">
        <v>44159.770000000004</v>
      </c>
    </row>
    <row r="36" spans="1:14">
      <c r="A36" s="4" t="s">
        <v>65</v>
      </c>
      <c r="B36" s="19">
        <v>10755.5</v>
      </c>
      <c r="C36" s="19">
        <v>12654.899999999998</v>
      </c>
      <c r="D36" s="19">
        <v>10057.900000000001</v>
      </c>
      <c r="E36" s="19">
        <v>14477.900000000001</v>
      </c>
      <c r="F36" s="19">
        <v>12436.899999999998</v>
      </c>
      <c r="G36" s="19">
        <v>15064.900000000001</v>
      </c>
      <c r="H36" s="19">
        <v>9254.2999999999993</v>
      </c>
      <c r="I36" s="19">
        <v>15798.499999999993</v>
      </c>
      <c r="J36" s="19">
        <v>13225.3</v>
      </c>
      <c r="K36" s="19">
        <v>12705.699999999997</v>
      </c>
      <c r="L36" s="19">
        <v>12791.700000000004</v>
      </c>
      <c r="M36" s="19">
        <v>12634.7</v>
      </c>
      <c r="N36" s="19">
        <v>151858.20000000001</v>
      </c>
    </row>
    <row r="37" spans="1:14">
      <c r="A37" s="4" t="s">
        <v>66</v>
      </c>
      <c r="B37" s="19">
        <v>16056.32</v>
      </c>
      <c r="C37" s="19">
        <v>13089.32</v>
      </c>
      <c r="D37" s="19">
        <v>10775.32</v>
      </c>
      <c r="E37" s="19">
        <v>12135.32</v>
      </c>
      <c r="F37" s="19">
        <v>13325.32</v>
      </c>
      <c r="G37" s="19">
        <v>11795.32</v>
      </c>
      <c r="H37" s="19">
        <v>10580.32</v>
      </c>
      <c r="I37" s="19">
        <v>11795.32</v>
      </c>
      <c r="J37" s="19">
        <v>13250.32</v>
      </c>
      <c r="K37" s="19">
        <v>12010.32</v>
      </c>
      <c r="L37" s="19">
        <v>10639.32</v>
      </c>
      <c r="M37" s="19">
        <v>12655.48</v>
      </c>
      <c r="N37" s="19">
        <v>148108.00000000003</v>
      </c>
    </row>
    <row r="38" spans="1:14">
      <c r="A38" s="4" t="s">
        <v>67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</row>
    <row r="39" spans="1:14">
      <c r="A39" s="20" t="s">
        <v>68</v>
      </c>
      <c r="B39" s="19">
        <v>740</v>
      </c>
      <c r="C39" s="19">
        <v>21590</v>
      </c>
      <c r="D39" s="19">
        <v>6010</v>
      </c>
      <c r="E39" s="19">
        <v>12052</v>
      </c>
      <c r="F39" s="19">
        <v>610</v>
      </c>
      <c r="G39" s="19">
        <v>840</v>
      </c>
      <c r="H39" s="19">
        <v>1460</v>
      </c>
      <c r="I39" s="19">
        <v>18090</v>
      </c>
      <c r="J39" s="19">
        <v>13350</v>
      </c>
      <c r="K39" s="19">
        <v>1865</v>
      </c>
      <c r="L39" s="19">
        <v>320</v>
      </c>
      <c r="M39" s="19">
        <v>690</v>
      </c>
      <c r="N39" s="19">
        <v>77617</v>
      </c>
    </row>
    <row r="40" spans="1:14">
      <c r="A40" s="4" t="s">
        <v>69</v>
      </c>
      <c r="B40" s="19">
        <v>3700.9900000000002</v>
      </c>
      <c r="C40" s="19">
        <v>3680.1800000000003</v>
      </c>
      <c r="D40" s="19">
        <v>3702.94</v>
      </c>
      <c r="E40" s="19">
        <v>3525.1000000000004</v>
      </c>
      <c r="F40" s="19">
        <v>4142.59</v>
      </c>
      <c r="G40" s="19">
        <v>3576.5</v>
      </c>
      <c r="H40" s="19">
        <v>3546.57</v>
      </c>
      <c r="I40" s="19">
        <v>3698.2000000000003</v>
      </c>
      <c r="J40" s="19">
        <v>3650.6400000000003</v>
      </c>
      <c r="K40" s="19">
        <v>3708.5200000000004</v>
      </c>
      <c r="L40" s="19">
        <v>4182.6100000000006</v>
      </c>
      <c r="M40" s="19">
        <v>3636</v>
      </c>
      <c r="N40" s="19">
        <v>44750.840000000011</v>
      </c>
    </row>
    <row r="41" spans="1:14">
      <c r="A41" s="4" t="s">
        <v>70</v>
      </c>
      <c r="B41" s="19">
        <v>41338.869999999995</v>
      </c>
      <c r="C41" s="19">
        <v>41771.869999999995</v>
      </c>
      <c r="D41" s="19">
        <v>40813.870000000003</v>
      </c>
      <c r="E41" s="19">
        <v>42449.37</v>
      </c>
      <c r="F41" s="19">
        <v>44917.87</v>
      </c>
      <c r="G41" s="19">
        <v>48610.77</v>
      </c>
      <c r="H41" s="19">
        <v>55149.369999999995</v>
      </c>
      <c r="I41" s="19">
        <v>55266.369999999995</v>
      </c>
      <c r="J41" s="19">
        <v>49645.869999999995</v>
      </c>
      <c r="K41" s="19">
        <v>47980.369999999995</v>
      </c>
      <c r="L41" s="19">
        <v>58509.37</v>
      </c>
      <c r="M41" s="19">
        <v>73475.429999999993</v>
      </c>
      <c r="N41" s="19">
        <v>599929.39999999991</v>
      </c>
    </row>
    <row r="42" spans="1:14">
      <c r="A42" s="4" t="s">
        <v>71</v>
      </c>
      <c r="B42" s="19">
        <v>2323</v>
      </c>
      <c r="C42" s="19">
        <v>437</v>
      </c>
      <c r="D42" s="19">
        <v>509</v>
      </c>
      <c r="E42" s="19">
        <v>537</v>
      </c>
      <c r="F42" s="19">
        <v>4458</v>
      </c>
      <c r="G42" s="19">
        <v>1312</v>
      </c>
      <c r="H42" s="19">
        <v>859</v>
      </c>
      <c r="I42" s="19">
        <v>1037</v>
      </c>
      <c r="J42" s="19">
        <v>1398</v>
      </c>
      <c r="K42" s="19">
        <v>5237</v>
      </c>
      <c r="L42" s="19">
        <v>948</v>
      </c>
      <c r="M42" s="19">
        <v>1036</v>
      </c>
      <c r="N42" s="19">
        <v>20091</v>
      </c>
    </row>
    <row r="43" spans="1:14">
      <c r="A43" s="4" t="s">
        <v>72</v>
      </c>
      <c r="B43" s="19">
        <v>318661.33</v>
      </c>
      <c r="C43" s="19">
        <v>286661.33</v>
      </c>
      <c r="D43" s="19">
        <v>210637</v>
      </c>
      <c r="E43" s="19">
        <v>229161.33</v>
      </c>
      <c r="F43" s="19">
        <v>269161.33</v>
      </c>
      <c r="G43" s="19">
        <v>284161.33</v>
      </c>
      <c r="H43" s="19">
        <v>343861.70000000007</v>
      </c>
      <c r="I43" s="19">
        <v>370161.70000000007</v>
      </c>
      <c r="J43" s="19">
        <v>408861.70000000007</v>
      </c>
      <c r="K43" s="19">
        <v>377161.70000000007</v>
      </c>
      <c r="L43" s="19">
        <v>334661.70000000007</v>
      </c>
      <c r="M43" s="19">
        <v>241162.02000000002</v>
      </c>
      <c r="N43" s="19">
        <v>3674314.1700000009</v>
      </c>
    </row>
    <row r="44" spans="1:14">
      <c r="A44" s="4" t="s">
        <v>73</v>
      </c>
      <c r="B44" s="21">
        <v>31313.33</v>
      </c>
      <c r="C44" s="21">
        <v>40372.800000000003</v>
      </c>
      <c r="D44" s="21">
        <v>51785.88</v>
      </c>
      <c r="E44" s="21">
        <v>54869.86</v>
      </c>
      <c r="F44" s="21">
        <v>49709.09</v>
      </c>
      <c r="G44" s="21">
        <v>46259.37</v>
      </c>
      <c r="H44" s="21">
        <v>34864.42</v>
      </c>
      <c r="I44" s="21">
        <v>30603.5</v>
      </c>
      <c r="J44" s="21">
        <v>29190.37</v>
      </c>
      <c r="K44" s="21">
        <v>29221.34</v>
      </c>
      <c r="L44" s="21">
        <v>29051.22</v>
      </c>
      <c r="M44" s="21">
        <v>29806.61</v>
      </c>
      <c r="N44" s="21">
        <v>457047.79000000004</v>
      </c>
    </row>
    <row r="45" spans="1:14">
      <c r="A45" s="4" t="s">
        <v>74</v>
      </c>
      <c r="B45" s="22">
        <v>8784</v>
      </c>
      <c r="C45" s="22">
        <v>8784</v>
      </c>
      <c r="D45" s="22">
        <v>8784</v>
      </c>
      <c r="E45" s="22">
        <v>12784</v>
      </c>
      <c r="F45" s="22">
        <v>11784</v>
      </c>
      <c r="G45" s="22">
        <v>9159</v>
      </c>
      <c r="H45" s="22">
        <v>9334</v>
      </c>
      <c r="I45" s="22">
        <v>8884</v>
      </c>
      <c r="J45" s="22">
        <v>10784</v>
      </c>
      <c r="K45" s="22">
        <v>13704</v>
      </c>
      <c r="L45" s="22">
        <v>8784</v>
      </c>
      <c r="M45" s="22">
        <v>77416</v>
      </c>
      <c r="N45" s="22">
        <v>188985</v>
      </c>
    </row>
    <row r="46" spans="1:14">
      <c r="A46" s="2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s="26" customFormat="1">
      <c r="A47" s="24" t="s">
        <v>75</v>
      </c>
      <c r="B47" s="25">
        <v>1344839.1099999999</v>
      </c>
      <c r="C47" s="25">
        <v>1361646.3800000001</v>
      </c>
      <c r="D47" s="25">
        <v>1290509.2499999995</v>
      </c>
      <c r="E47" s="25">
        <v>1253970.49</v>
      </c>
      <c r="F47" s="25">
        <v>1247860.22</v>
      </c>
      <c r="G47" s="25">
        <v>1391101.06</v>
      </c>
      <c r="H47" s="25">
        <v>1382342.3299999998</v>
      </c>
      <c r="I47" s="25">
        <v>1407956.8699999999</v>
      </c>
      <c r="J47" s="25">
        <v>1444772.0300000003</v>
      </c>
      <c r="K47" s="25">
        <v>1410393.8800000001</v>
      </c>
      <c r="L47" s="25">
        <v>1368759.49</v>
      </c>
      <c r="M47" s="25">
        <v>1374222.9900000005</v>
      </c>
      <c r="N47" s="25">
        <v>16278374.1</v>
      </c>
    </row>
    <row r="48" spans="1:14">
      <c r="A48" s="4" t="s">
        <v>76</v>
      </c>
      <c r="B48" s="21">
        <v>1206633.8400000001</v>
      </c>
      <c r="C48" s="19">
        <v>1206218.33</v>
      </c>
      <c r="D48" s="19">
        <v>1316380.9099999999</v>
      </c>
      <c r="E48" s="21">
        <v>1288701.72</v>
      </c>
      <c r="F48" s="19">
        <v>1201183.8499999999</v>
      </c>
      <c r="G48" s="19">
        <v>1380464.25</v>
      </c>
      <c r="H48" s="19">
        <v>1265129.45</v>
      </c>
      <c r="I48" s="19">
        <v>1407957.36</v>
      </c>
      <c r="J48" s="21">
        <v>1237865.72</v>
      </c>
      <c r="K48" s="19">
        <v>1351185.56</v>
      </c>
      <c r="L48" s="19">
        <v>1190534.1299999999</v>
      </c>
      <c r="M48" s="19">
        <v>1220393.3400000001</v>
      </c>
      <c r="N48" s="19">
        <v>15272648.460000001</v>
      </c>
    </row>
    <row r="49" spans="1:14">
      <c r="A49" s="2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s="26" customFormat="1" ht="13.5" thickBot="1">
      <c r="A50" s="27" t="s">
        <v>77</v>
      </c>
      <c r="B50" s="28">
        <v>2551472.9500000002</v>
      </c>
      <c r="C50" s="28">
        <v>2567864.71</v>
      </c>
      <c r="D50" s="28">
        <v>2606890.1599999992</v>
      </c>
      <c r="E50" s="28">
        <v>2542672.21</v>
      </c>
      <c r="F50" s="28">
        <v>2449044.0699999998</v>
      </c>
      <c r="G50" s="28">
        <v>2771565.31</v>
      </c>
      <c r="H50" s="28">
        <v>2647471.7799999998</v>
      </c>
      <c r="I50" s="28">
        <v>2815914.23</v>
      </c>
      <c r="J50" s="28">
        <v>2682637.75</v>
      </c>
      <c r="K50" s="28">
        <v>2761579.4400000004</v>
      </c>
      <c r="L50" s="28">
        <v>2559293.62</v>
      </c>
      <c r="M50" s="28">
        <v>2594616.3300000005</v>
      </c>
      <c r="N50" s="28">
        <v>31551022.560000006</v>
      </c>
    </row>
    <row r="51" spans="1:14" ht="13.5" thickTop="1"/>
    <row r="54" spans="1:14">
      <c r="A54" t="s">
        <v>78</v>
      </c>
    </row>
  </sheetData>
  <pageMargins left="0.75" right="0.75" top="1" bottom="1" header="0.5" footer="0.5"/>
  <pageSetup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8943D-7E69-4FF1-9CD5-FB06EBB1DFA4}">
  <dimension ref="A1:I73"/>
  <sheetViews>
    <sheetView workbookViewId="0">
      <selection activeCell="B10" sqref="B10"/>
    </sheetView>
  </sheetViews>
  <sheetFormatPr defaultRowHeight="12.75"/>
  <cols>
    <col min="1" max="1" width="64.28515625" bestFit="1" customWidth="1"/>
    <col min="2" max="7" width="12" bestFit="1" customWidth="1"/>
    <col min="9" max="9" width="11.7109375" bestFit="1" customWidth="1"/>
  </cols>
  <sheetData>
    <row r="1" spans="1:9">
      <c r="A1" s="58" t="s">
        <v>0</v>
      </c>
      <c r="B1" s="59"/>
      <c r="C1" s="59"/>
      <c r="D1" s="59"/>
      <c r="E1" s="59"/>
      <c r="F1" s="59"/>
      <c r="G1" s="59"/>
    </row>
    <row r="2" spans="1:9">
      <c r="A2" s="60" t="s">
        <v>84</v>
      </c>
      <c r="B2" s="59"/>
      <c r="C2" s="59"/>
      <c r="D2" s="59"/>
      <c r="E2" s="59"/>
      <c r="F2" s="59"/>
      <c r="G2" s="59"/>
    </row>
    <row r="3" spans="1:9">
      <c r="A3" s="58" t="s">
        <v>4</v>
      </c>
      <c r="B3" s="59"/>
      <c r="C3" s="59"/>
      <c r="D3" s="59"/>
      <c r="E3" s="59"/>
      <c r="F3" s="59"/>
      <c r="G3" s="59"/>
    </row>
    <row r="4" spans="1:9">
      <c r="A4" s="58" t="s">
        <v>3</v>
      </c>
      <c r="B4" s="59"/>
      <c r="C4" s="59"/>
      <c r="D4" s="59"/>
      <c r="E4" s="59"/>
      <c r="F4" s="59"/>
      <c r="G4" s="59"/>
    </row>
    <row r="5" spans="1:9">
      <c r="A5" s="58" t="s">
        <v>2</v>
      </c>
      <c r="B5" s="59"/>
      <c r="C5" s="59"/>
      <c r="D5" s="59"/>
      <c r="E5" s="59"/>
      <c r="F5" s="59"/>
      <c r="G5" s="59"/>
    </row>
    <row r="6" spans="1:9">
      <c r="B6" s="59"/>
      <c r="C6" s="59"/>
      <c r="D6" s="59"/>
      <c r="E6" s="59"/>
      <c r="F6" s="59"/>
      <c r="G6" s="59"/>
    </row>
    <row r="7" spans="1:9">
      <c r="B7" s="61" t="s">
        <v>85</v>
      </c>
      <c r="C7" s="61" t="s">
        <v>85</v>
      </c>
      <c r="D7" s="61" t="s">
        <v>85</v>
      </c>
      <c r="E7" s="61" t="s">
        <v>85</v>
      </c>
      <c r="F7" s="61" t="s">
        <v>85</v>
      </c>
      <c r="G7" s="61" t="s">
        <v>85</v>
      </c>
    </row>
    <row r="8" spans="1:9">
      <c r="B8" s="61" t="s">
        <v>5</v>
      </c>
      <c r="C8" s="61" t="s">
        <v>6</v>
      </c>
      <c r="D8" s="61" t="s">
        <v>7</v>
      </c>
      <c r="E8" s="61" t="s">
        <v>8</v>
      </c>
      <c r="F8" s="61" t="s">
        <v>9</v>
      </c>
      <c r="G8" s="61" t="s">
        <v>10</v>
      </c>
    </row>
    <row r="9" spans="1:9">
      <c r="A9" s="64" t="s">
        <v>148</v>
      </c>
      <c r="B9" s="65">
        <v>44135</v>
      </c>
      <c r="C9" s="65">
        <f t="shared" ref="C9:F9" si="0">EOMONTH(B9,1)</f>
        <v>44165</v>
      </c>
      <c r="D9" s="65">
        <f t="shared" si="0"/>
        <v>44196</v>
      </c>
      <c r="E9" s="65">
        <f t="shared" si="0"/>
        <v>44227</v>
      </c>
      <c r="F9" s="65">
        <f t="shared" si="0"/>
        <v>44255</v>
      </c>
      <c r="G9" s="65">
        <f>EOMONTH(F9,1)</f>
        <v>44286</v>
      </c>
      <c r="H9" s="64" t="s">
        <v>149</v>
      </c>
      <c r="I9" s="64" t="s">
        <v>147</v>
      </c>
    </row>
    <row r="10" spans="1:9">
      <c r="A10" s="58" t="s">
        <v>86</v>
      </c>
      <c r="B10" s="59">
        <v>143.06</v>
      </c>
      <c r="C10" s="59">
        <v>208.85</v>
      </c>
      <c r="D10" s="59">
        <v>156.52000000000001</v>
      </c>
      <c r="E10" s="59">
        <v>227.35</v>
      </c>
      <c r="F10" s="59">
        <v>2077.36</v>
      </c>
      <c r="G10" s="59">
        <v>578.94000000000005</v>
      </c>
      <c r="H10" t="str">
        <f t="shared" ref="H10:H41" si="1">LEFT(RIGHT(A10,10),4)</f>
        <v>8870</v>
      </c>
      <c r="I10" t="str">
        <f t="shared" ref="I10:I41" si="2">RIGHT(A10,5)</f>
        <v>01000</v>
      </c>
    </row>
    <row r="11" spans="1:9">
      <c r="A11" s="58" t="s">
        <v>87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t="str">
        <f t="shared" si="1"/>
        <v>8890</v>
      </c>
      <c r="I11" t="str">
        <f t="shared" si="2"/>
        <v>01000</v>
      </c>
    </row>
    <row r="12" spans="1:9">
      <c r="A12" s="58" t="s">
        <v>88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t="str">
        <f t="shared" si="1"/>
        <v>8900</v>
      </c>
      <c r="I12" t="str">
        <f t="shared" si="2"/>
        <v>01000</v>
      </c>
    </row>
    <row r="13" spans="1:9">
      <c r="A13" s="58" t="s">
        <v>89</v>
      </c>
      <c r="B13" s="59">
        <v>0</v>
      </c>
      <c r="C13" s="59">
        <v>0</v>
      </c>
      <c r="D13" s="59">
        <v>0</v>
      </c>
      <c r="E13" s="59">
        <v>0</v>
      </c>
      <c r="F13" s="59">
        <v>725.34</v>
      </c>
      <c r="G13" s="59">
        <v>258.77999999999997</v>
      </c>
      <c r="H13" t="str">
        <f t="shared" si="1"/>
        <v>8910</v>
      </c>
      <c r="I13" t="str">
        <f t="shared" si="2"/>
        <v>01000</v>
      </c>
    </row>
    <row r="14" spans="1:9">
      <c r="A14" s="58" t="s">
        <v>90</v>
      </c>
      <c r="B14" s="59">
        <v>0</v>
      </c>
      <c r="C14" s="59">
        <v>49.73</v>
      </c>
      <c r="D14" s="59">
        <v>220.41</v>
      </c>
      <c r="E14" s="59">
        <v>175.04</v>
      </c>
      <c r="F14" s="59">
        <v>0</v>
      </c>
      <c r="G14" s="59">
        <v>75.66</v>
      </c>
      <c r="H14" t="str">
        <f t="shared" si="1"/>
        <v>8920</v>
      </c>
      <c r="I14" t="str">
        <f t="shared" si="2"/>
        <v>01000</v>
      </c>
    </row>
    <row r="15" spans="1:9">
      <c r="A15" s="58" t="s">
        <v>91</v>
      </c>
      <c r="B15" s="59">
        <v>46551.329999999994</v>
      </c>
      <c r="C15" s="59">
        <v>44193.670000000006</v>
      </c>
      <c r="D15" s="59">
        <v>60703.270000000011</v>
      </c>
      <c r="E15" s="59">
        <v>37112.78</v>
      </c>
      <c r="F15" s="59">
        <v>47613.82</v>
      </c>
      <c r="G15" s="59">
        <v>46450.75</v>
      </c>
      <c r="H15" t="str">
        <f t="shared" si="1"/>
        <v>9020</v>
      </c>
      <c r="I15" t="str">
        <f t="shared" si="2"/>
        <v>01000</v>
      </c>
    </row>
    <row r="16" spans="1:9">
      <c r="A16" s="58" t="s">
        <v>92</v>
      </c>
      <c r="B16" s="59">
        <v>8480.86</v>
      </c>
      <c r="C16" s="59">
        <v>9635.0600000000013</v>
      </c>
      <c r="D16" s="59">
        <v>14157.969999999998</v>
      </c>
      <c r="E16" s="59">
        <v>9384.41</v>
      </c>
      <c r="F16" s="59">
        <v>9100.68</v>
      </c>
      <c r="G16" s="59">
        <v>8472.77</v>
      </c>
      <c r="H16" t="str">
        <f t="shared" si="1"/>
        <v>9030</v>
      </c>
      <c r="I16" t="str">
        <f t="shared" si="2"/>
        <v>01000</v>
      </c>
    </row>
    <row r="17" spans="1:9">
      <c r="A17" s="58" t="s">
        <v>93</v>
      </c>
      <c r="B17" s="59">
        <v>8730.42</v>
      </c>
      <c r="C17" s="59">
        <v>8833.36</v>
      </c>
      <c r="D17" s="59">
        <v>13250.04</v>
      </c>
      <c r="E17" s="59">
        <v>8833.34</v>
      </c>
      <c r="F17" s="59">
        <v>8833.34</v>
      </c>
      <c r="G17" s="59">
        <v>8833.34</v>
      </c>
      <c r="H17" t="str">
        <f t="shared" si="1"/>
        <v>9090</v>
      </c>
      <c r="I17" t="str">
        <f t="shared" si="2"/>
        <v>01000</v>
      </c>
    </row>
    <row r="18" spans="1:9">
      <c r="A18" s="58" t="s">
        <v>94</v>
      </c>
      <c r="B18" s="59">
        <v>7908.3399999999992</v>
      </c>
      <c r="C18" s="59">
        <v>7975.5199999999995</v>
      </c>
      <c r="D18" s="59">
        <v>11963.279999999999</v>
      </c>
      <c r="E18" s="59">
        <v>7975.52</v>
      </c>
      <c r="F18" s="59">
        <v>7975.5199999999995</v>
      </c>
      <c r="G18" s="59">
        <v>7975.5199999999995</v>
      </c>
      <c r="H18" t="str">
        <f t="shared" si="1"/>
        <v>9110</v>
      </c>
      <c r="I18" t="str">
        <f t="shared" si="2"/>
        <v>01000</v>
      </c>
    </row>
    <row r="19" spans="1:9">
      <c r="A19" s="58" t="s">
        <v>95</v>
      </c>
      <c r="B19" s="59">
        <v>14908.15</v>
      </c>
      <c r="C19" s="59">
        <v>12401.78</v>
      </c>
      <c r="D19" s="59">
        <v>18602.68</v>
      </c>
      <c r="E19" s="59">
        <v>12401.78</v>
      </c>
      <c r="F19" s="59">
        <v>12401.79</v>
      </c>
      <c r="G19" s="59">
        <v>12401.8</v>
      </c>
      <c r="H19" t="str">
        <f t="shared" si="1"/>
        <v>9200</v>
      </c>
      <c r="I19" t="str">
        <f t="shared" si="2"/>
        <v>01000</v>
      </c>
    </row>
    <row r="20" spans="1:9">
      <c r="A20" s="58" t="s">
        <v>96</v>
      </c>
      <c r="B20" s="59">
        <v>2257.92</v>
      </c>
      <c r="C20" s="59">
        <v>1476.05</v>
      </c>
      <c r="D20" s="59">
        <v>2322.11</v>
      </c>
      <c r="E20" s="59">
        <v>1590.32</v>
      </c>
      <c r="F20" s="59">
        <v>2286.3000000000002</v>
      </c>
      <c r="G20" s="59">
        <v>1467.23</v>
      </c>
      <c r="H20" t="str">
        <f t="shared" si="1"/>
        <v>8160</v>
      </c>
      <c r="I20" t="str">
        <f t="shared" si="2"/>
        <v>01000</v>
      </c>
    </row>
    <row r="21" spans="1:9">
      <c r="A21" s="58" t="s">
        <v>97</v>
      </c>
      <c r="B21" s="59">
        <v>2374.5500000000002</v>
      </c>
      <c r="C21" s="59">
        <v>0</v>
      </c>
      <c r="D21" s="59">
        <v>2144.73</v>
      </c>
      <c r="E21" s="59">
        <v>3279.25</v>
      </c>
      <c r="F21" s="59">
        <v>1958.63</v>
      </c>
      <c r="G21" s="59">
        <v>1937.49</v>
      </c>
      <c r="H21" t="str">
        <f t="shared" si="1"/>
        <v>8170</v>
      </c>
      <c r="I21" t="str">
        <f t="shared" si="2"/>
        <v>01000</v>
      </c>
    </row>
    <row r="22" spans="1:9">
      <c r="A22" s="58" t="s">
        <v>98</v>
      </c>
      <c r="B22" s="59">
        <v>1553.1</v>
      </c>
      <c r="C22" s="59">
        <v>3148.21</v>
      </c>
      <c r="D22" s="59">
        <v>3648.08</v>
      </c>
      <c r="E22" s="59">
        <v>2553.65</v>
      </c>
      <c r="F22" s="59">
        <v>2501.2800000000002</v>
      </c>
      <c r="G22" s="59">
        <v>3173.18</v>
      </c>
      <c r="H22" t="str">
        <f t="shared" si="1"/>
        <v>8180</v>
      </c>
      <c r="I22" t="str">
        <f t="shared" si="2"/>
        <v>01000</v>
      </c>
    </row>
    <row r="23" spans="1:9">
      <c r="A23" s="58" t="s">
        <v>99</v>
      </c>
      <c r="B23" s="59">
        <v>0</v>
      </c>
      <c r="C23" s="59">
        <v>0</v>
      </c>
      <c r="D23" s="59">
        <v>0</v>
      </c>
      <c r="E23" s="59">
        <v>283.60000000000002</v>
      </c>
      <c r="F23" s="59">
        <v>897.56</v>
      </c>
      <c r="G23" s="59">
        <v>0</v>
      </c>
      <c r="H23" t="str">
        <f t="shared" si="1"/>
        <v>8200</v>
      </c>
      <c r="I23" t="str">
        <f t="shared" si="2"/>
        <v>01000</v>
      </c>
    </row>
    <row r="24" spans="1:9">
      <c r="A24" s="58" t="s">
        <v>100</v>
      </c>
      <c r="B24" s="59">
        <v>0</v>
      </c>
      <c r="C24" s="59">
        <v>283.60000000000002</v>
      </c>
      <c r="D24" s="59">
        <v>3838.47</v>
      </c>
      <c r="E24" s="59">
        <v>1614.31</v>
      </c>
      <c r="F24" s="59">
        <v>9278.99</v>
      </c>
      <c r="G24" s="59">
        <v>1169.8900000000001</v>
      </c>
      <c r="H24" t="str">
        <f t="shared" si="1"/>
        <v>8210</v>
      </c>
      <c r="I24" t="str">
        <f t="shared" si="2"/>
        <v>01000</v>
      </c>
    </row>
    <row r="25" spans="1:9">
      <c r="A25" s="58" t="s">
        <v>101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t="str">
        <f t="shared" si="1"/>
        <v>8340</v>
      </c>
      <c r="I25" t="str">
        <f t="shared" si="2"/>
        <v>01000</v>
      </c>
    </row>
    <row r="26" spans="1:9">
      <c r="A26" s="58" t="s">
        <v>102</v>
      </c>
      <c r="B26" s="59">
        <v>15966.14</v>
      </c>
      <c r="C26" s="59">
        <v>15208.23</v>
      </c>
      <c r="D26" s="59">
        <v>33843.32</v>
      </c>
      <c r="E26" s="59">
        <v>14057.37</v>
      </c>
      <c r="F26" s="59">
        <v>10315.73</v>
      </c>
      <c r="G26" s="59">
        <v>12528.78</v>
      </c>
      <c r="H26" t="str">
        <f t="shared" si="1"/>
        <v>8410</v>
      </c>
      <c r="I26" t="str">
        <f t="shared" si="2"/>
        <v>01000</v>
      </c>
    </row>
    <row r="27" spans="1:9">
      <c r="A27" s="58" t="s">
        <v>103</v>
      </c>
      <c r="B27" s="59">
        <v>16088.52</v>
      </c>
      <c r="C27" s="59">
        <v>11864.89</v>
      </c>
      <c r="D27" s="59">
        <v>10309.32</v>
      </c>
      <c r="E27" s="59">
        <v>8809.16</v>
      </c>
      <c r="F27" s="59">
        <v>8020.13</v>
      </c>
      <c r="G27" s="59">
        <v>10804.26</v>
      </c>
      <c r="H27" t="str">
        <f t="shared" si="1"/>
        <v>8560</v>
      </c>
      <c r="I27" t="str">
        <f t="shared" si="2"/>
        <v>01000</v>
      </c>
    </row>
    <row r="28" spans="1:9">
      <c r="A28" s="58" t="s">
        <v>104</v>
      </c>
      <c r="B28" s="59">
        <v>0</v>
      </c>
      <c r="C28" s="59">
        <v>496.3</v>
      </c>
      <c r="D28" s="59">
        <v>0</v>
      </c>
      <c r="E28" s="59">
        <v>53.18</v>
      </c>
      <c r="F28" s="59">
        <v>121.35</v>
      </c>
      <c r="G28" s="59">
        <v>0</v>
      </c>
      <c r="H28" t="str">
        <f t="shared" si="1"/>
        <v>8570</v>
      </c>
      <c r="I28" t="str">
        <f t="shared" si="2"/>
        <v>01000</v>
      </c>
    </row>
    <row r="29" spans="1:9">
      <c r="A29" s="58" t="s">
        <v>105</v>
      </c>
      <c r="B29" s="59">
        <v>722.22</v>
      </c>
      <c r="C29" s="59">
        <v>1134.4000000000001</v>
      </c>
      <c r="D29" s="59">
        <v>0</v>
      </c>
      <c r="E29" s="59">
        <v>0</v>
      </c>
      <c r="F29" s="59">
        <v>0</v>
      </c>
      <c r="G29" s="59">
        <v>0</v>
      </c>
      <c r="H29" t="str">
        <f t="shared" si="1"/>
        <v>8630</v>
      </c>
      <c r="I29" t="str">
        <f t="shared" si="2"/>
        <v>01000</v>
      </c>
    </row>
    <row r="30" spans="1:9">
      <c r="A30" s="58" t="s">
        <v>106</v>
      </c>
      <c r="B30" s="59">
        <v>34496.720000000001</v>
      </c>
      <c r="C30" s="59">
        <v>31921.640000000003</v>
      </c>
      <c r="D30" s="59">
        <v>67629.239999999991</v>
      </c>
      <c r="E30" s="59">
        <v>43534.069999999992</v>
      </c>
      <c r="F30" s="59">
        <v>30440.73</v>
      </c>
      <c r="G30" s="59">
        <v>25870.570000000003</v>
      </c>
      <c r="H30" t="str">
        <f t="shared" si="1"/>
        <v>8700</v>
      </c>
      <c r="I30" t="str">
        <f t="shared" si="2"/>
        <v>01000</v>
      </c>
    </row>
    <row r="31" spans="1:9">
      <c r="A31" s="58" t="s">
        <v>107</v>
      </c>
      <c r="B31" s="59">
        <v>123046.04999999999</v>
      </c>
      <c r="C31" s="59">
        <v>122714.31999999999</v>
      </c>
      <c r="D31" s="59">
        <v>179710.81999999998</v>
      </c>
      <c r="E31" s="59">
        <v>130458.69999999998</v>
      </c>
      <c r="F31" s="59">
        <v>142401.87000000002</v>
      </c>
      <c r="G31" s="59">
        <v>163617.66999999998</v>
      </c>
      <c r="H31" t="str">
        <f t="shared" si="1"/>
        <v>8740</v>
      </c>
      <c r="I31" t="str">
        <f t="shared" si="2"/>
        <v>01000</v>
      </c>
    </row>
    <row r="32" spans="1:9">
      <c r="A32" s="58" t="s">
        <v>108</v>
      </c>
      <c r="B32" s="59">
        <v>12278.05</v>
      </c>
      <c r="C32" s="59">
        <v>22307.29</v>
      </c>
      <c r="D32" s="59">
        <v>43571.170000000006</v>
      </c>
      <c r="E32" s="59">
        <v>22593.78</v>
      </c>
      <c r="F32" s="59">
        <v>27184.03</v>
      </c>
      <c r="G32" s="59">
        <v>17971.7</v>
      </c>
      <c r="H32" t="str">
        <f t="shared" si="1"/>
        <v>8750</v>
      </c>
      <c r="I32" t="str">
        <f t="shared" si="2"/>
        <v>01000</v>
      </c>
    </row>
    <row r="33" spans="1:9">
      <c r="A33" s="58" t="s">
        <v>109</v>
      </c>
      <c r="B33" s="59">
        <v>1610.67</v>
      </c>
      <c r="C33" s="59">
        <v>1476.38</v>
      </c>
      <c r="D33" s="59">
        <v>698.5</v>
      </c>
      <c r="E33" s="59">
        <v>0</v>
      </c>
      <c r="F33" s="59">
        <v>2772.16</v>
      </c>
      <c r="G33" s="59">
        <v>3461.5</v>
      </c>
      <c r="H33" t="str">
        <f t="shared" si="1"/>
        <v>8760</v>
      </c>
      <c r="I33" t="str">
        <f t="shared" si="2"/>
        <v>01000</v>
      </c>
    </row>
    <row r="34" spans="1:9">
      <c r="A34" s="58" t="s">
        <v>110</v>
      </c>
      <c r="B34" s="59">
        <v>72165.87999999999</v>
      </c>
      <c r="C34" s="59">
        <v>81303.86</v>
      </c>
      <c r="D34" s="59">
        <v>120361.50000000001</v>
      </c>
      <c r="E34" s="59">
        <v>74246.98</v>
      </c>
      <c r="F34" s="59">
        <v>70871.42</v>
      </c>
      <c r="G34" s="59">
        <v>49836.979999999996</v>
      </c>
      <c r="H34" t="str">
        <f t="shared" si="1"/>
        <v>8780</v>
      </c>
      <c r="I34" t="str">
        <f t="shared" si="2"/>
        <v>01000</v>
      </c>
    </row>
    <row r="35" spans="1:9">
      <c r="A35" s="58" t="s">
        <v>111</v>
      </c>
      <c r="B35" s="59">
        <v>578594.39999999991</v>
      </c>
      <c r="C35" s="59">
        <v>616384.81000000006</v>
      </c>
      <c r="D35" s="59">
        <v>857357.72999999975</v>
      </c>
      <c r="E35" s="59">
        <v>560691.49</v>
      </c>
      <c r="F35" s="59">
        <v>542132.35000000009</v>
      </c>
      <c r="G35" s="59">
        <v>571331.19000000006</v>
      </c>
      <c r="H35" t="str">
        <f t="shared" si="1"/>
        <v>8700</v>
      </c>
      <c r="I35" t="str">
        <f t="shared" si="2"/>
        <v>01001</v>
      </c>
    </row>
    <row r="36" spans="1:9">
      <c r="A36" s="58" t="s">
        <v>112</v>
      </c>
      <c r="B36" s="59">
        <v>-584114.5</v>
      </c>
      <c r="C36" s="59">
        <v>-622891.88</v>
      </c>
      <c r="D36" s="59">
        <v>-870334</v>
      </c>
      <c r="E36" s="59">
        <v>-561991.64</v>
      </c>
      <c r="F36" s="59">
        <v>-545307.55000000005</v>
      </c>
      <c r="G36" s="59">
        <v>-574506.39</v>
      </c>
      <c r="H36" t="str">
        <f t="shared" si="1"/>
        <v>8700</v>
      </c>
      <c r="I36" t="str">
        <f t="shared" si="2"/>
        <v>01002</v>
      </c>
    </row>
    <row r="37" spans="1:9">
      <c r="A37" s="58" t="s">
        <v>113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t="str">
        <f t="shared" si="1"/>
        <v>8800</v>
      </c>
      <c r="I37" t="str">
        <f t="shared" si="2"/>
        <v>01006</v>
      </c>
    </row>
    <row r="38" spans="1:9">
      <c r="A38" s="58" t="s">
        <v>114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t="str">
        <f t="shared" si="1"/>
        <v>8560</v>
      </c>
      <c r="I38" t="str">
        <f t="shared" si="2"/>
        <v>01006</v>
      </c>
    </row>
    <row r="39" spans="1:9">
      <c r="A39" s="58" t="s">
        <v>115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t="str">
        <f t="shared" si="1"/>
        <v>8700</v>
      </c>
      <c r="I39" t="str">
        <f t="shared" si="2"/>
        <v>01006</v>
      </c>
    </row>
    <row r="40" spans="1:9">
      <c r="A40" s="58" t="s">
        <v>116</v>
      </c>
      <c r="B40" s="59">
        <v>16477.32</v>
      </c>
      <c r="C40" s="59">
        <v>5969.8300000000008</v>
      </c>
      <c r="D40" s="59">
        <v>-43531.450000000004</v>
      </c>
      <c r="E40" s="59">
        <v>8653.2799999999988</v>
      </c>
      <c r="F40" s="59">
        <v>2985.77</v>
      </c>
      <c r="G40" s="59">
        <v>29846.58</v>
      </c>
      <c r="H40" t="str">
        <f t="shared" si="1"/>
        <v>8740</v>
      </c>
      <c r="I40" t="str">
        <f t="shared" si="2"/>
        <v>01008</v>
      </c>
    </row>
    <row r="41" spans="1:9">
      <c r="A41" s="58" t="s">
        <v>117</v>
      </c>
      <c r="B41" s="59">
        <v>314.79999999999995</v>
      </c>
      <c r="C41" s="59">
        <v>6129.9900000000007</v>
      </c>
      <c r="D41" s="59">
        <v>-6459.53</v>
      </c>
      <c r="E41" s="59">
        <v>-161.04000000000002</v>
      </c>
      <c r="F41" s="59">
        <v>1147.56</v>
      </c>
      <c r="G41" s="59">
        <v>392.67000000000007</v>
      </c>
      <c r="H41" t="str">
        <f t="shared" si="1"/>
        <v>8750</v>
      </c>
      <c r="I41" t="str">
        <f t="shared" si="2"/>
        <v>01008</v>
      </c>
    </row>
    <row r="42" spans="1:9">
      <c r="A42" s="58" t="s">
        <v>118</v>
      </c>
      <c r="B42" s="59">
        <v>805.34</v>
      </c>
      <c r="C42" s="59">
        <v>6.67</v>
      </c>
      <c r="D42" s="59">
        <v>-718.88</v>
      </c>
      <c r="E42" s="59">
        <v>-93.13</v>
      </c>
      <c r="F42" s="59">
        <v>693.04000000000008</v>
      </c>
      <c r="G42" s="59">
        <v>691.56</v>
      </c>
      <c r="H42" t="str">
        <f t="shared" ref="H42:H69" si="3">LEFT(RIGHT(A42,10),4)</f>
        <v>8760</v>
      </c>
      <c r="I42" t="str">
        <f t="shared" ref="I42:I69" si="4">RIGHT(A42,5)</f>
        <v>01008</v>
      </c>
    </row>
    <row r="43" spans="1:9">
      <c r="A43" s="58" t="s">
        <v>119</v>
      </c>
      <c r="B43" s="59">
        <v>9191.7799999999988</v>
      </c>
      <c r="C43" s="59">
        <v>8634.130000000001</v>
      </c>
      <c r="D43" s="59">
        <v>-28668.900000000005</v>
      </c>
      <c r="E43" s="59">
        <v>2513.56</v>
      </c>
      <c r="F43" s="59">
        <v>-843.90000000000009</v>
      </c>
      <c r="G43" s="59">
        <v>2216.9300000000003</v>
      </c>
      <c r="H43" t="str">
        <f t="shared" si="3"/>
        <v>8780</v>
      </c>
      <c r="I43" t="str">
        <f t="shared" si="4"/>
        <v>01008</v>
      </c>
    </row>
    <row r="44" spans="1:9">
      <c r="A44" s="58" t="s">
        <v>120</v>
      </c>
      <c r="B44" s="59">
        <v>-957.25</v>
      </c>
      <c r="C44" s="59">
        <v>43.34</v>
      </c>
      <c r="D44" s="59">
        <v>-94</v>
      </c>
      <c r="E44" s="59">
        <v>35.97</v>
      </c>
      <c r="F44" s="59">
        <v>462.49999999999994</v>
      </c>
      <c r="G44" s="59">
        <v>-287.76</v>
      </c>
      <c r="H44" t="str">
        <f t="shared" si="3"/>
        <v>8870</v>
      </c>
      <c r="I44" t="str">
        <f t="shared" si="4"/>
        <v>01008</v>
      </c>
    </row>
    <row r="45" spans="1:9">
      <c r="A45" s="58" t="s">
        <v>121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t="str">
        <f t="shared" si="3"/>
        <v>8890</v>
      </c>
      <c r="I45" t="str">
        <f t="shared" si="4"/>
        <v>01008</v>
      </c>
    </row>
    <row r="46" spans="1:9">
      <c r="A46" s="58" t="s">
        <v>122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t="str">
        <f t="shared" si="3"/>
        <v>8900</v>
      </c>
      <c r="I46" t="str">
        <f t="shared" si="4"/>
        <v>01008</v>
      </c>
    </row>
    <row r="47" spans="1:9">
      <c r="A47" s="58" t="s">
        <v>123</v>
      </c>
      <c r="B47" s="59">
        <v>-117.09</v>
      </c>
      <c r="C47" s="59">
        <v>0</v>
      </c>
      <c r="D47" s="59">
        <v>0</v>
      </c>
      <c r="E47" s="59">
        <v>0</v>
      </c>
      <c r="F47" s="59">
        <v>181.34</v>
      </c>
      <c r="G47" s="59">
        <v>-77.83</v>
      </c>
      <c r="H47" t="str">
        <f t="shared" si="3"/>
        <v>8910</v>
      </c>
      <c r="I47" t="str">
        <f t="shared" si="4"/>
        <v>01008</v>
      </c>
    </row>
    <row r="48" spans="1:9">
      <c r="A48" s="58" t="s">
        <v>124</v>
      </c>
      <c r="B48" s="59">
        <v>0</v>
      </c>
      <c r="C48" s="59">
        <v>27.35</v>
      </c>
      <c r="D48" s="59">
        <v>2.0399999999999991</v>
      </c>
      <c r="E48" s="59">
        <v>14.37</v>
      </c>
      <c r="F48" s="59">
        <v>-43.76</v>
      </c>
      <c r="G48" s="59">
        <v>30.26</v>
      </c>
      <c r="H48" t="str">
        <f t="shared" si="3"/>
        <v>8920</v>
      </c>
      <c r="I48" t="str">
        <f t="shared" si="4"/>
        <v>01008</v>
      </c>
    </row>
    <row r="49" spans="1:9">
      <c r="A49" s="58" t="s">
        <v>125</v>
      </c>
      <c r="B49" s="59">
        <v>4524.4699999999993</v>
      </c>
      <c r="C49" s="59">
        <v>1030.81</v>
      </c>
      <c r="D49" s="59">
        <v>-16212.740000000002</v>
      </c>
      <c r="E49" s="59">
        <v>1184.43</v>
      </c>
      <c r="F49" s="59">
        <v>2625.2599999999998</v>
      </c>
      <c r="G49" s="59">
        <v>6676.8300000000008</v>
      </c>
      <c r="H49" t="str">
        <f t="shared" si="3"/>
        <v>9020</v>
      </c>
      <c r="I49" t="str">
        <f t="shared" si="4"/>
        <v>01008</v>
      </c>
    </row>
    <row r="50" spans="1:9">
      <c r="A50" s="58" t="s">
        <v>126</v>
      </c>
      <c r="B50" s="59">
        <v>776.57</v>
      </c>
      <c r="C50" s="59">
        <v>1058.8399999999999</v>
      </c>
      <c r="D50" s="59">
        <v>-3411.5600000000004</v>
      </c>
      <c r="E50" s="59">
        <v>458.39</v>
      </c>
      <c r="F50" s="59">
        <v>-70.94</v>
      </c>
      <c r="G50" s="59">
        <v>1113.94</v>
      </c>
      <c r="H50" t="str">
        <f t="shared" si="3"/>
        <v>9030</v>
      </c>
      <c r="I50" t="str">
        <f t="shared" si="4"/>
        <v>01008</v>
      </c>
    </row>
    <row r="51" spans="1:9">
      <c r="A51" s="58" t="s">
        <v>127</v>
      </c>
      <c r="B51" s="59">
        <v>934.79</v>
      </c>
      <c r="C51" s="59">
        <v>493.14</v>
      </c>
      <c r="D51" s="59">
        <v>-3091.68</v>
      </c>
      <c r="E51" s="59">
        <v>441.67</v>
      </c>
      <c r="F51" s="59">
        <v>0</v>
      </c>
      <c r="G51" s="59">
        <v>1325</v>
      </c>
      <c r="H51" t="str">
        <f t="shared" si="3"/>
        <v>9090</v>
      </c>
      <c r="I51" t="str">
        <f t="shared" si="4"/>
        <v>01008</v>
      </c>
    </row>
    <row r="52" spans="1:9">
      <c r="A52" s="58" t="s">
        <v>128</v>
      </c>
      <c r="B52" s="59">
        <v>831.14</v>
      </c>
      <c r="C52" s="59">
        <v>432.36</v>
      </c>
      <c r="D52" s="59">
        <v>-2791.4300000000003</v>
      </c>
      <c r="E52" s="59">
        <v>398.77000000000004</v>
      </c>
      <c r="F52" s="59">
        <v>0.01</v>
      </c>
      <c r="G52" s="59">
        <v>1196.32</v>
      </c>
      <c r="H52" t="str">
        <f t="shared" si="3"/>
        <v>9110</v>
      </c>
      <c r="I52" t="str">
        <f t="shared" si="4"/>
        <v>01008</v>
      </c>
    </row>
    <row r="53" spans="1:9">
      <c r="A53" s="58" t="s">
        <v>129</v>
      </c>
      <c r="B53" s="59">
        <v>3225.01</v>
      </c>
      <c r="C53" s="59">
        <v>-633.1</v>
      </c>
      <c r="D53" s="59">
        <v>-4340.62</v>
      </c>
      <c r="E53" s="59">
        <v>620.09</v>
      </c>
      <c r="F53" s="59">
        <v>0</v>
      </c>
      <c r="G53" s="59">
        <v>1860.27</v>
      </c>
      <c r="H53" t="str">
        <f t="shared" si="3"/>
        <v>9200</v>
      </c>
      <c r="I53" t="str">
        <f t="shared" si="4"/>
        <v>01008</v>
      </c>
    </row>
    <row r="54" spans="1:9">
      <c r="A54" s="58" t="s">
        <v>130</v>
      </c>
      <c r="B54" s="59">
        <v>689.07</v>
      </c>
      <c r="C54" s="59">
        <v>-317.13</v>
      </c>
      <c r="D54" s="59">
        <v>-502.22</v>
      </c>
      <c r="E54" s="59">
        <v>87.97</v>
      </c>
      <c r="F54" s="59">
        <v>174</v>
      </c>
      <c r="G54" s="59">
        <v>15.31</v>
      </c>
      <c r="H54" t="str">
        <f t="shared" si="3"/>
        <v>8160</v>
      </c>
      <c r="I54" t="str">
        <f t="shared" si="4"/>
        <v>01008</v>
      </c>
    </row>
    <row r="55" spans="1:9">
      <c r="A55" s="58" t="s">
        <v>131</v>
      </c>
      <c r="B55" s="59">
        <v>1187.28</v>
      </c>
      <c r="C55" s="59">
        <v>-1187.28</v>
      </c>
      <c r="D55" s="59">
        <v>285.95999999999998</v>
      </c>
      <c r="E55" s="59">
        <v>533.85</v>
      </c>
      <c r="F55" s="59">
        <v>-330.15</v>
      </c>
      <c r="G55" s="59">
        <v>285.33999999999997</v>
      </c>
      <c r="H55" t="str">
        <f t="shared" si="3"/>
        <v>8170</v>
      </c>
      <c r="I55" t="str">
        <f t="shared" si="4"/>
        <v>01008</v>
      </c>
    </row>
    <row r="56" spans="1:9">
      <c r="A56" s="58" t="s">
        <v>132</v>
      </c>
      <c r="B56" s="59">
        <v>22.13</v>
      </c>
      <c r="C56" s="59">
        <v>954.97</v>
      </c>
      <c r="D56" s="59">
        <v>-1245.1099999999999</v>
      </c>
      <c r="E56" s="59">
        <v>152</v>
      </c>
      <c r="F56" s="59">
        <v>-13.09</v>
      </c>
      <c r="G56" s="59">
        <v>643.95000000000005</v>
      </c>
      <c r="H56" t="str">
        <f t="shared" si="3"/>
        <v>8180</v>
      </c>
      <c r="I56" t="str">
        <f t="shared" si="4"/>
        <v>01008</v>
      </c>
    </row>
    <row r="57" spans="1:9">
      <c r="A57" s="58" t="s">
        <v>133</v>
      </c>
      <c r="B57" s="59">
        <v>0</v>
      </c>
      <c r="C57" s="59">
        <v>0</v>
      </c>
      <c r="D57" s="59">
        <v>0</v>
      </c>
      <c r="E57" s="59">
        <v>70.900000000000006</v>
      </c>
      <c r="F57" s="59">
        <v>153.49</v>
      </c>
      <c r="G57" s="59">
        <v>-224.39</v>
      </c>
      <c r="H57" t="str">
        <f t="shared" si="3"/>
        <v>8200</v>
      </c>
      <c r="I57" t="str">
        <f t="shared" si="4"/>
        <v>01008</v>
      </c>
    </row>
    <row r="58" spans="1:9">
      <c r="A58" s="58" t="s">
        <v>134</v>
      </c>
      <c r="B58" s="59">
        <v>0</v>
      </c>
      <c r="C58" s="59">
        <v>155.97999999999999</v>
      </c>
      <c r="D58" s="59">
        <v>355.82</v>
      </c>
      <c r="E58" s="59">
        <v>-108.22</v>
      </c>
      <c r="F58" s="59">
        <v>1916.17</v>
      </c>
      <c r="G58" s="59">
        <v>-1851.79</v>
      </c>
      <c r="H58" t="str">
        <f t="shared" si="3"/>
        <v>8210</v>
      </c>
      <c r="I58" t="str">
        <f t="shared" si="4"/>
        <v>01008</v>
      </c>
    </row>
    <row r="59" spans="1:9">
      <c r="A59" s="58" t="s">
        <v>135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t="str">
        <f t="shared" si="3"/>
        <v>8340</v>
      </c>
      <c r="I59" t="str">
        <f t="shared" si="4"/>
        <v>01008</v>
      </c>
    </row>
    <row r="60" spans="1:9">
      <c r="A60" s="58" t="s">
        <v>136</v>
      </c>
      <c r="B60" s="59">
        <v>1356</v>
      </c>
      <c r="C60" s="59">
        <v>381.46</v>
      </c>
      <c r="D60" s="59">
        <v>-3852.09</v>
      </c>
      <c r="E60" s="59">
        <v>-998.1</v>
      </c>
      <c r="F60" s="59">
        <v>-935.41</v>
      </c>
      <c r="G60" s="59">
        <v>2432.58</v>
      </c>
      <c r="H60" t="str">
        <f t="shared" si="3"/>
        <v>8410</v>
      </c>
      <c r="I60" t="str">
        <f t="shared" si="4"/>
        <v>01008</v>
      </c>
    </row>
    <row r="61" spans="1:9">
      <c r="A61" s="58" t="s">
        <v>137</v>
      </c>
      <c r="B61" s="59">
        <v>-1055.73</v>
      </c>
      <c r="C61" s="59">
        <v>-1518.57</v>
      </c>
      <c r="D61" s="59">
        <v>-5151.1099999999997</v>
      </c>
      <c r="E61" s="59">
        <v>827.71</v>
      </c>
      <c r="F61" s="59">
        <v>-197.26</v>
      </c>
      <c r="G61" s="59">
        <v>2316.67</v>
      </c>
      <c r="H61" t="str">
        <f t="shared" si="3"/>
        <v>8560</v>
      </c>
      <c r="I61" t="str">
        <f t="shared" si="4"/>
        <v>01008</v>
      </c>
    </row>
    <row r="62" spans="1:9">
      <c r="A62" s="58" t="s">
        <v>138</v>
      </c>
      <c r="B62" s="59">
        <v>0</v>
      </c>
      <c r="C62" s="59">
        <v>272.97000000000003</v>
      </c>
      <c r="D62" s="59">
        <v>-272.97000000000003</v>
      </c>
      <c r="E62" s="59">
        <v>13.3</v>
      </c>
      <c r="F62" s="59">
        <v>17.04</v>
      </c>
      <c r="G62" s="59">
        <v>-30.34</v>
      </c>
      <c r="H62" t="str">
        <f t="shared" si="3"/>
        <v>8570</v>
      </c>
      <c r="I62" t="str">
        <f t="shared" si="4"/>
        <v>01008</v>
      </c>
    </row>
    <row r="63" spans="1:9">
      <c r="A63" s="58" t="s">
        <v>139</v>
      </c>
      <c r="B63" s="59">
        <v>361.11</v>
      </c>
      <c r="C63" s="59">
        <v>262.81</v>
      </c>
      <c r="D63" s="59">
        <v>-623.91999999999996</v>
      </c>
      <c r="E63" s="59">
        <v>0</v>
      </c>
      <c r="F63" s="59">
        <v>0</v>
      </c>
      <c r="G63" s="59">
        <v>0</v>
      </c>
      <c r="H63" t="str">
        <f t="shared" si="3"/>
        <v>8630</v>
      </c>
      <c r="I63" t="str">
        <f t="shared" si="4"/>
        <v>01008</v>
      </c>
    </row>
    <row r="64" spans="1:9">
      <c r="A64" s="58" t="s">
        <v>140</v>
      </c>
      <c r="B64" s="59">
        <v>2980.0600000000004</v>
      </c>
      <c r="C64" s="59">
        <v>308.52000000000021</v>
      </c>
      <c r="D64" s="59">
        <v>-8539.65</v>
      </c>
      <c r="E64" s="59">
        <v>1866.2800000000002</v>
      </c>
      <c r="F64" s="59">
        <v>-3273.34</v>
      </c>
      <c r="G64" s="59">
        <v>2738.02</v>
      </c>
      <c r="H64" t="str">
        <f t="shared" si="3"/>
        <v>8700</v>
      </c>
      <c r="I64" t="str">
        <f t="shared" si="4"/>
        <v>01008</v>
      </c>
    </row>
    <row r="65" spans="1:9">
      <c r="A65" s="58" t="s">
        <v>141</v>
      </c>
      <c r="B65" s="59">
        <v>371162.27999999997</v>
      </c>
      <c r="C65" s="59">
        <v>388650.49</v>
      </c>
      <c r="D65" s="59">
        <v>583292.51</v>
      </c>
      <c r="E65" s="59">
        <v>376501.42000000004</v>
      </c>
      <c r="F65" s="59">
        <v>330006.69</v>
      </c>
      <c r="G65" s="59">
        <v>347553.54000000004</v>
      </c>
      <c r="H65" t="str">
        <f t="shared" si="3"/>
        <v>8700</v>
      </c>
      <c r="I65" t="str">
        <f t="shared" si="4"/>
        <v>01011</v>
      </c>
    </row>
    <row r="66" spans="1:9">
      <c r="A66" s="58" t="s">
        <v>142</v>
      </c>
      <c r="B66" s="59">
        <v>-365642.18000000005</v>
      </c>
      <c r="C66" s="59">
        <v>-382143.42000000004</v>
      </c>
      <c r="D66" s="59">
        <v>-570316.24</v>
      </c>
      <c r="E66" s="59">
        <v>-375201.27</v>
      </c>
      <c r="F66" s="59">
        <v>-326831.49</v>
      </c>
      <c r="G66" s="59">
        <v>-344378.33999999997</v>
      </c>
      <c r="H66" t="str">
        <f t="shared" si="3"/>
        <v>8700</v>
      </c>
      <c r="I66" t="str">
        <f t="shared" si="4"/>
        <v>01012</v>
      </c>
    </row>
    <row r="67" spans="1:9">
      <c r="A67" s="58" t="s">
        <v>143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t="str">
        <f t="shared" si="3"/>
        <v>8560</v>
      </c>
      <c r="I67" t="str">
        <f t="shared" si="4"/>
        <v>01013</v>
      </c>
    </row>
    <row r="68" spans="1:9">
      <c r="A68" s="58" t="s">
        <v>144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t="str">
        <f t="shared" si="3"/>
        <v>8700</v>
      </c>
      <c r="I68" t="str">
        <f t="shared" si="4"/>
        <v>01013</v>
      </c>
    </row>
    <row r="69" spans="1:9">
      <c r="A69" s="58" t="s">
        <v>145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t="str">
        <f t="shared" si="3"/>
        <v>8560</v>
      </c>
      <c r="I69" t="str">
        <f t="shared" si="4"/>
        <v>01014</v>
      </c>
    </row>
    <row r="70" spans="1:9" ht="15">
      <c r="A70" s="62" t="s">
        <v>26</v>
      </c>
      <c r="B70" s="63">
        <v>410828.7799999998</v>
      </c>
      <c r="C70" s="63">
        <v>399140.2300000001</v>
      </c>
      <c r="D70" s="63">
        <v>458267.38999999966</v>
      </c>
      <c r="E70" s="63">
        <v>395696.64000000013</v>
      </c>
      <c r="F70" s="63">
        <v>402426.3600000001</v>
      </c>
      <c r="G70" s="63">
        <v>428196.93000000017</v>
      </c>
    </row>
    <row r="73" spans="1:9">
      <c r="A73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D5FB-E97B-4A99-BE79-EDD56EC87139}">
  <dimension ref="A1:O13"/>
  <sheetViews>
    <sheetView workbookViewId="0">
      <selection activeCell="L28" sqref="L28"/>
    </sheetView>
  </sheetViews>
  <sheetFormatPr defaultRowHeight="12.75"/>
  <cols>
    <col min="1" max="1" width="13.85546875" bestFit="1" customWidth="1"/>
    <col min="2" max="2" width="13.7109375" bestFit="1" customWidth="1"/>
    <col min="3" max="4" width="14.140625" bestFit="1" customWidth="1"/>
    <col min="5" max="5" width="14" bestFit="1" customWidth="1"/>
    <col min="6" max="7" width="14.140625" bestFit="1" customWidth="1"/>
    <col min="9" max="9" width="14" bestFit="1" customWidth="1"/>
    <col min="10" max="10" width="13.7109375" bestFit="1" customWidth="1"/>
    <col min="11" max="12" width="14.140625" bestFit="1" customWidth="1"/>
    <col min="13" max="13" width="14" bestFit="1" customWidth="1"/>
    <col min="14" max="15" width="14.140625" bestFit="1" customWidth="1"/>
  </cols>
  <sheetData>
    <row r="1" spans="1:15">
      <c r="A1" s="26" t="s">
        <v>168</v>
      </c>
      <c r="I1" s="26" t="s">
        <v>167</v>
      </c>
    </row>
    <row r="3" spans="1:15">
      <c r="A3" s="66" t="s">
        <v>150</v>
      </c>
      <c r="B3" t="s">
        <v>169</v>
      </c>
      <c r="C3" t="s">
        <v>170</v>
      </c>
      <c r="D3" t="s">
        <v>171</v>
      </c>
      <c r="E3" t="s">
        <v>172</v>
      </c>
      <c r="F3" t="s">
        <v>173</v>
      </c>
      <c r="G3" t="s">
        <v>174</v>
      </c>
      <c r="I3" s="68" t="s">
        <v>150</v>
      </c>
      <c r="J3" s="68" t="s">
        <v>161</v>
      </c>
      <c r="K3" s="68" t="s">
        <v>162</v>
      </c>
      <c r="L3" s="68" t="s">
        <v>163</v>
      </c>
      <c r="M3" s="68" t="s">
        <v>164</v>
      </c>
      <c r="N3" s="68" t="s">
        <v>165</v>
      </c>
      <c r="O3" s="68" t="s">
        <v>166</v>
      </c>
    </row>
    <row r="4" spans="1:15">
      <c r="A4" s="67" t="s">
        <v>151</v>
      </c>
      <c r="B4" s="69">
        <v>369281.98</v>
      </c>
      <c r="C4" s="69">
        <v>376633.14</v>
      </c>
      <c r="D4" s="69">
        <v>587131.43000000005</v>
      </c>
      <c r="E4" s="69">
        <v>379184.58999999997</v>
      </c>
      <c r="F4" s="69">
        <v>397778.03</v>
      </c>
      <c r="G4" s="69">
        <v>376886.81</v>
      </c>
      <c r="I4" s="67" t="s">
        <v>151</v>
      </c>
      <c r="J4" s="69">
        <v>369281.98</v>
      </c>
      <c r="K4" s="69">
        <v>376633.14</v>
      </c>
      <c r="L4" s="69">
        <v>587131.43000000005</v>
      </c>
      <c r="M4" s="69">
        <v>379184.58999999997</v>
      </c>
      <c r="N4" s="69">
        <v>397778.03</v>
      </c>
      <c r="O4" s="69">
        <v>376886.81</v>
      </c>
    </row>
    <row r="5" spans="1:15">
      <c r="A5" s="67" t="s">
        <v>152</v>
      </c>
      <c r="B5" s="69">
        <v>578594.39999999991</v>
      </c>
      <c r="C5" s="69">
        <v>616384.81000000006</v>
      </c>
      <c r="D5" s="69">
        <v>857357.72999999975</v>
      </c>
      <c r="E5" s="69">
        <v>560691.49</v>
      </c>
      <c r="F5" s="69">
        <v>542132.35000000009</v>
      </c>
      <c r="G5" s="69">
        <v>571331.19000000006</v>
      </c>
      <c r="I5" s="67" t="s">
        <v>152</v>
      </c>
      <c r="J5" s="69">
        <v>578594.39999999991</v>
      </c>
      <c r="K5" s="69">
        <v>616384.81000000006</v>
      </c>
      <c r="L5" s="69">
        <v>857357.72999999975</v>
      </c>
      <c r="M5" s="69">
        <v>560691.49</v>
      </c>
      <c r="N5" s="69">
        <v>542132.35000000009</v>
      </c>
      <c r="O5" s="69">
        <v>571331.19000000006</v>
      </c>
    </row>
    <row r="6" spans="1:15">
      <c r="A6" s="67" t="s">
        <v>153</v>
      </c>
      <c r="B6" s="69">
        <v>-584114.5</v>
      </c>
      <c r="C6" s="69">
        <v>-622891.88</v>
      </c>
      <c r="D6" s="69">
        <v>-870334</v>
      </c>
      <c r="E6" s="69">
        <v>-561991.64</v>
      </c>
      <c r="F6" s="69">
        <v>-545307.55000000005</v>
      </c>
      <c r="G6" s="69">
        <v>-574506.39</v>
      </c>
      <c r="I6" s="67" t="s">
        <v>153</v>
      </c>
      <c r="J6" s="69">
        <v>-584114.5</v>
      </c>
      <c r="K6" s="69">
        <v>-622891.88</v>
      </c>
      <c r="L6" s="69">
        <v>-870334</v>
      </c>
      <c r="M6" s="69">
        <v>-561991.64</v>
      </c>
      <c r="N6" s="69">
        <v>-545307.55000000005</v>
      </c>
      <c r="O6" s="69">
        <v>-574506.39</v>
      </c>
    </row>
    <row r="7" spans="1:15">
      <c r="A7" s="67" t="s">
        <v>154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I7" s="67" t="s">
        <v>154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</row>
    <row r="8" spans="1:15">
      <c r="A8" s="67" t="s">
        <v>155</v>
      </c>
      <c r="B8" s="69">
        <v>41546.799999999988</v>
      </c>
      <c r="C8" s="69">
        <v>22507.090000000007</v>
      </c>
      <c r="D8" s="69">
        <v>-128864.03999999998</v>
      </c>
      <c r="E8" s="69">
        <v>16512.049999999996</v>
      </c>
      <c r="F8" s="69">
        <v>4648.329999999999</v>
      </c>
      <c r="G8" s="69">
        <v>51310.119999999995</v>
      </c>
      <c r="I8" s="67" t="s">
        <v>155</v>
      </c>
      <c r="J8" s="69">
        <v>41546.799999999988</v>
      </c>
      <c r="K8" s="69">
        <v>22507.090000000007</v>
      </c>
      <c r="L8" s="69">
        <v>-128864.03999999998</v>
      </c>
      <c r="M8" s="69">
        <v>16512.049999999996</v>
      </c>
      <c r="N8" s="69">
        <v>4648.329999999999</v>
      </c>
      <c r="O8" s="69">
        <v>51310.119999999995</v>
      </c>
    </row>
    <row r="9" spans="1:15">
      <c r="A9" s="67" t="s">
        <v>156</v>
      </c>
      <c r="B9" s="69">
        <v>371162.27999999997</v>
      </c>
      <c r="C9" s="69">
        <v>388650.49</v>
      </c>
      <c r="D9" s="69">
        <v>583292.51</v>
      </c>
      <c r="E9" s="69">
        <v>376501.42000000004</v>
      </c>
      <c r="F9" s="69">
        <v>330006.69</v>
      </c>
      <c r="G9" s="69">
        <v>347553.54000000004</v>
      </c>
      <c r="I9" s="67" t="s">
        <v>156</v>
      </c>
      <c r="J9" s="69">
        <v>371162.27999999997</v>
      </c>
      <c r="K9" s="69">
        <v>388650.49</v>
      </c>
      <c r="L9" s="69">
        <v>583292.51</v>
      </c>
      <c r="M9" s="69">
        <v>376501.42000000004</v>
      </c>
      <c r="N9" s="69">
        <v>330006.69</v>
      </c>
      <c r="O9" s="69">
        <v>347553.54000000004</v>
      </c>
    </row>
    <row r="10" spans="1:15">
      <c r="A10" s="67" t="s">
        <v>157</v>
      </c>
      <c r="B10" s="69">
        <v>-365642.18000000005</v>
      </c>
      <c r="C10" s="69">
        <v>-382143.42000000004</v>
      </c>
      <c r="D10" s="69">
        <v>-570316.24</v>
      </c>
      <c r="E10" s="69">
        <v>-375201.27</v>
      </c>
      <c r="F10" s="69">
        <v>-326831.49</v>
      </c>
      <c r="G10" s="69">
        <v>-344378.33999999997</v>
      </c>
      <c r="I10" s="67" t="s">
        <v>157</v>
      </c>
      <c r="J10" s="69">
        <v>-365642.18000000005</v>
      </c>
      <c r="K10" s="69">
        <v>-382143.42000000004</v>
      </c>
      <c r="L10" s="69">
        <v>-570316.24</v>
      </c>
      <c r="M10" s="69">
        <v>-375201.27</v>
      </c>
      <c r="N10" s="69">
        <v>-326831.49</v>
      </c>
      <c r="O10" s="69">
        <v>-344378.33999999997</v>
      </c>
    </row>
    <row r="11" spans="1:15">
      <c r="A11" s="67" t="s">
        <v>158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I11" s="67" t="s">
        <v>158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</row>
    <row r="12" spans="1:15">
      <c r="A12" s="67" t="s">
        <v>159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I12" s="67" t="s">
        <v>159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</row>
    <row r="13" spans="1:15">
      <c r="A13" s="67" t="s">
        <v>160</v>
      </c>
      <c r="B13" s="69">
        <v>410828.7799999998</v>
      </c>
      <c r="C13" s="69">
        <v>399140.2300000001</v>
      </c>
      <c r="D13" s="69">
        <v>458267.38999999966</v>
      </c>
      <c r="E13" s="69">
        <v>395696.6399999999</v>
      </c>
      <c r="F13" s="69">
        <v>402426.3600000001</v>
      </c>
      <c r="G13" s="69">
        <v>428196.93000000005</v>
      </c>
      <c r="I13" s="70" t="s">
        <v>160</v>
      </c>
      <c r="J13" s="71">
        <v>410828.7799999998</v>
      </c>
      <c r="K13" s="71">
        <v>399140.2300000001</v>
      </c>
      <c r="L13" s="71">
        <v>458267.38999999966</v>
      </c>
      <c r="M13" s="71">
        <v>395696.6399999999</v>
      </c>
      <c r="N13" s="71">
        <v>402426.3600000001</v>
      </c>
      <c r="O13" s="71">
        <v>428196.93000000005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Div 9</vt:lpstr>
      <vt:lpstr>009div BUDGET</vt:lpstr>
      <vt:lpstr>Div 009 O&amp;M Labor </vt:lpstr>
      <vt:lpstr>DIV 009 Labor Subacct Pivot</vt:lpstr>
      <vt:lpstr>'009div BUDGET'!Print_Area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Thomas  Troup</cp:lastModifiedBy>
  <dcterms:created xsi:type="dcterms:W3CDTF">2013-03-20T21:31:53Z</dcterms:created>
  <dcterms:modified xsi:type="dcterms:W3CDTF">2021-06-02T21:50:02Z</dcterms:modified>
</cp:coreProperties>
</file>