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9A9DC6BF-307E-41B5-AAFF-86DB7A147A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 Adjustment" sheetId="4" r:id="rId1"/>
    <sheet name="FY 2021 Budget" sheetId="1" r:id="rId2"/>
    <sheet name="KS Budget Detail" sheetId="2" r:id="rId3"/>
    <sheet name="TX Rule 8.209 deferrals" sheetId="3" r:id="rId4"/>
  </sheets>
  <definedNames>
    <definedName name="_xlnm.Print_Area" localSheetId="0">'CO Adjustment'!$A$1:$I$7</definedName>
    <definedName name="_xlnm.Print_Area" localSheetId="1">'FY 2021 Budget'!$A$1:$I$37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I21" i="1"/>
  <c r="E20" i="1"/>
  <c r="D15" i="4"/>
  <c r="F15" i="4" s="1"/>
  <c r="I15" i="4" s="1"/>
  <c r="H17" i="4"/>
  <c r="E17" i="4"/>
  <c r="F14" i="4"/>
  <c r="I14" i="4" s="1"/>
  <c r="H7" i="4"/>
  <c r="E7" i="4"/>
  <c r="D7" i="4"/>
  <c r="F5" i="4"/>
  <c r="I5" i="4" s="1"/>
  <c r="F4" i="4"/>
  <c r="D17" i="4" l="1"/>
  <c r="F17" i="4"/>
  <c r="I17" i="4"/>
  <c r="I4" i="4"/>
  <c r="I7" i="4" s="1"/>
  <c r="F7" i="4"/>
  <c r="D34" i="2" l="1"/>
  <c r="C34" i="2"/>
  <c r="B34" i="2"/>
  <c r="D33" i="2"/>
  <c r="C33" i="2"/>
  <c r="B33" i="2"/>
  <c r="D32" i="2"/>
  <c r="C32" i="2"/>
  <c r="B32" i="2"/>
  <c r="C8" i="2"/>
  <c r="B12" i="2"/>
  <c r="C12" i="2"/>
  <c r="G18" i="3" l="1"/>
  <c r="F18" i="3"/>
  <c r="E18" i="3"/>
  <c r="C18" i="3"/>
  <c r="H17" i="3"/>
  <c r="J17" i="3" s="1"/>
  <c r="H16" i="3"/>
  <c r="J16" i="3" s="1"/>
  <c r="H15" i="3"/>
  <c r="J15" i="3" s="1"/>
  <c r="J14" i="3"/>
  <c r="H14" i="3"/>
  <c r="H13" i="3"/>
  <c r="J13" i="3" s="1"/>
  <c r="H12" i="3"/>
  <c r="J12" i="3" s="1"/>
  <c r="H11" i="3"/>
  <c r="J11" i="3" s="1"/>
  <c r="J10" i="3"/>
  <c r="H10" i="3"/>
  <c r="H9" i="3"/>
  <c r="J9" i="3" s="1"/>
  <c r="H8" i="3"/>
  <c r="J8" i="3" s="1"/>
  <c r="H7" i="3"/>
  <c r="J7" i="3" s="1"/>
  <c r="J6" i="3"/>
  <c r="H6" i="3"/>
  <c r="D44" i="2"/>
  <c r="C36" i="2"/>
  <c r="C37" i="2" s="1"/>
  <c r="C38" i="2" s="1"/>
  <c r="C39" i="2" s="1"/>
  <c r="C40" i="2" s="1"/>
  <c r="C41" i="2" s="1"/>
  <c r="C42" i="2" s="1"/>
  <c r="C43" i="2" s="1"/>
  <c r="B36" i="2"/>
  <c r="E36" i="2" s="1"/>
  <c r="G36" i="2" s="1"/>
  <c r="E35" i="2"/>
  <c r="G35" i="2" s="1"/>
  <c r="E34" i="2"/>
  <c r="G34" i="2" s="1"/>
  <c r="E33" i="2"/>
  <c r="G33" i="2" s="1"/>
  <c r="D20" i="2"/>
  <c r="C20" i="2"/>
  <c r="B20" i="2"/>
  <c r="B21" i="2" s="1"/>
  <c r="E19" i="2"/>
  <c r="E18" i="2"/>
  <c r="E17" i="2"/>
  <c r="E16" i="2"/>
  <c r="E15" i="2"/>
  <c r="E14" i="2"/>
  <c r="E13" i="2"/>
  <c r="E12" i="2"/>
  <c r="E11" i="2"/>
  <c r="E10" i="2"/>
  <c r="E9" i="2"/>
  <c r="A9" i="2"/>
  <c r="A10" i="2" s="1"/>
  <c r="A11" i="2" s="1"/>
  <c r="A12" i="2" s="1"/>
  <c r="A13" i="2" s="1"/>
  <c r="A14" i="2" s="1"/>
  <c r="A15" i="2" s="1"/>
  <c r="A16" i="2" s="1"/>
  <c r="A17" i="2" s="1"/>
  <c r="E8" i="2"/>
  <c r="E22" i="2" l="1"/>
  <c r="E32" i="2"/>
  <c r="G32" i="2" s="1"/>
  <c r="A18" i="2"/>
  <c r="A19" i="2" s="1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E23" i="2"/>
  <c r="E24" i="2" s="1"/>
  <c r="J18" i="3"/>
  <c r="C44" i="2"/>
  <c r="B37" i="2"/>
  <c r="E20" i="2"/>
  <c r="H18" i="3"/>
  <c r="E37" i="2" l="1"/>
  <c r="B38" i="2"/>
  <c r="G37" i="2" l="1"/>
  <c r="B39" i="2"/>
  <c r="E38" i="2"/>
  <c r="G38" i="2" s="1"/>
  <c r="E39" i="2" l="1"/>
  <c r="G39" i="2" s="1"/>
  <c r="B40" i="2"/>
  <c r="E40" i="2" l="1"/>
  <c r="B41" i="2"/>
  <c r="E41" i="2" l="1"/>
  <c r="G41" i="2" s="1"/>
  <c r="B42" i="2"/>
  <c r="G40" i="2"/>
  <c r="B43" i="2" l="1"/>
  <c r="E42" i="2"/>
  <c r="G42" i="2" s="1"/>
  <c r="E43" i="2" l="1"/>
  <c r="B44" i="2"/>
  <c r="G43" i="2" l="1"/>
  <c r="G44" i="2" s="1"/>
  <c r="E44" i="2"/>
  <c r="E47" i="2" s="1"/>
  <c r="E49" i="2" s="1"/>
  <c r="H37" i="1" l="1"/>
  <c r="E37" i="1"/>
  <c r="D37" i="1"/>
  <c r="F35" i="1"/>
  <c r="I35" i="1" s="1"/>
  <c r="F33" i="1"/>
  <c r="I33" i="1" s="1"/>
  <c r="F31" i="1"/>
  <c r="I31" i="1" s="1"/>
  <c r="F29" i="1"/>
  <c r="I29" i="1" s="1"/>
  <c r="F27" i="1"/>
  <c r="I27" i="1" s="1"/>
  <c r="F25" i="1"/>
  <c r="I25" i="1" s="1"/>
  <c r="F23" i="1"/>
  <c r="I23" i="1" s="1"/>
  <c r="F21" i="1"/>
  <c r="F20" i="1"/>
  <c r="F19" i="1"/>
  <c r="F17" i="1"/>
  <c r="I17" i="1" s="1"/>
  <c r="F16" i="1"/>
  <c r="I16" i="1" s="1"/>
  <c r="F15" i="1"/>
  <c r="I15" i="1" s="1"/>
  <c r="F14" i="1"/>
  <c r="I14" i="1" s="1"/>
  <c r="F12" i="1"/>
  <c r="I12" i="1" s="1"/>
  <c r="F11" i="1"/>
  <c r="I11" i="1" s="1"/>
  <c r="F10" i="1"/>
  <c r="I10" i="1" s="1"/>
  <c r="F8" i="1"/>
  <c r="I8" i="1" s="1"/>
  <c r="F6" i="1"/>
  <c r="I6" i="1" s="1"/>
  <c r="F5" i="1"/>
  <c r="I5" i="1" s="1"/>
  <c r="I19" i="1" l="1"/>
  <c r="I37" i="1"/>
  <c r="F37" i="1"/>
</calcChain>
</file>

<file path=xl/sharedStrings.xml><?xml version="1.0" encoding="utf-8"?>
<sst xmlns="http://schemas.openxmlformats.org/spreadsheetml/2006/main" count="108" uniqueCount="79">
  <si>
    <t>Service Area</t>
  </si>
  <si>
    <t>Description</t>
  </si>
  <si>
    <t>Power Plant Capitalization Reduction - Annual [1]</t>
  </si>
  <si>
    <t>Atmos Energy Corp.</t>
  </si>
  <si>
    <t>Atmos Energy Corp. Call Center</t>
  </si>
  <si>
    <t>West Tex - TX [2]</t>
  </si>
  <si>
    <t>West Tex - Triangle [2]</t>
  </si>
  <si>
    <t>Mid States - KY</t>
  </si>
  <si>
    <t>Mid States - TN</t>
  </si>
  <si>
    <t xml:space="preserve">Mid States - VA </t>
  </si>
  <si>
    <t>Mid States - WV, OK, KS</t>
  </si>
  <si>
    <t>Colorado/Kansas - CO</t>
  </si>
  <si>
    <t>Colorado/Kansas - KS [3]</t>
  </si>
  <si>
    <t>Mississippi</t>
  </si>
  <si>
    <t>Mid Tex - Dist [2]</t>
  </si>
  <si>
    <t>700-711</t>
  </si>
  <si>
    <t>Atmos Pipeline</t>
  </si>
  <si>
    <t>AELIG</t>
  </si>
  <si>
    <t>UCG Storage - KY</t>
  </si>
  <si>
    <t>WKG Storage</t>
  </si>
  <si>
    <t>TLGP - LA</t>
  </si>
  <si>
    <t>TOTAL</t>
  </si>
  <si>
    <t>[1] Traditional capitalization amounts only.  This column does not reflect deferrals to 8.209 or KS reg assets.</t>
  </si>
  <si>
    <t>[2] For WTX &amp; Mid-Tex, these are gross budget amounts, and do not take into account Rule 8.209 deferrals.</t>
  </si>
  <si>
    <t>[3] For KS, accruals shown are the NET amounts booked to sub-acct 30101, including accruals / (deferrals)</t>
  </si>
  <si>
    <t xml:space="preserve">      to the Ad Valorem Surcharge reg asset.  These amounts do NOT include the reg asset amortization</t>
  </si>
  <si>
    <t xml:space="preserve">      booked separately to sub-account 30102 as the asset is recovered via the surcharge.</t>
  </si>
  <si>
    <t>FY 2021 Ad Valorem Budget</t>
  </si>
  <si>
    <t>Jan-Sep 2021 Monthly Accrual</t>
  </si>
  <si>
    <t>FY 2021 Annual</t>
  </si>
  <si>
    <t>FY 2021        Ad Valorem Expense Budget</t>
  </si>
  <si>
    <t>Oct-Dec 2020 Monthly Accrual</t>
  </si>
  <si>
    <t>Kansas Ad Valorem Monthly Entries</t>
  </si>
  <si>
    <t>Tax Accrual</t>
  </si>
  <si>
    <t>Reg Asset</t>
  </si>
  <si>
    <t>Capitalized Tax</t>
  </si>
  <si>
    <t>Total Tax Expense</t>
  </si>
  <si>
    <t>(Acct 2360)</t>
  </si>
  <si>
    <t>(Acct 1823)</t>
  </si>
  <si>
    <t>(Acct 1070)</t>
  </si>
  <si>
    <t>(Acct 4081-30101)</t>
  </si>
  <si>
    <t>Expense in FY20</t>
  </si>
  <si>
    <t>Reg Asset Amort</t>
  </si>
  <si>
    <t>Total KS</t>
  </si>
  <si>
    <t>Upon Surch Recvy</t>
  </si>
  <si>
    <t>Ad Valorem Expense</t>
  </si>
  <si>
    <t>(Acct 4081)</t>
  </si>
  <si>
    <t>(Acct 4081-30102)</t>
  </si>
  <si>
    <t>Recon to Case Amount:</t>
  </si>
  <si>
    <t>Net Expense booked</t>
  </si>
  <si>
    <t>Base Ad Valorem Expense included in Rates</t>
  </si>
  <si>
    <t>TX Rule 8.209 Ad Valorem Deferrals</t>
  </si>
  <si>
    <t>2019 Monthly Budget</t>
  </si>
  <si>
    <t>Mid-Tex</t>
  </si>
  <si>
    <t>Amarillo</t>
  </si>
  <si>
    <t>Lubbock</t>
  </si>
  <si>
    <t>WT Cities</t>
  </si>
  <si>
    <t>Total WTX</t>
  </si>
  <si>
    <t>Total TX</t>
  </si>
  <si>
    <t>FY 2017</t>
  </si>
  <si>
    <t>Expense in FY21</t>
  </si>
  <si>
    <t>Proposed Entries (CY20)</t>
  </si>
  <si>
    <t>Proposed Entries (FY21)</t>
  </si>
  <si>
    <t>less amount excluded from Surcharge Rider</t>
  </si>
  <si>
    <t>Louisiana</t>
  </si>
  <si>
    <t>FY 2021 Original Ad Valorem Budget</t>
  </si>
  <si>
    <t>FY 2021 Adjusted Ad Valorem Budget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</si>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</sst>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0" borderId="0" xfId="1" applyFill="1"/>
    <xf numFmtId="0" fontId="3" fillId="0" borderId="1" xfId="1" applyFont="1" applyBorder="1"/>
    <xf numFmtId="0" fontId="3" fillId="0" borderId="2" xfId="1" applyFont="1" applyBorder="1"/>
    <xf numFmtId="0" fontId="1" fillId="0" borderId="2" xfId="1" applyFill="1" applyBorder="1"/>
    <xf numFmtId="0" fontId="1" fillId="0" borderId="2" xfId="1" applyBorder="1"/>
    <xf numFmtId="0" fontId="1" fillId="0" borderId="3" xfId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5" xfId="1" applyFont="1" applyFill="1" applyBorder="1" applyAlignment="1">
      <alignment horizontal="center" wrapText="1"/>
    </xf>
    <xf numFmtId="0" fontId="1" fillId="0" borderId="5" xfId="1" applyBorder="1"/>
    <xf numFmtId="0" fontId="4" fillId="0" borderId="6" xfId="1" applyFont="1" applyBorder="1" applyAlignment="1">
      <alignment horizontal="center" wrapText="1"/>
    </xf>
    <xf numFmtId="165" fontId="3" fillId="0" borderId="7" xfId="1" applyNumberFormat="1" applyFont="1" applyBorder="1" applyAlignment="1">
      <alignment horizontal="center"/>
    </xf>
    <xf numFmtId="0" fontId="3" fillId="0" borderId="0" xfId="1" applyFont="1" applyBorder="1"/>
    <xf numFmtId="0" fontId="3" fillId="2" borderId="8" xfId="1" applyFont="1" applyFill="1" applyBorder="1"/>
    <xf numFmtId="37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/>
    <xf numFmtId="41" fontId="5" fillId="0" borderId="0" xfId="1" applyNumberFormat="1" applyFont="1" applyFill="1" applyBorder="1"/>
    <xf numFmtId="41" fontId="5" fillId="2" borderId="8" xfId="1" applyNumberFormat="1" applyFont="1" applyFill="1" applyBorder="1"/>
    <xf numFmtId="41" fontId="5" fillId="0" borderId="10" xfId="1" applyNumberFormat="1" applyFont="1" applyBorder="1"/>
    <xf numFmtId="41" fontId="1" fillId="0" borderId="0" xfId="1" applyNumberFormat="1"/>
    <xf numFmtId="164" fontId="5" fillId="0" borderId="0" xfId="2" applyNumberFormat="1" applyFont="1" applyBorder="1"/>
    <xf numFmtId="43" fontId="1" fillId="0" borderId="0" xfId="1" applyNumberFormat="1"/>
    <xf numFmtId="49" fontId="3" fillId="0" borderId="7" xfId="1" applyNumberFormat="1" applyFont="1" applyBorder="1" applyAlignment="1">
      <alignment horizontal="center"/>
    </xf>
    <xf numFmtId="37" fontId="3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37" fontId="3" fillId="0" borderId="0" xfId="0" applyNumberFormat="1" applyFont="1"/>
    <xf numFmtId="41" fontId="5" fillId="0" borderId="10" xfId="1" applyNumberFormat="1" applyFont="1" applyFill="1" applyBorder="1"/>
    <xf numFmtId="37" fontId="1" fillId="0" borderId="0" xfId="1" applyNumberFormat="1"/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/>
    <xf numFmtId="0" fontId="3" fillId="2" borderId="9" xfId="1" applyFont="1" applyFill="1" applyBorder="1"/>
    <xf numFmtId="41" fontId="3" fillId="0" borderId="9" xfId="2" applyNumberFormat="1" applyFont="1" applyFill="1" applyBorder="1"/>
    <xf numFmtId="165" fontId="3" fillId="0" borderId="11" xfId="1" applyNumberFormat="1" applyFont="1" applyBorder="1" applyAlignment="1">
      <alignment horizontal="center"/>
    </xf>
    <xf numFmtId="0" fontId="3" fillId="0" borderId="12" xfId="1" applyFont="1" applyBorder="1"/>
    <xf numFmtId="41" fontId="3" fillId="0" borderId="12" xfId="2" applyNumberFormat="1" applyFont="1" applyFill="1" applyBorder="1"/>
    <xf numFmtId="41" fontId="5" fillId="0" borderId="13" xfId="1" applyNumberFormat="1" applyFont="1" applyFill="1" applyBorder="1"/>
    <xf numFmtId="41" fontId="5" fillId="0" borderId="12" xfId="1" applyNumberFormat="1" applyFont="1" applyFill="1" applyBorder="1"/>
    <xf numFmtId="41" fontId="5" fillId="0" borderId="14" xfId="1" applyNumberFormat="1" applyFont="1" applyBorder="1"/>
    <xf numFmtId="165" fontId="3" fillId="0" borderId="4" xfId="1" applyNumberFormat="1" applyFont="1" applyBorder="1" applyAlignment="1">
      <alignment horizontal="center"/>
    </xf>
    <xf numFmtId="0" fontId="3" fillId="0" borderId="5" xfId="1" applyFont="1" applyBorder="1"/>
    <xf numFmtId="0" fontId="3" fillId="2" borderId="15" xfId="1" applyFont="1" applyFill="1" applyBorder="1"/>
    <xf numFmtId="41" fontId="3" fillId="0" borderId="5" xfId="2" applyNumberFormat="1" applyFont="1" applyFill="1" applyBorder="1"/>
    <xf numFmtId="41" fontId="5" fillId="0" borderId="5" xfId="1" applyNumberFormat="1" applyFont="1" applyFill="1" applyBorder="1"/>
    <xf numFmtId="41" fontId="5" fillId="2" borderId="15" xfId="1" applyNumberFormat="1" applyFont="1" applyFill="1" applyBorder="1"/>
    <xf numFmtId="41" fontId="5" fillId="0" borderId="6" xfId="1" applyNumberFormat="1" applyFont="1" applyBorder="1"/>
    <xf numFmtId="41" fontId="1" fillId="0" borderId="0" xfId="1" applyNumberFormat="1" applyFill="1"/>
    <xf numFmtId="0" fontId="1" fillId="0" borderId="0" xfId="1" quotePrefix="1"/>
    <xf numFmtId="164" fontId="1" fillId="0" borderId="0" xfId="1" applyNumberFormat="1"/>
    <xf numFmtId="0" fontId="2" fillId="0" borderId="0" xfId="0" applyFont="1" applyAlignment="1">
      <alignment horizontal="center"/>
    </xf>
    <xf numFmtId="0" fontId="9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3" fontId="0" fillId="0" borderId="0" xfId="0" applyNumberFormat="1"/>
    <xf numFmtId="17" fontId="0" fillId="0" borderId="0" xfId="0" applyNumberFormat="1"/>
    <xf numFmtId="164" fontId="0" fillId="0" borderId="0" xfId="3" applyNumberFormat="1" applyFont="1" applyFill="1"/>
    <xf numFmtId="0" fontId="6" fillId="0" borderId="0" xfId="0" applyFont="1"/>
    <xf numFmtId="164" fontId="6" fillId="0" borderId="0" xfId="0" applyNumberFormat="1" applyFont="1"/>
    <xf numFmtId="164" fontId="6" fillId="0" borderId="0" xfId="3" applyNumberFormat="1" applyFont="1" applyFill="1"/>
    <xf numFmtId="164" fontId="0" fillId="0" borderId="16" xfId="3" applyNumberFormat="1" applyFont="1" applyFill="1" applyBorder="1"/>
    <xf numFmtId="164" fontId="0" fillId="0" borderId="12" xfId="0" applyNumberFormat="1" applyBorder="1"/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0" xfId="3" applyNumberFormat="1" applyFont="1" applyFill="1"/>
    <xf numFmtId="164" fontId="10" fillId="0" borderId="0" xfId="0" applyNumberFormat="1" applyFont="1"/>
    <xf numFmtId="164" fontId="7" fillId="0" borderId="16" xfId="3" applyNumberFormat="1" applyFont="1" applyFill="1" applyBorder="1"/>
    <xf numFmtId="164" fontId="10" fillId="0" borderId="16" xfId="3" applyNumberFormat="1" applyFont="1" applyFill="1" applyBorder="1"/>
    <xf numFmtId="164" fontId="10" fillId="0" borderId="16" xfId="0" applyNumberFormat="1" applyFont="1" applyBorder="1"/>
    <xf numFmtId="164" fontId="0" fillId="0" borderId="0" xfId="3" applyNumberFormat="1" applyFont="1" applyFill="1" applyBorder="1"/>
    <xf numFmtId="0" fontId="10" fillId="0" borderId="0" xfId="0" applyFont="1"/>
    <xf numFmtId="166" fontId="10" fillId="0" borderId="17" xfId="4" applyNumberFormat="1" applyFont="1" applyFill="1" applyBorder="1"/>
    <xf numFmtId="0" fontId="7" fillId="0" borderId="12" xfId="0" applyFont="1" applyBorder="1" applyAlignment="1">
      <alignment horizontal="center"/>
    </xf>
    <xf numFmtId="166" fontId="7" fillId="0" borderId="0" xfId="4" applyNumberFormat="1" applyFont="1"/>
    <xf numFmtId="166" fontId="0" fillId="0" borderId="0" xfId="4" applyNumberFormat="1" applyFont="1"/>
    <xf numFmtId="164" fontId="7" fillId="0" borderId="0" xfId="3" applyNumberFormat="1" applyFont="1"/>
    <xf numFmtId="164" fontId="0" fillId="0" borderId="0" xfId="3" applyNumberFormat="1" applyFont="1"/>
    <xf numFmtId="0" fontId="7" fillId="0" borderId="0" xfId="0" applyFont="1"/>
    <xf numFmtId="166" fontId="7" fillId="0" borderId="18" xfId="0" applyNumberFormat="1" applyFont="1" applyBorder="1"/>
    <xf numFmtId="0" fontId="4" fillId="0" borderId="19" xfId="1" applyFont="1" applyBorder="1" applyAlignment="1">
      <alignment horizontal="center"/>
    </xf>
    <xf numFmtId="0" fontId="4" fillId="0" borderId="20" xfId="1" applyFont="1" applyBorder="1"/>
    <xf numFmtId="0" fontId="4" fillId="0" borderId="20" xfId="1" applyFont="1" applyFill="1" applyBorder="1" applyAlignment="1">
      <alignment horizontal="center" wrapText="1"/>
    </xf>
    <xf numFmtId="0" fontId="1" fillId="0" borderId="20" xfId="1" applyBorder="1"/>
    <xf numFmtId="0" fontId="4" fillId="0" borderId="21" xfId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5">
    <cellStyle name="Comma" xfId="3" builtinId="3"/>
    <cellStyle name="Comma 4" xfId="2" xr:uid="{00000000-0005-0000-0000-000000000000}"/>
    <cellStyle name="Currency" xfId="4" builtinId="4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3BBC-301F-480C-B693-88F26844C34F}">
  <sheetPr>
    <pageSetUpPr fitToPage="1"/>
  </sheetPr>
  <dimension ref="A1:M19"/>
  <sheetViews>
    <sheetView workbookViewId="0">
      <selection activeCell="D14" sqref="D14:E15"/>
    </sheetView>
  </sheetViews>
  <sheetFormatPr defaultRowHeight="15" x14ac:dyDescent="0.25"/>
  <cols>
    <col min="1" max="1" width="12.7109375" style="1" bestFit="1" customWidth="1"/>
    <col min="2" max="2" width="29.85546875" style="1" customWidth="1"/>
    <col min="3" max="3" width="1.85546875" style="1" customWidth="1"/>
    <col min="4" max="5" width="11.7109375" style="1" bestFit="1" customWidth="1"/>
    <col min="6" max="6" width="12.7109375" style="1" bestFit="1" customWidth="1"/>
    <col min="7" max="7" width="1.7109375" style="1" customWidth="1"/>
    <col min="8" max="8" width="14.5703125" style="2" customWidth="1"/>
    <col min="9" max="9" width="12.7109375" style="1" customWidth="1"/>
    <col min="10" max="10" width="13.28515625" style="1" bestFit="1" customWidth="1"/>
    <col min="11" max="12" width="10.5703125" style="1" bestFit="1" customWidth="1"/>
    <col min="13" max="13" width="11.5703125" style="1" bestFit="1" customWidth="1"/>
    <col min="14" max="16384" width="9.140625" style="1"/>
  </cols>
  <sheetData>
    <row r="1" spans="1:13" ht="18.75" x14ac:dyDescent="0.3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13" ht="15.75" thickBot="1" x14ac:dyDescent="0.3"/>
    <row r="3" spans="1:13" ht="57.75" customHeight="1" thickBot="1" x14ac:dyDescent="0.3">
      <c r="A3" s="80" t="s">
        <v>0</v>
      </c>
      <c r="B3" s="81" t="s">
        <v>1</v>
      </c>
      <c r="C3" s="81"/>
      <c r="D3" s="82" t="s">
        <v>31</v>
      </c>
      <c r="E3" s="82" t="s">
        <v>28</v>
      </c>
      <c r="F3" s="82" t="s">
        <v>29</v>
      </c>
      <c r="G3" s="83"/>
      <c r="H3" s="82" t="s">
        <v>2</v>
      </c>
      <c r="I3" s="84" t="s">
        <v>30</v>
      </c>
    </row>
    <row r="4" spans="1:13" x14ac:dyDescent="0.25">
      <c r="A4" s="13">
        <v>30000</v>
      </c>
      <c r="B4" s="14" t="s">
        <v>11</v>
      </c>
      <c r="C4" s="15"/>
      <c r="D4" s="25">
        <v>1900</v>
      </c>
      <c r="E4" s="26">
        <v>1900</v>
      </c>
      <c r="F4" s="18">
        <f>(D4*3)+(E4*9)</f>
        <v>22800</v>
      </c>
      <c r="G4" s="19"/>
      <c r="H4" s="18">
        <v>0</v>
      </c>
      <c r="I4" s="20">
        <f>F4+H4</f>
        <v>22800</v>
      </c>
      <c r="J4" s="23"/>
      <c r="K4" s="49"/>
      <c r="L4" s="49"/>
      <c r="M4" s="21"/>
    </row>
    <row r="5" spans="1:13" x14ac:dyDescent="0.25">
      <c r="A5" s="13">
        <v>33000</v>
      </c>
      <c r="B5" s="14" t="s">
        <v>11</v>
      </c>
      <c r="C5" s="15"/>
      <c r="D5" s="25">
        <v>188900</v>
      </c>
      <c r="E5" s="26">
        <v>248800</v>
      </c>
      <c r="F5" s="18">
        <f>(D5*3)+(E5*9)</f>
        <v>2805900</v>
      </c>
      <c r="G5" s="19"/>
      <c r="H5" s="18">
        <v>-34260</v>
      </c>
      <c r="I5" s="20">
        <f>F5+H5</f>
        <v>2771640</v>
      </c>
      <c r="J5" s="23"/>
      <c r="K5" s="27"/>
      <c r="L5" s="27"/>
    </row>
    <row r="6" spans="1:13" x14ac:dyDescent="0.25">
      <c r="A6" s="34"/>
      <c r="B6" s="35"/>
      <c r="C6" s="15"/>
      <c r="D6" s="36"/>
      <c r="E6" s="36"/>
      <c r="F6" s="38"/>
      <c r="G6" s="19"/>
      <c r="H6" s="38"/>
      <c r="I6" s="39"/>
    </row>
    <row r="7" spans="1:13" ht="15.75" thickBot="1" x14ac:dyDescent="0.3">
      <c r="A7" s="40" t="s">
        <v>21</v>
      </c>
      <c r="B7" s="41"/>
      <c r="C7" s="42"/>
      <c r="D7" s="43">
        <f>SUM(D4:D5)</f>
        <v>190800</v>
      </c>
      <c r="E7" s="43">
        <f>SUM(E4:E5)</f>
        <v>250700</v>
      </c>
      <c r="F7" s="44">
        <f>SUM(F4:F5)</f>
        <v>2828700</v>
      </c>
      <c r="G7" s="45"/>
      <c r="H7" s="44">
        <f>SUM(H4:H5)</f>
        <v>-34260</v>
      </c>
      <c r="I7" s="46">
        <f>SUM(I4:I5)</f>
        <v>2794440</v>
      </c>
    </row>
    <row r="8" spans="1:13" x14ac:dyDescent="0.25">
      <c r="D8" s="21"/>
      <c r="E8" s="21"/>
      <c r="F8" s="23"/>
      <c r="H8" s="47"/>
      <c r="I8" s="23"/>
    </row>
    <row r="9" spans="1:13" x14ac:dyDescent="0.25">
      <c r="D9" s="21"/>
      <c r="E9" s="21"/>
      <c r="F9" s="21"/>
    </row>
    <row r="11" spans="1:13" ht="18.75" x14ac:dyDescent="0.3">
      <c r="A11" s="85" t="s">
        <v>66</v>
      </c>
      <c r="B11" s="85"/>
      <c r="C11" s="85"/>
      <c r="D11" s="85"/>
      <c r="E11" s="85"/>
      <c r="F11" s="85"/>
      <c r="G11" s="85"/>
      <c r="H11" s="85"/>
      <c r="I11" s="85"/>
    </row>
    <row r="12" spans="1:13" ht="15.75" thickBot="1" x14ac:dyDescent="0.3"/>
    <row r="13" spans="1:13" ht="57" customHeight="1" thickBot="1" x14ac:dyDescent="0.3">
      <c r="A13" s="80" t="s">
        <v>0</v>
      </c>
      <c r="B13" s="81" t="s">
        <v>1</v>
      </c>
      <c r="C13" s="81"/>
      <c r="D13" s="82" t="s">
        <v>31</v>
      </c>
      <c r="E13" s="82" t="s">
        <v>28</v>
      </c>
      <c r="F13" s="82" t="s">
        <v>29</v>
      </c>
      <c r="G13" s="83"/>
      <c r="H13" s="82" t="s">
        <v>2</v>
      </c>
      <c r="I13" s="84" t="s">
        <v>30</v>
      </c>
    </row>
    <row r="14" spans="1:13" x14ac:dyDescent="0.25">
      <c r="A14" s="13">
        <v>30000</v>
      </c>
      <c r="B14" s="14" t="s">
        <v>11</v>
      </c>
      <c r="C14" s="15"/>
      <c r="D14" s="25">
        <v>1900</v>
      </c>
      <c r="E14" s="26">
        <v>1900</v>
      </c>
      <c r="F14" s="18">
        <f>(D14*3)+(E14*9)</f>
        <v>22800</v>
      </c>
      <c r="G14" s="19"/>
      <c r="H14" s="18">
        <v>0</v>
      </c>
      <c r="I14" s="20">
        <f>F14+H14</f>
        <v>22800</v>
      </c>
    </row>
    <row r="15" spans="1:13" x14ac:dyDescent="0.25">
      <c r="A15" s="13">
        <v>33000</v>
      </c>
      <c r="B15" s="14" t="s">
        <v>11</v>
      </c>
      <c r="C15" s="15"/>
      <c r="D15" s="25">
        <f>188900+47710</f>
        <v>236610</v>
      </c>
      <c r="E15" s="26">
        <v>279502.89090080681</v>
      </c>
      <c r="F15" s="18">
        <f>(D15*3)+(E15*9)</f>
        <v>3225356.0181072615</v>
      </c>
      <c r="G15" s="19"/>
      <c r="H15" s="18">
        <v>-34260</v>
      </c>
      <c r="I15" s="20">
        <f>F15+H15</f>
        <v>3191096.0181072615</v>
      </c>
    </row>
    <row r="16" spans="1:13" x14ac:dyDescent="0.25">
      <c r="A16" s="34"/>
      <c r="B16" s="35"/>
      <c r="C16" s="15"/>
      <c r="D16" s="36"/>
      <c r="E16" s="36"/>
      <c r="F16" s="38"/>
      <c r="G16" s="19"/>
      <c r="H16" s="38"/>
      <c r="I16" s="39"/>
    </row>
    <row r="17" spans="1:9" ht="15.75" thickBot="1" x14ac:dyDescent="0.3">
      <c r="A17" s="40" t="s">
        <v>21</v>
      </c>
      <c r="B17" s="41"/>
      <c r="C17" s="42"/>
      <c r="D17" s="43">
        <f>SUM(D14:D15)</f>
        <v>238510</v>
      </c>
      <c r="E17" s="43">
        <f>SUM(E14:E15)</f>
        <v>281402.89090080681</v>
      </c>
      <c r="F17" s="44">
        <f>SUM(F14:F15)</f>
        <v>3248156.0181072615</v>
      </c>
      <c r="G17" s="45"/>
      <c r="H17" s="44">
        <f>SUM(H14:H15)</f>
        <v>-34260</v>
      </c>
      <c r="I17" s="46">
        <f>SUM(I14:I15)</f>
        <v>3213896.0181072615</v>
      </c>
    </row>
    <row r="18" spans="1:9" x14ac:dyDescent="0.25">
      <c r="F18" s="21"/>
    </row>
    <row r="19" spans="1:9" x14ac:dyDescent="0.25">
      <c r="I19" s="21"/>
    </row>
  </sheetData>
  <mergeCells count="2">
    <mergeCell ref="A1:I1"/>
    <mergeCell ref="A11:I11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workbookViewId="0">
      <selection activeCell="I21" sqref="I21"/>
    </sheetView>
  </sheetViews>
  <sheetFormatPr defaultRowHeight="15" x14ac:dyDescent="0.25"/>
  <cols>
    <col min="1" max="1" width="12.7109375" style="1" bestFit="1" customWidth="1"/>
    <col min="2" max="2" width="29.85546875" style="1" customWidth="1"/>
    <col min="3" max="3" width="1.85546875" style="1" customWidth="1"/>
    <col min="4" max="5" width="11.7109375" style="1" bestFit="1" customWidth="1"/>
    <col min="6" max="6" width="12.7109375" style="1" bestFit="1" customWidth="1"/>
    <col min="7" max="7" width="1.7109375" style="1" customWidth="1"/>
    <col min="8" max="8" width="14.5703125" style="2" customWidth="1"/>
    <col min="9" max="9" width="12.7109375" style="1" customWidth="1"/>
    <col min="10" max="10" width="13.28515625" style="1" bestFit="1" customWidth="1"/>
    <col min="11" max="12" width="10.5703125" style="1" bestFit="1" customWidth="1"/>
    <col min="13" max="13" width="11.5703125" style="1" bestFit="1" customWidth="1"/>
    <col min="14" max="16384" width="9.140625" style="1"/>
  </cols>
  <sheetData>
    <row r="1" spans="1:13" ht="23.25" x14ac:dyDescent="0.35">
      <c r="A1" s="86" t="s">
        <v>27</v>
      </c>
      <c r="B1" s="86"/>
      <c r="C1" s="86"/>
      <c r="D1" s="86"/>
      <c r="E1" s="86"/>
      <c r="F1" s="86"/>
      <c r="G1" s="86"/>
      <c r="H1" s="86"/>
      <c r="I1" s="86"/>
    </row>
    <row r="2" spans="1:13" ht="15.75" thickBot="1" x14ac:dyDescent="0.3"/>
    <row r="3" spans="1:13" x14ac:dyDescent="0.25">
      <c r="A3" s="3"/>
      <c r="B3" s="4"/>
      <c r="C3" s="4"/>
      <c r="D3" s="87"/>
      <c r="E3" s="87"/>
      <c r="F3" s="5"/>
      <c r="G3" s="6"/>
      <c r="H3" s="5"/>
      <c r="I3" s="7"/>
    </row>
    <row r="4" spans="1:13" ht="57.75" customHeight="1" thickBot="1" x14ac:dyDescent="0.3">
      <c r="A4" s="8" t="s">
        <v>0</v>
      </c>
      <c r="B4" s="9" t="s">
        <v>1</v>
      </c>
      <c r="C4" s="9"/>
      <c r="D4" s="10" t="s">
        <v>31</v>
      </c>
      <c r="E4" s="10" t="s">
        <v>28</v>
      </c>
      <c r="F4" s="10" t="s">
        <v>29</v>
      </c>
      <c r="G4" s="11"/>
      <c r="H4" s="10" t="s">
        <v>2</v>
      </c>
      <c r="I4" s="12" t="s">
        <v>30</v>
      </c>
    </row>
    <row r="5" spans="1:13" x14ac:dyDescent="0.25">
      <c r="A5" s="13">
        <v>2000</v>
      </c>
      <c r="B5" s="14" t="s">
        <v>3</v>
      </c>
      <c r="C5" s="15"/>
      <c r="D5" s="16">
        <v>80400</v>
      </c>
      <c r="E5" s="17">
        <v>41200</v>
      </c>
      <c r="F5" s="18">
        <f>(D5*3)+(E5*9)</f>
        <v>612000</v>
      </c>
      <c r="G5" s="19"/>
      <c r="H5" s="18">
        <v>0</v>
      </c>
      <c r="I5" s="20">
        <f>F5+H5</f>
        <v>612000</v>
      </c>
      <c r="J5" s="21"/>
    </row>
    <row r="6" spans="1:13" x14ac:dyDescent="0.25">
      <c r="A6" s="13">
        <v>12000</v>
      </c>
      <c r="B6" s="14" t="s">
        <v>4</v>
      </c>
      <c r="C6" s="15"/>
      <c r="D6" s="16">
        <v>48100</v>
      </c>
      <c r="E6" s="17">
        <v>28500</v>
      </c>
      <c r="F6" s="18">
        <f>(D6*3)+(E6*9)</f>
        <v>400800</v>
      </c>
      <c r="G6" s="19"/>
      <c r="H6" s="18">
        <v>0</v>
      </c>
      <c r="I6" s="20">
        <f>F6+H6</f>
        <v>400800</v>
      </c>
      <c r="J6" s="21"/>
    </row>
    <row r="7" spans="1:13" x14ac:dyDescent="0.25">
      <c r="A7" s="13"/>
      <c r="B7" s="14"/>
      <c r="C7" s="15"/>
      <c r="D7" s="17"/>
      <c r="E7" s="17"/>
      <c r="F7" s="18"/>
      <c r="G7" s="19"/>
      <c r="H7" s="18"/>
      <c r="I7" s="20"/>
      <c r="J7" s="21"/>
    </row>
    <row r="8" spans="1:13" x14ac:dyDescent="0.25">
      <c r="A8" s="13">
        <v>77000</v>
      </c>
      <c r="B8" s="14" t="s">
        <v>64</v>
      </c>
      <c r="C8" s="15"/>
      <c r="D8" s="17">
        <v>1341400</v>
      </c>
      <c r="E8" s="22">
        <v>1473100</v>
      </c>
      <c r="F8" s="18">
        <f>(D8*3)+(E8*9)</f>
        <v>17282100</v>
      </c>
      <c r="G8" s="19"/>
      <c r="H8" s="18">
        <v>-274836</v>
      </c>
      <c r="I8" s="20">
        <f>F8+H8</f>
        <v>17007264</v>
      </c>
      <c r="J8" s="23"/>
    </row>
    <row r="9" spans="1:13" x14ac:dyDescent="0.25">
      <c r="A9" s="13"/>
      <c r="B9" s="14"/>
      <c r="C9" s="15"/>
      <c r="D9" s="17"/>
      <c r="E9" s="17"/>
      <c r="F9" s="18"/>
      <c r="G9" s="19"/>
      <c r="H9" s="18"/>
      <c r="I9" s="20"/>
      <c r="J9" s="23"/>
    </row>
    <row r="10" spans="1:13" x14ac:dyDescent="0.25">
      <c r="A10" s="13">
        <v>5000</v>
      </c>
      <c r="B10" s="14" t="s">
        <v>5</v>
      </c>
      <c r="C10" s="15"/>
      <c r="D10" s="17">
        <v>793500</v>
      </c>
      <c r="E10" s="17">
        <v>773800</v>
      </c>
      <c r="F10" s="18">
        <f>(D10*3)+(E10*9)</f>
        <v>9344700</v>
      </c>
      <c r="G10" s="19"/>
      <c r="H10" s="18">
        <v>-264928</v>
      </c>
      <c r="I10" s="20">
        <f>F10+H10</f>
        <v>9079772</v>
      </c>
      <c r="J10" s="23"/>
    </row>
    <row r="11" spans="1:13" x14ac:dyDescent="0.25">
      <c r="A11" s="13">
        <v>10000</v>
      </c>
      <c r="B11" s="14" t="s">
        <v>5</v>
      </c>
      <c r="C11" s="15"/>
      <c r="D11" s="17">
        <v>18000</v>
      </c>
      <c r="E11" s="17">
        <v>20000</v>
      </c>
      <c r="F11" s="18">
        <f>(D11*3)+(E11*9)</f>
        <v>234000</v>
      </c>
      <c r="G11" s="19"/>
      <c r="H11" s="18">
        <v>-35628</v>
      </c>
      <c r="I11" s="20">
        <f>F11+H11</f>
        <v>198372</v>
      </c>
      <c r="J11" s="23"/>
      <c r="K11" s="23"/>
    </row>
    <row r="12" spans="1:13" x14ac:dyDescent="0.25">
      <c r="A12" s="13">
        <v>19000</v>
      </c>
      <c r="B12" s="14" t="s">
        <v>6</v>
      </c>
      <c r="C12" s="15"/>
      <c r="D12" s="17">
        <v>59000</v>
      </c>
      <c r="E12" s="17">
        <v>62000</v>
      </c>
      <c r="F12" s="18">
        <f>(D12*3)+(E12*9)</f>
        <v>735000</v>
      </c>
      <c r="G12" s="19"/>
      <c r="H12" s="18">
        <v>0</v>
      </c>
      <c r="I12" s="20">
        <f>F12+H12</f>
        <v>735000</v>
      </c>
      <c r="J12" s="23"/>
      <c r="K12" s="23"/>
    </row>
    <row r="13" spans="1:13" x14ac:dyDescent="0.25">
      <c r="A13" s="24"/>
      <c r="B13" s="14"/>
      <c r="C13" s="15"/>
      <c r="D13" s="17"/>
      <c r="E13" s="17"/>
      <c r="F13" s="18"/>
      <c r="G13" s="19"/>
      <c r="H13" s="18"/>
      <c r="I13" s="20"/>
      <c r="J13" s="23"/>
    </row>
    <row r="14" spans="1:13" x14ac:dyDescent="0.25">
      <c r="A14" s="13">
        <v>9000</v>
      </c>
      <c r="B14" s="14" t="s">
        <v>7</v>
      </c>
      <c r="C14" s="15"/>
      <c r="D14" s="17">
        <v>630100</v>
      </c>
      <c r="E14" s="22">
        <v>695800</v>
      </c>
      <c r="F14" s="18">
        <f>(D14*3)+(E14*9)</f>
        <v>8152500</v>
      </c>
      <c r="G14" s="19"/>
      <c r="H14" s="18">
        <v>-60234</v>
      </c>
      <c r="I14" s="20">
        <f>F14+H14</f>
        <v>8092266</v>
      </c>
      <c r="J14" s="23"/>
      <c r="M14" s="23"/>
    </row>
    <row r="15" spans="1:13" x14ac:dyDescent="0.25">
      <c r="A15" s="13">
        <v>93000</v>
      </c>
      <c r="B15" s="14" t="s">
        <v>8</v>
      </c>
      <c r="C15" s="15"/>
      <c r="D15" s="25">
        <v>310800</v>
      </c>
      <c r="E15" s="22">
        <v>463500</v>
      </c>
      <c r="F15" s="18">
        <f>(D15*3)+(E15*9)</f>
        <v>5103900</v>
      </c>
      <c r="G15" s="19"/>
      <c r="H15" s="18">
        <v>-72902</v>
      </c>
      <c r="I15" s="20">
        <f>F15+H15</f>
        <v>5030998</v>
      </c>
      <c r="J15" s="23"/>
      <c r="M15" s="23"/>
    </row>
    <row r="16" spans="1:13" x14ac:dyDescent="0.25">
      <c r="A16" s="13">
        <v>96000</v>
      </c>
      <c r="B16" s="14" t="s">
        <v>9</v>
      </c>
      <c r="C16" s="15"/>
      <c r="D16" s="25">
        <v>33300</v>
      </c>
      <c r="E16" s="22">
        <v>59000</v>
      </c>
      <c r="F16" s="18">
        <f>(D16*3)+(E16*9)</f>
        <v>630900</v>
      </c>
      <c r="G16" s="19"/>
      <c r="H16" s="18">
        <v>-6681</v>
      </c>
      <c r="I16" s="20">
        <f>F16+H16</f>
        <v>624219</v>
      </c>
      <c r="J16" s="23"/>
    </row>
    <row r="17" spans="1:13" x14ac:dyDescent="0.25">
      <c r="A17" s="13">
        <v>91000</v>
      </c>
      <c r="B17" s="14" t="s">
        <v>10</v>
      </c>
      <c r="C17" s="15"/>
      <c r="D17" s="25">
        <v>0</v>
      </c>
      <c r="E17" s="25">
        <v>0</v>
      </c>
      <c r="F17" s="18">
        <f>(D17*3)+(E17*9)</f>
        <v>0</v>
      </c>
      <c r="G17" s="19"/>
      <c r="H17" s="18">
        <v>0</v>
      </c>
      <c r="I17" s="20">
        <f>F17+H17</f>
        <v>0</v>
      </c>
      <c r="J17" s="23"/>
    </row>
    <row r="18" spans="1:13" x14ac:dyDescent="0.25">
      <c r="A18" s="13"/>
      <c r="B18" s="14"/>
      <c r="C18" s="15"/>
      <c r="D18" s="25"/>
      <c r="E18" s="25"/>
      <c r="F18" s="18"/>
      <c r="G18" s="19"/>
      <c r="H18" s="18"/>
      <c r="I18" s="20"/>
      <c r="J18" s="23"/>
    </row>
    <row r="19" spans="1:13" x14ac:dyDescent="0.25">
      <c r="A19" s="13">
        <v>30000</v>
      </c>
      <c r="B19" s="14" t="s">
        <v>11</v>
      </c>
      <c r="C19" s="15"/>
      <c r="D19" s="25">
        <v>1900</v>
      </c>
      <c r="E19" s="26">
        <v>1900</v>
      </c>
      <c r="F19" s="18">
        <f>(D19*3)+(E19*9)</f>
        <v>22800</v>
      </c>
      <c r="G19" s="19"/>
      <c r="H19" s="18">
        <v>0</v>
      </c>
      <c r="I19" s="20">
        <f>F19+H19</f>
        <v>22800</v>
      </c>
      <c r="K19" s="49"/>
      <c r="L19" s="49"/>
      <c r="M19" s="21"/>
    </row>
    <row r="20" spans="1:13" x14ac:dyDescent="0.25">
      <c r="A20" s="13">
        <v>33000</v>
      </c>
      <c r="B20" s="14" t="s">
        <v>11</v>
      </c>
      <c r="C20" s="15"/>
      <c r="D20" s="25">
        <v>236610</v>
      </c>
      <c r="E20" s="26">
        <f>292000-E19</f>
        <v>290100</v>
      </c>
      <c r="F20" s="18">
        <f>(D20*3)+(E20*9)</f>
        <v>3320730</v>
      </c>
      <c r="G20" s="19"/>
      <c r="H20" s="18">
        <v>-60805</v>
      </c>
      <c r="I20" s="20">
        <f>F20+H20</f>
        <v>3259925</v>
      </c>
      <c r="J20" s="23"/>
      <c r="K20" s="27"/>
      <c r="L20" s="27"/>
    </row>
    <row r="21" spans="1:13" x14ac:dyDescent="0.25">
      <c r="A21" s="13">
        <v>81000</v>
      </c>
      <c r="B21" s="14" t="s">
        <v>12</v>
      </c>
      <c r="C21" s="15"/>
      <c r="D21" s="17">
        <v>668007</v>
      </c>
      <c r="E21" s="17">
        <v>668007</v>
      </c>
      <c r="F21" s="18">
        <f>(D21*3)+(E21*9)</f>
        <v>8016084</v>
      </c>
      <c r="G21" s="19"/>
      <c r="H21" s="18">
        <v>-87597</v>
      </c>
      <c r="I21" s="28">
        <f>F21+H21</f>
        <v>7928487</v>
      </c>
      <c r="J21" s="23"/>
      <c r="K21" s="29"/>
      <c r="L21" s="29"/>
    </row>
    <row r="22" spans="1:13" x14ac:dyDescent="0.25">
      <c r="A22" s="13"/>
      <c r="B22" s="14"/>
      <c r="C22" s="15"/>
      <c r="D22" s="17"/>
      <c r="E22" s="17"/>
      <c r="F22" s="18"/>
      <c r="G22" s="19"/>
      <c r="H22" s="18"/>
      <c r="I22" s="20"/>
      <c r="J22" s="23"/>
    </row>
    <row r="23" spans="1:13" x14ac:dyDescent="0.25">
      <c r="A23" s="13">
        <v>170000</v>
      </c>
      <c r="B23" s="14" t="s">
        <v>13</v>
      </c>
      <c r="C23" s="15"/>
      <c r="D23" s="17">
        <v>1411400</v>
      </c>
      <c r="E23" s="26">
        <v>1471100</v>
      </c>
      <c r="F23" s="18">
        <f>(D23*3)+(E23*9)</f>
        <v>17474100</v>
      </c>
      <c r="G23" s="19"/>
      <c r="H23" s="18">
        <v>-508025</v>
      </c>
      <c r="I23" s="20">
        <f>F23+H23</f>
        <v>16966075</v>
      </c>
      <c r="J23" s="23"/>
    </row>
    <row r="24" spans="1:13" x14ac:dyDescent="0.25">
      <c r="A24" s="13"/>
      <c r="B24" s="14"/>
      <c r="C24" s="15"/>
      <c r="D24" s="17"/>
      <c r="E24" s="26"/>
      <c r="F24" s="18"/>
      <c r="G24" s="19"/>
      <c r="H24" s="18"/>
      <c r="I24" s="20"/>
      <c r="J24" s="23"/>
    </row>
    <row r="25" spans="1:13" x14ac:dyDescent="0.25">
      <c r="A25" s="30">
        <v>190000</v>
      </c>
      <c r="B25" s="31" t="s">
        <v>14</v>
      </c>
      <c r="C25" s="32"/>
      <c r="D25" s="33">
        <v>5374100</v>
      </c>
      <c r="E25" s="26">
        <v>5503700</v>
      </c>
      <c r="F25" s="18">
        <f>(D25*3)+(E25*9)</f>
        <v>65655600</v>
      </c>
      <c r="G25" s="19"/>
      <c r="H25" s="18">
        <v>-1025128</v>
      </c>
      <c r="I25" s="20">
        <f>F25+H25</f>
        <v>64630472</v>
      </c>
      <c r="J25" s="23"/>
    </row>
    <row r="26" spans="1:13" x14ac:dyDescent="0.25">
      <c r="A26" s="30"/>
      <c r="B26" s="31"/>
      <c r="C26" s="15"/>
      <c r="D26" s="17"/>
      <c r="E26" s="22"/>
      <c r="F26" s="18"/>
      <c r="G26" s="19"/>
      <c r="H26" s="18"/>
      <c r="I26" s="20"/>
      <c r="J26" s="23"/>
    </row>
    <row r="27" spans="1:13" x14ac:dyDescent="0.25">
      <c r="A27" s="30" t="s">
        <v>15</v>
      </c>
      <c r="B27" s="31" t="s">
        <v>16</v>
      </c>
      <c r="C27" s="15"/>
      <c r="D27" s="17">
        <v>2255900</v>
      </c>
      <c r="E27" s="22">
        <v>2464700</v>
      </c>
      <c r="F27" s="18">
        <f>(D27*3)+(E27*9)</f>
        <v>28950000</v>
      </c>
      <c r="G27" s="19"/>
      <c r="H27" s="18">
        <v>-816236</v>
      </c>
      <c r="I27" s="20">
        <f>F27+H27</f>
        <v>28133764</v>
      </c>
      <c r="J27" s="23"/>
    </row>
    <row r="28" spans="1:13" x14ac:dyDescent="0.25">
      <c r="A28" s="30"/>
      <c r="B28" s="31"/>
      <c r="C28" s="15"/>
      <c r="D28" s="17"/>
      <c r="E28" s="17"/>
      <c r="F28" s="18"/>
      <c r="G28" s="19"/>
      <c r="H28" s="18"/>
      <c r="I28" s="20"/>
      <c r="J28" s="21"/>
    </row>
    <row r="29" spans="1:13" x14ac:dyDescent="0.25">
      <c r="A29" s="13">
        <v>56000</v>
      </c>
      <c r="B29" s="14" t="s">
        <v>17</v>
      </c>
      <c r="C29" s="15"/>
      <c r="D29" s="17">
        <v>200</v>
      </c>
      <c r="E29" s="26">
        <v>6100</v>
      </c>
      <c r="F29" s="18">
        <f>(D29*3)+(E29*9)</f>
        <v>55500</v>
      </c>
      <c r="G29" s="19"/>
      <c r="H29" s="18">
        <v>0</v>
      </c>
      <c r="I29" s="20">
        <f>F29+H29</f>
        <v>55500</v>
      </c>
      <c r="J29" s="21"/>
    </row>
    <row r="30" spans="1:13" x14ac:dyDescent="0.25">
      <c r="A30" s="13"/>
      <c r="B30" s="14"/>
      <c r="C30" s="15"/>
      <c r="D30" s="17"/>
      <c r="E30" s="17"/>
      <c r="F30" s="18"/>
      <c r="G30" s="19"/>
      <c r="H30" s="18"/>
      <c r="I30" s="20"/>
      <c r="J30" s="21"/>
    </row>
    <row r="31" spans="1:13" x14ac:dyDescent="0.25">
      <c r="A31" s="13">
        <v>800001</v>
      </c>
      <c r="B31" s="14" t="s">
        <v>18</v>
      </c>
      <c r="C31" s="15"/>
      <c r="D31" s="17">
        <v>0</v>
      </c>
      <c r="E31" s="17">
        <v>2100</v>
      </c>
      <c r="F31" s="18">
        <f>(D31*3)+(E31*9)</f>
        <v>18900</v>
      </c>
      <c r="G31" s="19"/>
      <c r="H31" s="18">
        <v>0</v>
      </c>
      <c r="I31" s="20">
        <f>F31+H31</f>
        <v>18900</v>
      </c>
      <c r="J31" s="21"/>
    </row>
    <row r="32" spans="1:13" x14ac:dyDescent="0.25">
      <c r="A32" s="13"/>
      <c r="B32" s="14"/>
      <c r="C32" s="15"/>
      <c r="D32" s="17"/>
      <c r="E32" s="17"/>
      <c r="F32" s="18"/>
      <c r="G32" s="19"/>
      <c r="H32" s="18"/>
      <c r="I32" s="20"/>
      <c r="J32" s="21"/>
    </row>
    <row r="33" spans="1:10" x14ac:dyDescent="0.25">
      <c r="A33" s="13">
        <v>817001</v>
      </c>
      <c r="B33" s="14" t="s">
        <v>19</v>
      </c>
      <c r="C33" s="15"/>
      <c r="D33" s="17">
        <v>1300</v>
      </c>
      <c r="E33" s="17">
        <v>1600</v>
      </c>
      <c r="F33" s="18">
        <f>(D33*3)+(E33*9)</f>
        <v>18300</v>
      </c>
      <c r="G33" s="19"/>
      <c r="H33" s="18">
        <v>0</v>
      </c>
      <c r="I33" s="20">
        <f>F33+H33</f>
        <v>18300</v>
      </c>
      <c r="J33" s="21"/>
    </row>
    <row r="34" spans="1:10" x14ac:dyDescent="0.25">
      <c r="A34" s="13"/>
      <c r="B34" s="14"/>
      <c r="C34" s="15"/>
      <c r="D34" s="17"/>
      <c r="E34" s="17"/>
      <c r="F34" s="18"/>
      <c r="G34" s="19"/>
      <c r="H34" s="18"/>
      <c r="I34" s="20"/>
      <c r="J34" s="21"/>
    </row>
    <row r="35" spans="1:10" x14ac:dyDescent="0.25">
      <c r="A35" s="34">
        <v>57000</v>
      </c>
      <c r="B35" s="35" t="s">
        <v>20</v>
      </c>
      <c r="C35" s="15"/>
      <c r="D35" s="36">
        <v>24500</v>
      </c>
      <c r="E35" s="36">
        <v>26400</v>
      </c>
      <c r="F35" s="37">
        <f>(D35*3)+(E35*9)</f>
        <v>311100</v>
      </c>
      <c r="G35" s="19"/>
      <c r="H35" s="38">
        <v>0</v>
      </c>
      <c r="I35" s="39">
        <f>F35+H35</f>
        <v>311100</v>
      </c>
      <c r="J35" s="21"/>
    </row>
    <row r="36" spans="1:10" x14ac:dyDescent="0.25">
      <c r="A36" s="13"/>
      <c r="B36" s="14"/>
      <c r="C36" s="15"/>
      <c r="D36" s="17"/>
      <c r="E36" s="17"/>
      <c r="F36" s="18"/>
      <c r="G36" s="19"/>
      <c r="H36" s="18"/>
      <c r="I36" s="20"/>
    </row>
    <row r="37" spans="1:10" ht="15.75" thickBot="1" x14ac:dyDescent="0.3">
      <c r="A37" s="40" t="s">
        <v>21</v>
      </c>
      <c r="B37" s="41"/>
      <c r="C37" s="42"/>
      <c r="D37" s="43">
        <f>SUM(D5:D35)</f>
        <v>13288517</v>
      </c>
      <c r="E37" s="43">
        <f>SUM(E5:E35)</f>
        <v>14052607</v>
      </c>
      <c r="F37" s="44">
        <f>SUM(F5:F35)</f>
        <v>166339014</v>
      </c>
      <c r="G37" s="45"/>
      <c r="H37" s="44">
        <f>SUM(H5:H35)</f>
        <v>-3213000</v>
      </c>
      <c r="I37" s="46">
        <f>SUM(I5:I35)</f>
        <v>163126014</v>
      </c>
    </row>
    <row r="38" spans="1:10" x14ac:dyDescent="0.25">
      <c r="D38" s="21"/>
      <c r="E38" s="21"/>
      <c r="F38" s="23"/>
      <c r="H38" s="47"/>
      <c r="I38" s="23"/>
    </row>
    <row r="39" spans="1:10" x14ac:dyDescent="0.25">
      <c r="D39" s="21"/>
      <c r="E39" s="21"/>
      <c r="F39" s="21"/>
    </row>
    <row r="40" spans="1:10" x14ac:dyDescent="0.25">
      <c r="B40" s="1" t="s">
        <v>22</v>
      </c>
      <c r="D40" s="21"/>
      <c r="E40" s="21"/>
      <c r="F40" s="21"/>
    </row>
    <row r="41" spans="1:10" x14ac:dyDescent="0.25">
      <c r="D41" s="21"/>
      <c r="E41" s="21"/>
      <c r="F41" s="21"/>
    </row>
    <row r="42" spans="1:10" x14ac:dyDescent="0.25">
      <c r="B42" s="48" t="s">
        <v>23</v>
      </c>
    </row>
    <row r="44" spans="1:10" x14ac:dyDescent="0.25">
      <c r="B44" s="1" t="s">
        <v>24</v>
      </c>
    </row>
    <row r="45" spans="1:10" x14ac:dyDescent="0.25">
      <c r="B45" s="1" t="s">
        <v>25</v>
      </c>
    </row>
    <row r="46" spans="1:10" x14ac:dyDescent="0.25">
      <c r="B46" s="1" t="s">
        <v>26</v>
      </c>
    </row>
  </sheetData>
  <mergeCells count="2">
    <mergeCell ref="A1:I1"/>
    <mergeCell ref="D3:E3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2AAF-800D-4D05-9CA8-2BBA17636CCB}">
  <sheetPr>
    <pageSetUpPr fitToPage="1"/>
  </sheetPr>
  <dimension ref="A1:J49"/>
  <sheetViews>
    <sheetView workbookViewId="0">
      <selection activeCell="H6" sqref="H6"/>
    </sheetView>
  </sheetViews>
  <sheetFormatPr defaultRowHeight="15" x14ac:dyDescent="0.25"/>
  <cols>
    <col min="1" max="1" width="28.5703125" customWidth="1"/>
    <col min="2" max="2" width="10.85546875" bestFit="1" customWidth="1"/>
    <col min="3" max="3" width="16.5703125" bestFit="1" customWidth="1"/>
    <col min="4" max="4" width="14.42578125" bestFit="1" customWidth="1"/>
    <col min="5" max="5" width="16.85546875" bestFit="1" customWidth="1"/>
    <col min="6" max="6" width="19.5703125" customWidth="1"/>
    <col min="7" max="7" width="19.5703125" bestFit="1" customWidth="1"/>
    <col min="8" max="8" width="14.7109375" customWidth="1"/>
    <col min="9" max="9" width="16.5703125" bestFit="1" customWidth="1"/>
    <col min="10" max="10" width="51.5703125" customWidth="1"/>
    <col min="11" max="11" width="122.140625" bestFit="1" customWidth="1"/>
    <col min="12" max="12" width="22.140625" customWidth="1"/>
    <col min="13" max="13" width="14.7109375" customWidth="1"/>
    <col min="14" max="14" width="16.5703125" bestFit="1" customWidth="1"/>
    <col min="15" max="15" width="16.85546875" bestFit="1" customWidth="1"/>
    <col min="16" max="16" width="11.5703125" bestFit="1" customWidth="1"/>
    <col min="17" max="17" width="14" bestFit="1" customWidth="1"/>
    <col min="18" max="18" width="22.5703125" bestFit="1" customWidth="1"/>
    <col min="19" max="19" width="22.140625" bestFit="1" customWidth="1"/>
    <col min="20" max="20" width="16.85546875" bestFit="1" customWidth="1"/>
  </cols>
  <sheetData>
    <row r="1" spans="1:10" ht="26.25" x14ac:dyDescent="0.4">
      <c r="A1" s="88" t="s">
        <v>32</v>
      </c>
      <c r="B1" s="88"/>
      <c r="C1" s="88"/>
      <c r="D1" s="88"/>
      <c r="E1" s="88"/>
      <c r="F1" s="88"/>
    </row>
    <row r="2" spans="1:10" ht="23.25" x14ac:dyDescent="0.35">
      <c r="A2" s="50"/>
      <c r="B2" s="50"/>
      <c r="C2" s="50"/>
      <c r="D2" s="50"/>
      <c r="E2" s="50"/>
      <c r="F2" s="50"/>
    </row>
    <row r="3" spans="1:10" ht="15.75" x14ac:dyDescent="0.25">
      <c r="A3" s="51" t="s">
        <v>61</v>
      </c>
      <c r="C3" s="52"/>
      <c r="D3" s="52"/>
      <c r="E3" s="52"/>
    </row>
    <row r="6" spans="1:10" x14ac:dyDescent="0.25">
      <c r="B6" s="53" t="s">
        <v>33</v>
      </c>
      <c r="C6" s="53" t="s">
        <v>34</v>
      </c>
      <c r="D6" s="53" t="s">
        <v>35</v>
      </c>
      <c r="E6" s="53" t="s">
        <v>36</v>
      </c>
    </row>
    <row r="7" spans="1:10" x14ac:dyDescent="0.25">
      <c r="B7" s="54" t="s">
        <v>37</v>
      </c>
      <c r="C7" s="54" t="s">
        <v>38</v>
      </c>
      <c r="D7" s="54" t="s">
        <v>39</v>
      </c>
      <c r="E7" s="54" t="s">
        <v>40</v>
      </c>
      <c r="J7" s="55"/>
    </row>
    <row r="8" spans="1:10" x14ac:dyDescent="0.25">
      <c r="A8" s="56">
        <v>43831</v>
      </c>
      <c r="B8" s="57">
        <v>791728</v>
      </c>
      <c r="C8" s="57">
        <f>247014</f>
        <v>247014</v>
      </c>
      <c r="D8" s="57">
        <v>7300</v>
      </c>
      <c r="E8" s="57">
        <f>B8-C8-D8</f>
        <v>537414</v>
      </c>
      <c r="F8" s="58"/>
      <c r="G8" s="58"/>
      <c r="J8" s="52"/>
    </row>
    <row r="9" spans="1:10" x14ac:dyDescent="0.25">
      <c r="A9" s="56">
        <f>A8+31</f>
        <v>43862</v>
      </c>
      <c r="B9" s="57">
        <v>791728</v>
      </c>
      <c r="C9" s="57">
        <v>247014</v>
      </c>
      <c r="D9" s="57">
        <v>7300</v>
      </c>
      <c r="E9" s="57">
        <f t="shared" ref="E9:E19" si="0">B9-C9-D9</f>
        <v>537414</v>
      </c>
      <c r="F9" s="58"/>
      <c r="G9" s="58"/>
      <c r="J9" s="52"/>
    </row>
    <row r="10" spans="1:10" x14ac:dyDescent="0.25">
      <c r="A10" s="56">
        <f t="shared" ref="A10:A19" si="1">A9+31</f>
        <v>43893</v>
      </c>
      <c r="B10" s="57">
        <v>791728</v>
      </c>
      <c r="C10" s="57">
        <v>247014</v>
      </c>
      <c r="D10" s="57">
        <v>7300</v>
      </c>
      <c r="E10" s="57">
        <f t="shared" si="0"/>
        <v>537414</v>
      </c>
      <c r="F10" s="59"/>
      <c r="G10" s="58"/>
      <c r="J10" s="52"/>
    </row>
    <row r="11" spans="1:10" x14ac:dyDescent="0.25">
      <c r="A11" s="56">
        <f t="shared" si="1"/>
        <v>43924</v>
      </c>
      <c r="B11" s="57">
        <v>791728</v>
      </c>
      <c r="C11" s="57">
        <v>247014</v>
      </c>
      <c r="D11" s="57">
        <v>7300</v>
      </c>
      <c r="E11" s="57">
        <f t="shared" si="0"/>
        <v>537414</v>
      </c>
      <c r="F11" s="59"/>
      <c r="G11" s="60"/>
      <c r="J11" s="52"/>
    </row>
    <row r="12" spans="1:10" x14ac:dyDescent="0.25">
      <c r="A12" s="56">
        <f t="shared" si="1"/>
        <v>43955</v>
      </c>
      <c r="B12" s="57">
        <f>680123-111605</f>
        <v>568518</v>
      </c>
      <c r="C12" s="57">
        <f>12116-234898</f>
        <v>-222782</v>
      </c>
      <c r="D12" s="57">
        <v>7300</v>
      </c>
      <c r="E12" s="57">
        <f t="shared" si="0"/>
        <v>784000</v>
      </c>
      <c r="F12" s="59"/>
      <c r="G12" s="60"/>
      <c r="J12" s="52"/>
    </row>
    <row r="13" spans="1:10" x14ac:dyDescent="0.25">
      <c r="A13" s="56">
        <f t="shared" si="1"/>
        <v>43986</v>
      </c>
      <c r="B13" s="57">
        <v>680123</v>
      </c>
      <c r="C13" s="57">
        <v>12116</v>
      </c>
      <c r="D13" s="57">
        <v>7300</v>
      </c>
      <c r="E13" s="57">
        <f t="shared" si="0"/>
        <v>660707</v>
      </c>
      <c r="F13" s="59"/>
      <c r="G13" s="60"/>
      <c r="J13" s="52"/>
    </row>
    <row r="14" spans="1:10" x14ac:dyDescent="0.25">
      <c r="A14" s="56">
        <f t="shared" si="1"/>
        <v>44017</v>
      </c>
      <c r="B14" s="57">
        <v>680123</v>
      </c>
      <c r="C14" s="57">
        <v>12116</v>
      </c>
      <c r="D14" s="57">
        <v>7300</v>
      </c>
      <c r="E14" s="57">
        <f t="shared" si="0"/>
        <v>660707</v>
      </c>
      <c r="F14" s="58"/>
      <c r="G14" s="60"/>
      <c r="J14" s="52"/>
    </row>
    <row r="15" spans="1:10" x14ac:dyDescent="0.25">
      <c r="A15" s="56">
        <f t="shared" si="1"/>
        <v>44048</v>
      </c>
      <c r="B15" s="57">
        <v>680123</v>
      </c>
      <c r="C15" s="57">
        <v>12116</v>
      </c>
      <c r="D15" s="57">
        <v>7300</v>
      </c>
      <c r="E15" s="57">
        <f t="shared" si="0"/>
        <v>660707</v>
      </c>
      <c r="F15" s="59"/>
      <c r="G15" s="60"/>
      <c r="J15" s="52"/>
    </row>
    <row r="16" spans="1:10" x14ac:dyDescent="0.25">
      <c r="A16" s="56">
        <f t="shared" si="1"/>
        <v>44079</v>
      </c>
      <c r="B16" s="57">
        <v>680123</v>
      </c>
      <c r="C16" s="57">
        <v>12116</v>
      </c>
      <c r="D16" s="57">
        <v>7300</v>
      </c>
      <c r="E16" s="57">
        <f t="shared" si="0"/>
        <v>660707</v>
      </c>
      <c r="F16" s="58"/>
      <c r="G16" s="58"/>
      <c r="J16" s="52"/>
    </row>
    <row r="17" spans="1:10" x14ac:dyDescent="0.25">
      <c r="A17" s="56">
        <f t="shared" si="1"/>
        <v>44110</v>
      </c>
      <c r="B17" s="57">
        <v>680123</v>
      </c>
      <c r="C17" s="57">
        <v>12116</v>
      </c>
      <c r="D17" s="57">
        <v>7300</v>
      </c>
      <c r="E17" s="57">
        <f t="shared" si="0"/>
        <v>660707</v>
      </c>
      <c r="F17" s="58"/>
      <c r="G17" s="58"/>
      <c r="J17" s="52"/>
    </row>
    <row r="18" spans="1:10" x14ac:dyDescent="0.25">
      <c r="A18" s="56">
        <f t="shared" si="1"/>
        <v>44141</v>
      </c>
      <c r="B18" s="57">
        <v>680123</v>
      </c>
      <c r="C18" s="57">
        <v>12116</v>
      </c>
      <c r="D18" s="57">
        <v>7300</v>
      </c>
      <c r="E18" s="57">
        <f t="shared" si="0"/>
        <v>660707</v>
      </c>
      <c r="F18" s="58"/>
      <c r="G18" s="58"/>
      <c r="J18" s="52"/>
    </row>
    <row r="19" spans="1:10" x14ac:dyDescent="0.25">
      <c r="A19" s="56">
        <f t="shared" si="1"/>
        <v>44172</v>
      </c>
      <c r="B19" s="57">
        <v>680119</v>
      </c>
      <c r="C19" s="57">
        <v>12112</v>
      </c>
      <c r="D19" s="57">
        <v>7297</v>
      </c>
      <c r="E19" s="57">
        <f t="shared" si="0"/>
        <v>660710</v>
      </c>
      <c r="F19" s="59"/>
      <c r="G19" s="58"/>
      <c r="J19" s="52"/>
    </row>
    <row r="20" spans="1:10" ht="15.75" thickBot="1" x14ac:dyDescent="0.3">
      <c r="A20" s="56"/>
      <c r="B20" s="61">
        <f>SUM(B8:B19)</f>
        <v>8496287</v>
      </c>
      <c r="C20" s="61">
        <f t="shared" ref="C20:E20" si="2">SUM(C8:C19)</f>
        <v>850082</v>
      </c>
      <c r="D20" s="61">
        <f t="shared" si="2"/>
        <v>87597</v>
      </c>
      <c r="E20" s="61">
        <f t="shared" si="2"/>
        <v>7558608</v>
      </c>
      <c r="F20" s="59"/>
      <c r="G20" s="59"/>
    </row>
    <row r="21" spans="1:10" ht="15.75" thickTop="1" x14ac:dyDescent="0.25">
      <c r="B21" s="52">
        <f>B20-8496287</f>
        <v>0</v>
      </c>
      <c r="C21" s="52"/>
      <c r="F21" s="58"/>
      <c r="G21" s="58"/>
    </row>
    <row r="22" spans="1:10" x14ac:dyDescent="0.25">
      <c r="A22" s="55"/>
      <c r="B22" s="52"/>
      <c r="C22" s="52" t="s">
        <v>41</v>
      </c>
      <c r="D22" s="52"/>
      <c r="E22" s="57">
        <f>SUM(E8:E16)</f>
        <v>5576484</v>
      </c>
      <c r="F22" s="59"/>
      <c r="G22" s="58"/>
    </row>
    <row r="23" spans="1:10" x14ac:dyDescent="0.25">
      <c r="A23" s="52"/>
      <c r="B23" s="52"/>
      <c r="C23" s="52" t="s">
        <v>60</v>
      </c>
      <c r="D23" s="52"/>
      <c r="E23" s="62">
        <f>SUM(E17:E19)</f>
        <v>1982124</v>
      </c>
      <c r="F23" s="59"/>
      <c r="G23" s="58"/>
    </row>
    <row r="24" spans="1:10" x14ac:dyDescent="0.25">
      <c r="A24" s="52"/>
      <c r="E24" s="52">
        <f>SUM(E22:E23)</f>
        <v>7558608</v>
      </c>
      <c r="F24" s="58"/>
      <c r="G24" s="58"/>
    </row>
    <row r="25" spans="1:10" x14ac:dyDescent="0.25">
      <c r="A25" s="52"/>
      <c r="E25" s="52"/>
      <c r="F25" s="58"/>
      <c r="G25" s="58"/>
    </row>
    <row r="26" spans="1:10" x14ac:dyDescent="0.25">
      <c r="A26" s="52"/>
      <c r="E26" s="52"/>
      <c r="F26" s="58"/>
      <c r="G26" s="58"/>
    </row>
    <row r="27" spans="1:10" ht="15.75" x14ac:dyDescent="0.25">
      <c r="A27" s="51" t="s">
        <v>62</v>
      </c>
      <c r="C27" s="52"/>
      <c r="D27" s="52"/>
      <c r="E27" s="52"/>
      <c r="F27" s="58"/>
      <c r="G27" s="58"/>
    </row>
    <row r="28" spans="1:10" x14ac:dyDescent="0.25">
      <c r="F28" s="58"/>
      <c r="G28" s="58"/>
    </row>
    <row r="29" spans="1:10" x14ac:dyDescent="0.25">
      <c r="F29" s="63" t="s">
        <v>42</v>
      </c>
      <c r="G29" s="63" t="s">
        <v>43</v>
      </c>
    </row>
    <row r="30" spans="1:10" x14ac:dyDescent="0.25">
      <c r="B30" s="53" t="s">
        <v>33</v>
      </c>
      <c r="C30" s="53" t="s">
        <v>34</v>
      </c>
      <c r="D30" s="53" t="s">
        <v>35</v>
      </c>
      <c r="E30" s="53" t="s">
        <v>36</v>
      </c>
      <c r="F30" s="63" t="s">
        <v>44</v>
      </c>
      <c r="G30" s="63" t="s">
        <v>45</v>
      </c>
    </row>
    <row r="31" spans="1:10" x14ac:dyDescent="0.25">
      <c r="B31" s="54" t="s">
        <v>37</v>
      </c>
      <c r="C31" s="54" t="s">
        <v>38</v>
      </c>
      <c r="D31" s="54" t="s">
        <v>39</v>
      </c>
      <c r="E31" s="54" t="s">
        <v>46</v>
      </c>
      <c r="F31" s="64" t="s">
        <v>47</v>
      </c>
      <c r="G31" s="64"/>
      <c r="J31" s="55"/>
    </row>
    <row r="32" spans="1:10" x14ac:dyDescent="0.25">
      <c r="A32" s="56">
        <f>A17</f>
        <v>44110</v>
      </c>
      <c r="B32" s="57">
        <f>B17</f>
        <v>680123</v>
      </c>
      <c r="C32" s="57">
        <f>C17</f>
        <v>12116</v>
      </c>
      <c r="D32" s="57">
        <f>D17</f>
        <v>7300</v>
      </c>
      <c r="E32" s="57">
        <f t="shared" ref="E32:E43" si="3">B32-C32-D32</f>
        <v>660707</v>
      </c>
      <c r="F32" s="65"/>
      <c r="G32" s="66">
        <f>+E32+F32</f>
        <v>660707</v>
      </c>
      <c r="J32" s="52"/>
    </row>
    <row r="33" spans="1:10" x14ac:dyDescent="0.25">
      <c r="A33" s="56">
        <f t="shared" ref="A33:A43" si="4">A32+31</f>
        <v>44141</v>
      </c>
      <c r="B33" s="57">
        <f t="shared" ref="B33:D33" si="5">B18</f>
        <v>680123</v>
      </c>
      <c r="C33" s="57">
        <f t="shared" si="5"/>
        <v>12116</v>
      </c>
      <c r="D33" s="57">
        <f t="shared" si="5"/>
        <v>7300</v>
      </c>
      <c r="E33" s="57">
        <f t="shared" si="3"/>
        <v>660707</v>
      </c>
      <c r="F33" s="65"/>
      <c r="G33" s="66">
        <f t="shared" ref="G33:G43" si="6">+E33+F33</f>
        <v>660707</v>
      </c>
      <c r="J33" s="52"/>
    </row>
    <row r="34" spans="1:10" x14ac:dyDescent="0.25">
      <c r="A34" s="56">
        <f t="shared" si="4"/>
        <v>44172</v>
      </c>
      <c r="B34" s="57">
        <f t="shared" ref="B34:D34" si="7">B19</f>
        <v>680119</v>
      </c>
      <c r="C34" s="57">
        <f t="shared" si="7"/>
        <v>12112</v>
      </c>
      <c r="D34" s="57">
        <f t="shared" si="7"/>
        <v>7297</v>
      </c>
      <c r="E34" s="57">
        <f t="shared" si="3"/>
        <v>660710</v>
      </c>
      <c r="F34" s="65"/>
      <c r="G34" s="66">
        <f t="shared" si="6"/>
        <v>660710</v>
      </c>
      <c r="J34" s="52"/>
    </row>
    <row r="35" spans="1:10" x14ac:dyDescent="0.25">
      <c r="A35" s="56">
        <f t="shared" si="4"/>
        <v>44203</v>
      </c>
      <c r="B35" s="57">
        <v>764666</v>
      </c>
      <c r="C35" s="57">
        <v>96659</v>
      </c>
      <c r="D35" s="57">
        <v>7300</v>
      </c>
      <c r="E35" s="57">
        <f t="shared" si="3"/>
        <v>660707</v>
      </c>
      <c r="F35" s="65"/>
      <c r="G35" s="66">
        <f t="shared" si="6"/>
        <v>660707</v>
      </c>
      <c r="J35" s="52"/>
    </row>
    <row r="36" spans="1:10" x14ac:dyDescent="0.25">
      <c r="A36" s="56">
        <f t="shared" si="4"/>
        <v>44234</v>
      </c>
      <c r="B36" s="57">
        <f>B35</f>
        <v>764666</v>
      </c>
      <c r="C36" s="57">
        <f>C35</f>
        <v>96659</v>
      </c>
      <c r="D36" s="57">
        <v>7300</v>
      </c>
      <c r="E36" s="57">
        <f t="shared" si="3"/>
        <v>660707</v>
      </c>
      <c r="F36" s="65"/>
      <c r="G36" s="66">
        <f t="shared" si="6"/>
        <v>660707</v>
      </c>
      <c r="J36" s="52"/>
    </row>
    <row r="37" spans="1:10" x14ac:dyDescent="0.25">
      <c r="A37" s="56">
        <f t="shared" si="4"/>
        <v>44265</v>
      </c>
      <c r="B37" s="57">
        <f t="shared" ref="B37:C43" si="8">B36</f>
        <v>764666</v>
      </c>
      <c r="C37" s="57">
        <f t="shared" si="8"/>
        <v>96659</v>
      </c>
      <c r="D37" s="57">
        <v>7300</v>
      </c>
      <c r="E37" s="57">
        <f t="shared" si="3"/>
        <v>660707</v>
      </c>
      <c r="F37" s="65"/>
      <c r="G37" s="66">
        <f t="shared" si="6"/>
        <v>660707</v>
      </c>
      <c r="J37" s="52"/>
    </row>
    <row r="38" spans="1:10" x14ac:dyDescent="0.25">
      <c r="A38" s="56">
        <f t="shared" si="4"/>
        <v>44296</v>
      </c>
      <c r="B38" s="57">
        <f t="shared" si="8"/>
        <v>764666</v>
      </c>
      <c r="C38" s="57">
        <f t="shared" si="8"/>
        <v>96659</v>
      </c>
      <c r="D38" s="57">
        <v>7300</v>
      </c>
      <c r="E38" s="57">
        <f t="shared" si="3"/>
        <v>660707</v>
      </c>
      <c r="F38" s="65"/>
      <c r="G38" s="66">
        <f t="shared" si="6"/>
        <v>660707</v>
      </c>
      <c r="J38" s="52"/>
    </row>
    <row r="39" spans="1:10" x14ac:dyDescent="0.25">
      <c r="A39" s="56">
        <f t="shared" si="4"/>
        <v>44327</v>
      </c>
      <c r="B39" s="57">
        <f t="shared" si="8"/>
        <v>764666</v>
      </c>
      <c r="C39" s="57">
        <f t="shared" si="8"/>
        <v>96659</v>
      </c>
      <c r="D39" s="57">
        <v>7300</v>
      </c>
      <c r="E39" s="57">
        <f t="shared" si="3"/>
        <v>660707</v>
      </c>
      <c r="F39" s="65"/>
      <c r="G39" s="66">
        <f t="shared" si="6"/>
        <v>660707</v>
      </c>
      <c r="J39" s="52"/>
    </row>
    <row r="40" spans="1:10" x14ac:dyDescent="0.25">
      <c r="A40" s="56">
        <f t="shared" si="4"/>
        <v>44358</v>
      </c>
      <c r="B40" s="57">
        <f t="shared" si="8"/>
        <v>764666</v>
      </c>
      <c r="C40" s="57">
        <f t="shared" si="8"/>
        <v>96659</v>
      </c>
      <c r="D40" s="57">
        <v>7300</v>
      </c>
      <c r="E40" s="57">
        <f t="shared" si="3"/>
        <v>660707</v>
      </c>
      <c r="F40" s="65"/>
      <c r="G40" s="66">
        <f t="shared" si="6"/>
        <v>660707</v>
      </c>
      <c r="J40" s="52"/>
    </row>
    <row r="41" spans="1:10" x14ac:dyDescent="0.25">
      <c r="A41" s="56">
        <f t="shared" si="4"/>
        <v>44389</v>
      </c>
      <c r="B41" s="57">
        <f t="shared" si="8"/>
        <v>764666</v>
      </c>
      <c r="C41" s="57">
        <f t="shared" si="8"/>
        <v>96659</v>
      </c>
      <c r="D41" s="57">
        <v>7300</v>
      </c>
      <c r="E41" s="57">
        <f t="shared" si="3"/>
        <v>660707</v>
      </c>
      <c r="F41" s="65"/>
      <c r="G41" s="66">
        <f t="shared" si="6"/>
        <v>660707</v>
      </c>
      <c r="J41" s="52"/>
    </row>
    <row r="42" spans="1:10" x14ac:dyDescent="0.25">
      <c r="A42" s="56">
        <f t="shared" si="4"/>
        <v>44420</v>
      </c>
      <c r="B42" s="57">
        <f t="shared" si="8"/>
        <v>764666</v>
      </c>
      <c r="C42" s="57">
        <f t="shared" si="8"/>
        <v>96659</v>
      </c>
      <c r="D42" s="57">
        <v>7300</v>
      </c>
      <c r="E42" s="57">
        <f t="shared" si="3"/>
        <v>660707</v>
      </c>
      <c r="F42" s="65"/>
      <c r="G42" s="66">
        <f t="shared" si="6"/>
        <v>660707</v>
      </c>
      <c r="J42" s="52"/>
    </row>
    <row r="43" spans="1:10" x14ac:dyDescent="0.25">
      <c r="A43" s="56">
        <f t="shared" si="4"/>
        <v>44451</v>
      </c>
      <c r="B43" s="57">
        <f t="shared" si="8"/>
        <v>764666</v>
      </c>
      <c r="C43" s="57">
        <f t="shared" si="8"/>
        <v>96659</v>
      </c>
      <c r="D43" s="57">
        <v>7300</v>
      </c>
      <c r="E43" s="57">
        <f t="shared" si="3"/>
        <v>660707</v>
      </c>
      <c r="F43" s="65"/>
      <c r="G43" s="66">
        <f t="shared" si="6"/>
        <v>660707</v>
      </c>
      <c r="J43" s="52"/>
    </row>
    <row r="44" spans="1:10" ht="15.75" thickBot="1" x14ac:dyDescent="0.3">
      <c r="A44" s="56"/>
      <c r="B44" s="67">
        <f>SUM(B32:B43)</f>
        <v>8922359</v>
      </c>
      <c r="C44" s="67">
        <f t="shared" ref="C44:E44" si="9">SUM(C32:C43)</f>
        <v>906275</v>
      </c>
      <c r="D44" s="67">
        <f t="shared" si="9"/>
        <v>87597</v>
      </c>
      <c r="E44" s="67">
        <f t="shared" si="9"/>
        <v>7928487</v>
      </c>
      <c r="F44" s="68"/>
      <c r="G44" s="69">
        <f>SUM(G32:G43)</f>
        <v>7928487</v>
      </c>
    </row>
    <row r="45" spans="1:10" ht="15.75" thickTop="1" x14ac:dyDescent="0.25">
      <c r="A45" s="56"/>
      <c r="B45" s="70"/>
      <c r="C45" s="70"/>
      <c r="D45" s="70"/>
      <c r="E45" s="70"/>
      <c r="F45" s="58"/>
      <c r="G45" s="58"/>
    </row>
    <row r="46" spans="1:10" x14ac:dyDescent="0.25">
      <c r="A46" s="71" t="s">
        <v>48</v>
      </c>
      <c r="B46" s="59"/>
      <c r="C46" s="59"/>
      <c r="D46" s="59"/>
      <c r="E46" s="70"/>
      <c r="F46" s="58"/>
      <c r="G46" s="58"/>
    </row>
    <row r="47" spans="1:10" x14ac:dyDescent="0.25">
      <c r="A47" s="58" t="s">
        <v>49</v>
      </c>
      <c r="B47" s="58"/>
      <c r="C47" s="58"/>
      <c r="D47" s="58"/>
      <c r="E47" s="59">
        <f>+E44</f>
        <v>7928487</v>
      </c>
      <c r="F47" s="52"/>
    </row>
    <row r="48" spans="1:10" ht="15.75" thickBot="1" x14ac:dyDescent="0.3">
      <c r="A48" s="58" t="s">
        <v>63</v>
      </c>
      <c r="B48" s="58"/>
      <c r="C48" s="58"/>
      <c r="D48" s="58"/>
      <c r="E48" s="60">
        <v>-10000</v>
      </c>
    </row>
    <row r="49" spans="1:5" ht="15.75" thickBot="1" x14ac:dyDescent="0.3">
      <c r="A49" s="71" t="s">
        <v>50</v>
      </c>
      <c r="B49" s="58"/>
      <c r="C49" s="58"/>
      <c r="D49" s="58"/>
      <c r="E49" s="72">
        <f>+E47+E48</f>
        <v>7918487</v>
      </c>
    </row>
  </sheetData>
  <mergeCells count="1">
    <mergeCell ref="A1:F1"/>
  </mergeCells>
  <pageMargins left="0.7" right="0.7" top="0.75" bottom="0.75" header="0.3" footer="0.3"/>
  <pageSetup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46E6-35DA-475D-BB10-E0536856EEFB}">
  <dimension ref="A1:J18"/>
  <sheetViews>
    <sheetView workbookViewId="0">
      <selection activeCell="D11" sqref="D11"/>
    </sheetView>
  </sheetViews>
  <sheetFormatPr defaultRowHeight="15" x14ac:dyDescent="0.25"/>
  <cols>
    <col min="3" max="3" width="12.7109375" bestFit="1" customWidth="1"/>
    <col min="4" max="4" width="2.42578125" customWidth="1"/>
    <col min="5" max="6" width="10.5703125" bestFit="1" customWidth="1"/>
    <col min="7" max="8" width="11.5703125" bestFit="1" customWidth="1"/>
    <col min="9" max="9" width="1.85546875" customWidth="1"/>
    <col min="10" max="10" width="12.5703125" bestFit="1" customWidth="1"/>
  </cols>
  <sheetData>
    <row r="1" spans="1:10" ht="15.75" x14ac:dyDescent="0.25">
      <c r="A1" s="51" t="s">
        <v>51</v>
      </c>
    </row>
    <row r="2" spans="1:10" x14ac:dyDescent="0.25">
      <c r="A2" t="s">
        <v>52</v>
      </c>
    </row>
    <row r="5" spans="1:10" x14ac:dyDescent="0.25">
      <c r="C5" s="73" t="s">
        <v>53</v>
      </c>
      <c r="E5" s="73" t="s">
        <v>54</v>
      </c>
      <c r="F5" s="73" t="s">
        <v>55</v>
      </c>
      <c r="G5" s="73" t="s">
        <v>56</v>
      </c>
      <c r="H5" s="73" t="s">
        <v>57</v>
      </c>
      <c r="J5" s="73" t="s">
        <v>58</v>
      </c>
    </row>
    <row r="6" spans="1:10" x14ac:dyDescent="0.25">
      <c r="B6" t="s">
        <v>67</v>
      </c>
      <c r="C6" s="74"/>
      <c r="E6" s="75"/>
      <c r="F6" s="75"/>
      <c r="G6" s="75"/>
      <c r="H6" s="74">
        <f>SUM(E6:G6)</f>
        <v>0</v>
      </c>
      <c r="J6" s="74">
        <f>+C6+H6</f>
        <v>0</v>
      </c>
    </row>
    <row r="7" spans="1:10" x14ac:dyDescent="0.25">
      <c r="B7" t="s">
        <v>68</v>
      </c>
      <c r="C7" s="76"/>
      <c r="E7" s="77"/>
      <c r="F7" s="77"/>
      <c r="G7" s="77"/>
      <c r="H7" s="76">
        <f>SUM(E7:G7)</f>
        <v>0</v>
      </c>
      <c r="J7" s="76">
        <f>+C7+H7</f>
        <v>0</v>
      </c>
    </row>
    <row r="8" spans="1:10" x14ac:dyDescent="0.25">
      <c r="B8" t="s">
        <v>69</v>
      </c>
      <c r="C8" s="76"/>
      <c r="E8" s="77"/>
      <c r="F8" s="77"/>
      <c r="G8" s="77"/>
      <c r="H8" s="76">
        <f t="shared" ref="H8:H17" si="0">SUM(E8:G8)</f>
        <v>0</v>
      </c>
      <c r="J8" s="76">
        <f t="shared" ref="J8:J17" si="1">+C8+H8</f>
        <v>0</v>
      </c>
    </row>
    <row r="9" spans="1:10" x14ac:dyDescent="0.25">
      <c r="B9" t="s">
        <v>70</v>
      </c>
      <c r="C9" s="76"/>
      <c r="E9" s="77"/>
      <c r="F9" s="77"/>
      <c r="G9" s="77"/>
      <c r="H9" s="76">
        <f t="shared" si="0"/>
        <v>0</v>
      </c>
      <c r="J9" s="76">
        <f t="shared" si="1"/>
        <v>0</v>
      </c>
    </row>
    <row r="10" spans="1:10" x14ac:dyDescent="0.25">
      <c r="B10" t="s">
        <v>71</v>
      </c>
      <c r="C10" s="76"/>
      <c r="E10" s="77"/>
      <c r="F10" s="77"/>
      <c r="G10" s="77"/>
      <c r="H10" s="76">
        <f t="shared" si="0"/>
        <v>0</v>
      </c>
      <c r="J10" s="76">
        <f t="shared" si="1"/>
        <v>0</v>
      </c>
    </row>
    <row r="11" spans="1:10" x14ac:dyDescent="0.25">
      <c r="B11" t="s">
        <v>72</v>
      </c>
      <c r="C11" s="76"/>
      <c r="E11" s="77"/>
      <c r="F11" s="77"/>
      <c r="G11" s="77"/>
      <c r="H11" s="76">
        <f t="shared" si="0"/>
        <v>0</v>
      </c>
      <c r="J11" s="76">
        <f t="shared" si="1"/>
        <v>0</v>
      </c>
    </row>
    <row r="12" spans="1:10" x14ac:dyDescent="0.25">
      <c r="B12" t="s">
        <v>73</v>
      </c>
      <c r="C12" s="76"/>
      <c r="E12" s="77"/>
      <c r="F12" s="77"/>
      <c r="G12" s="77"/>
      <c r="H12" s="76">
        <f t="shared" si="0"/>
        <v>0</v>
      </c>
      <c r="J12" s="76">
        <f t="shared" si="1"/>
        <v>0</v>
      </c>
    </row>
    <row r="13" spans="1:10" x14ac:dyDescent="0.25">
      <c r="B13" t="s">
        <v>74</v>
      </c>
      <c r="C13" s="76"/>
      <c r="E13" s="77"/>
      <c r="F13" s="77"/>
      <c r="G13" s="77"/>
      <c r="H13" s="76">
        <f t="shared" si="0"/>
        <v>0</v>
      </c>
      <c r="J13" s="76">
        <f t="shared" si="1"/>
        <v>0</v>
      </c>
    </row>
    <row r="14" spans="1:10" x14ac:dyDescent="0.25">
      <c r="B14" t="s">
        <v>75</v>
      </c>
      <c r="C14" s="76"/>
      <c r="E14" s="77"/>
      <c r="F14" s="77"/>
      <c r="G14" s="77"/>
      <c r="H14" s="76">
        <f t="shared" si="0"/>
        <v>0</v>
      </c>
      <c r="J14" s="76">
        <f t="shared" si="1"/>
        <v>0</v>
      </c>
    </row>
    <row r="15" spans="1:10" x14ac:dyDescent="0.25">
      <c r="B15" t="s">
        <v>76</v>
      </c>
      <c r="C15" s="76"/>
      <c r="E15" s="77"/>
      <c r="F15" s="77"/>
      <c r="G15" s="77"/>
      <c r="H15" s="76">
        <f t="shared" si="0"/>
        <v>0</v>
      </c>
      <c r="J15" s="76">
        <f t="shared" si="1"/>
        <v>0</v>
      </c>
    </row>
    <row r="16" spans="1:10" x14ac:dyDescent="0.25">
      <c r="B16" t="s">
        <v>77</v>
      </c>
      <c r="C16" s="76"/>
      <c r="E16" s="77"/>
      <c r="F16" s="77"/>
      <c r="G16" s="77"/>
      <c r="H16" s="76">
        <f t="shared" si="0"/>
        <v>0</v>
      </c>
      <c r="J16" s="76">
        <f t="shared" si="1"/>
        <v>0</v>
      </c>
    </row>
    <row r="17" spans="2:10" x14ac:dyDescent="0.25">
      <c r="B17" t="s">
        <v>78</v>
      </c>
      <c r="C17" s="76"/>
      <c r="E17" s="77"/>
      <c r="F17" s="77"/>
      <c r="G17" s="77"/>
      <c r="H17" s="76">
        <f t="shared" si="0"/>
        <v>0</v>
      </c>
      <c r="J17" s="76">
        <f t="shared" si="1"/>
        <v>0</v>
      </c>
    </row>
    <row r="18" spans="2:10" x14ac:dyDescent="0.25">
      <c r="B18" s="78" t="s">
        <v>59</v>
      </c>
      <c r="C18" s="79">
        <f>SUM(C6:C17)</f>
        <v>0</v>
      </c>
      <c r="E18" s="79">
        <f t="shared" ref="E18:J18" si="2">SUM(E6:E17)</f>
        <v>0</v>
      </c>
      <c r="F18" s="79">
        <f t="shared" si="2"/>
        <v>0</v>
      </c>
      <c r="G18" s="79">
        <f t="shared" si="2"/>
        <v>0</v>
      </c>
      <c r="H18" s="79">
        <f t="shared" si="2"/>
        <v>0</v>
      </c>
      <c r="J18" s="79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 Adjustment</vt:lpstr>
      <vt:lpstr>FY 2021 Budget</vt:lpstr>
      <vt:lpstr>KS Budget Detail</vt:lpstr>
      <vt:lpstr>TX Rule 8.209 deferrals</vt:lpstr>
      <vt:lpstr>'CO Adjustment'!Print_Area</vt:lpstr>
      <vt:lpstr>'FY 2021 Budget'!Print_Area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Tevyan  Friend</dc:creator>
  <cp:lastModifiedBy>Thomas  Troup</cp:lastModifiedBy>
  <cp:lastPrinted>2020-05-28T12:27:03Z</cp:lastPrinted>
  <dcterms:created xsi:type="dcterms:W3CDTF">2018-07-19T13:45:03Z</dcterms:created>
  <dcterms:modified xsi:type="dcterms:W3CDTF">2021-06-25T19:20:48Z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